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vilo\Desktop\INSTITUCIONES EDUCATIVAS\COLEGIO SAN JOSE DE MAICAO\2025\"/>
    </mc:Choice>
  </mc:AlternateContent>
  <xr:revisionPtr revIDLastSave="0" documentId="8_{0B056353-A72B-4F9B-A201-5B018D560436}" xr6:coauthVersionLast="47" xr6:coauthVersionMax="47" xr10:uidLastSave="{00000000-0000-0000-0000-000000000000}"/>
  <bookViews>
    <workbookView xWindow="-110" yWindow="-110" windowWidth="19420" windowHeight="10300" activeTab="3" xr2:uid="{00000000-000D-0000-FFFF-FFFF00000000}"/>
  </bookViews>
  <sheets>
    <sheet name="ADECUACION MURO S. J." sheetId="9" r:id="rId1"/>
    <sheet name="APUs OBRA" sheetId="3" r:id="rId2"/>
    <sheet name="CÁLCULO DEL AIU" sheetId="6" r:id="rId3"/>
    <sheet name="Hoja1" sheetId="10" r:id="rId4"/>
    <sheet name="Hoja3" sheetId="12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6" i="3" l="1"/>
  <c r="H57" i="3"/>
  <c r="H58" i="3"/>
  <c r="H59" i="3"/>
  <c r="H60" i="3"/>
  <c r="H61" i="3"/>
  <c r="H62" i="3"/>
  <c r="H63" i="3"/>
  <c r="H64" i="3"/>
  <c r="H65" i="3"/>
  <c r="H66" i="3"/>
  <c r="H73" i="3"/>
  <c r="H74" i="3"/>
  <c r="H75" i="3"/>
  <c r="H76" i="3"/>
  <c r="H77" i="3"/>
  <c r="F85" i="3"/>
  <c r="H85" i="3" s="1"/>
  <c r="D86" i="3"/>
  <c r="F86" i="3" s="1"/>
  <c r="H86" i="3" s="1"/>
  <c r="D87" i="3"/>
  <c r="F87" i="3" s="1"/>
  <c r="H87" i="3" s="1"/>
  <c r="F88" i="3"/>
  <c r="H88" i="3" s="1"/>
  <c r="A62" i="9"/>
  <c r="A20" i="9"/>
  <c r="I68" i="3" l="1"/>
  <c r="I79" i="3"/>
  <c r="I90" i="3"/>
  <c r="A27" i="9"/>
  <c r="A28" i="9" s="1"/>
  <c r="F24" i="9"/>
  <c r="F23" i="9"/>
  <c r="F63" i="9"/>
  <c r="A63" i="9"/>
  <c r="F40" i="9"/>
  <c r="F39" i="9"/>
  <c r="A39" i="9"/>
  <c r="A40" i="9" s="1"/>
  <c r="A34" i="9"/>
  <c r="A35" i="9" s="1"/>
  <c r="A36" i="9" s="1"/>
  <c r="F31" i="9"/>
  <c r="F32" i="9" s="1"/>
  <c r="I93" i="3" l="1"/>
  <c r="F41" i="9"/>
  <c r="F25" i="9"/>
  <c r="F56" i="9"/>
  <c r="F59" i="9" l="1"/>
  <c r="F13" i="9" l="1"/>
  <c r="A12" i="9" l="1"/>
  <c r="A13" i="9" s="1"/>
  <c r="A14" i="9" s="1"/>
  <c r="A15" i="9" s="1"/>
  <c r="A55" i="9" l="1"/>
  <c r="A56" i="9" s="1"/>
  <c r="A57" i="9" s="1"/>
  <c r="A58" i="9" s="1"/>
  <c r="A59" i="9" s="1"/>
  <c r="A60" i="9" s="1"/>
  <c r="A61" i="9" s="1"/>
  <c r="F55" i="9"/>
  <c r="G9" i="6"/>
  <c r="E31" i="12" l="1"/>
  <c r="E30" i="12"/>
  <c r="E29" i="12"/>
  <c r="E28" i="12"/>
  <c r="E27" i="12"/>
  <c r="E26" i="12"/>
  <c r="E25" i="12"/>
  <c r="E24" i="12"/>
  <c r="E23" i="12"/>
  <c r="E22" i="12"/>
  <c r="E21" i="12"/>
  <c r="E20" i="12"/>
  <c r="E19" i="12"/>
  <c r="C12" i="12"/>
  <c r="C11" i="12" s="1"/>
  <c r="E11" i="12" s="1"/>
  <c r="E12" i="12" l="1"/>
  <c r="E199" i="10" l="1"/>
  <c r="G199" i="10" s="1"/>
  <c r="C199" i="10"/>
  <c r="G198" i="10"/>
  <c r="E198" i="10"/>
  <c r="C198" i="10"/>
  <c r="C197" i="10"/>
  <c r="E197" i="10" s="1"/>
  <c r="G197" i="10" s="1"/>
  <c r="G196" i="10"/>
  <c r="E196" i="10"/>
  <c r="G195" i="10"/>
  <c r="E195" i="10"/>
  <c r="C195" i="10"/>
  <c r="C193" i="10"/>
  <c r="E193" i="10" s="1"/>
  <c r="G193" i="10" s="1"/>
  <c r="G192" i="10"/>
  <c r="E192" i="10"/>
  <c r="C192" i="10"/>
  <c r="G191" i="10"/>
  <c r="E191" i="10"/>
  <c r="C191" i="10"/>
  <c r="C190" i="10"/>
  <c r="E190" i="10" s="1"/>
  <c r="G190" i="10" s="1"/>
  <c r="G189" i="10"/>
  <c r="E189" i="10"/>
  <c r="C189" i="10"/>
  <c r="C188" i="10"/>
  <c r="E188" i="10" s="1"/>
  <c r="G188" i="10" s="1"/>
  <c r="E187" i="10"/>
  <c r="G187" i="10" s="1"/>
  <c r="C187" i="10"/>
  <c r="G186" i="10"/>
  <c r="E186" i="10"/>
  <c r="C186" i="10"/>
  <c r="C185" i="10"/>
  <c r="E185" i="10" s="1"/>
  <c r="G185" i="10" s="1"/>
  <c r="G184" i="10"/>
  <c r="E184" i="10"/>
  <c r="C184" i="10"/>
  <c r="G183" i="10"/>
  <c r="E183" i="10"/>
  <c r="C183" i="10"/>
  <c r="C182" i="10"/>
  <c r="E182" i="10" s="1"/>
  <c r="G182" i="10" s="1"/>
  <c r="G181" i="10"/>
  <c r="E181" i="10"/>
  <c r="C181" i="10"/>
  <c r="G180" i="10"/>
  <c r="E180" i="10"/>
  <c r="E179" i="10"/>
  <c r="G179" i="10" s="1"/>
  <c r="G178" i="10"/>
  <c r="E178" i="10"/>
  <c r="C178" i="10"/>
  <c r="G177" i="10"/>
  <c r="E177" i="10"/>
  <c r="C177" i="10"/>
  <c r="C176" i="10"/>
  <c r="E176" i="10" s="1"/>
  <c r="G176" i="10" s="1"/>
  <c r="G175" i="10"/>
  <c r="E175" i="10"/>
  <c r="C175" i="10"/>
  <c r="C174" i="10"/>
  <c r="E174" i="10" s="1"/>
  <c r="G174" i="10" s="1"/>
  <c r="E173" i="10"/>
  <c r="G173" i="10" s="1"/>
  <c r="G172" i="10"/>
  <c r="E172" i="10"/>
  <c r="G171" i="10"/>
  <c r="E171" i="10"/>
  <c r="C171" i="10"/>
  <c r="C170" i="10"/>
  <c r="E170" i="10" s="1"/>
  <c r="G170" i="10" s="1"/>
  <c r="G169" i="10"/>
  <c r="G168" i="10"/>
  <c r="E168" i="10"/>
  <c r="G167" i="10"/>
  <c r="E167" i="10"/>
  <c r="C166" i="10"/>
  <c r="E166" i="10" s="1"/>
  <c r="G166" i="10" s="1"/>
  <c r="G165" i="10"/>
  <c r="E165" i="10"/>
  <c r="C165" i="10"/>
  <c r="C164" i="10"/>
  <c r="E164" i="10" s="1"/>
  <c r="G164" i="10" s="1"/>
  <c r="C163" i="10"/>
  <c r="E163" i="10" s="1"/>
  <c r="G163" i="10" s="1"/>
  <c r="G162" i="10"/>
  <c r="E162" i="10"/>
  <c r="C162" i="10"/>
  <c r="C161" i="10"/>
  <c r="E161" i="10" s="1"/>
  <c r="G161" i="10" s="1"/>
  <c r="E160" i="10"/>
  <c r="G160" i="10" s="1"/>
  <c r="C160" i="10"/>
  <c r="G159" i="10"/>
  <c r="E159" i="10"/>
  <c r="C159" i="10"/>
  <c r="C158" i="10"/>
  <c r="E158" i="10" s="1"/>
  <c r="G158" i="10" s="1"/>
  <c r="E157" i="10"/>
  <c r="C157" i="10"/>
  <c r="G156" i="10"/>
  <c r="E156" i="10"/>
  <c r="C156" i="10"/>
  <c r="C155" i="10"/>
  <c r="E155" i="10" s="1"/>
  <c r="G155" i="10" s="1"/>
  <c r="G154" i="10"/>
  <c r="G153" i="10"/>
  <c r="E153" i="10"/>
  <c r="C152" i="10"/>
  <c r="E152" i="10" s="1"/>
  <c r="G152" i="10" s="1"/>
  <c r="C151" i="10"/>
  <c r="E151" i="10" s="1"/>
  <c r="G151" i="10" s="1"/>
  <c r="G150" i="10"/>
  <c r="E150" i="10"/>
  <c r="C150" i="10"/>
  <c r="C149" i="10"/>
  <c r="E149" i="10" s="1"/>
  <c r="G149" i="10" s="1"/>
  <c r="C148" i="10"/>
  <c r="E148" i="10" s="1"/>
  <c r="G147" i="10"/>
  <c r="E147" i="10"/>
  <c r="C147" i="10"/>
  <c r="E146" i="10"/>
  <c r="G146" i="10" s="1"/>
  <c r="E145" i="10"/>
  <c r="G145" i="10" s="1"/>
  <c r="G144" i="10"/>
  <c r="E144" i="10"/>
  <c r="C144" i="10"/>
  <c r="C143" i="10"/>
  <c r="E143" i="10" s="1"/>
  <c r="G143" i="10" s="1"/>
  <c r="G142" i="10"/>
  <c r="E141" i="10"/>
  <c r="G141" i="10" s="1"/>
  <c r="G140" i="10"/>
  <c r="E140" i="10"/>
  <c r="C140" i="10"/>
  <c r="C139" i="10"/>
  <c r="E139" i="10" s="1"/>
  <c r="G139" i="10" s="1"/>
  <c r="E138" i="10"/>
  <c r="G138" i="10" s="1"/>
  <c r="C138" i="10"/>
  <c r="G137" i="10"/>
  <c r="E137" i="10"/>
  <c r="C136" i="10"/>
  <c r="E136" i="10" s="1"/>
  <c r="G136" i="10" s="1"/>
  <c r="E135" i="10"/>
  <c r="G135" i="10" s="1"/>
  <c r="C135" i="10"/>
  <c r="G134" i="10"/>
  <c r="E134" i="10"/>
  <c r="C134" i="10"/>
  <c r="C133" i="10"/>
  <c r="E133" i="10" s="1"/>
  <c r="G133" i="10" s="1"/>
  <c r="G132" i="10"/>
  <c r="E132" i="10"/>
  <c r="G131" i="10"/>
  <c r="E131" i="10"/>
  <c r="C131" i="10"/>
  <c r="G130" i="10"/>
  <c r="C129" i="10"/>
  <c r="E129" i="10" s="1"/>
  <c r="G129" i="10" s="1"/>
  <c r="G128" i="10"/>
  <c r="E128" i="10"/>
  <c r="C128" i="10"/>
  <c r="C127" i="10"/>
  <c r="E127" i="10" s="1"/>
  <c r="G127" i="10" s="1"/>
  <c r="E126" i="10"/>
  <c r="G126" i="10" s="1"/>
  <c r="G125" i="10"/>
  <c r="E125" i="10"/>
  <c r="C125" i="10"/>
  <c r="G124" i="10"/>
  <c r="E123" i="10"/>
  <c r="G123" i="10" s="1"/>
  <c r="E122" i="10"/>
  <c r="G122" i="10" s="1"/>
  <c r="G121" i="10"/>
  <c r="E121" i="10"/>
  <c r="G120" i="10"/>
  <c r="E120" i="10"/>
  <c r="E119" i="10"/>
  <c r="G119" i="10" s="1"/>
  <c r="E118" i="10"/>
  <c r="G118" i="10" s="1"/>
  <c r="G117" i="10"/>
  <c r="E117" i="10"/>
  <c r="G116" i="10"/>
  <c r="E116" i="10"/>
  <c r="C115" i="10"/>
  <c r="E115" i="10" s="1"/>
  <c r="G115" i="10" s="1"/>
  <c r="G114" i="10"/>
  <c r="E114" i="10"/>
  <c r="C114" i="10"/>
  <c r="C113" i="10"/>
  <c r="E113" i="10" s="1"/>
  <c r="G113" i="10" s="1"/>
  <c r="F112" i="10"/>
  <c r="E112" i="10"/>
  <c r="G112" i="10" s="1"/>
  <c r="G111" i="10"/>
  <c r="E111" i="10"/>
  <c r="C111" i="10"/>
  <c r="E110" i="10"/>
  <c r="G110" i="10" s="1"/>
  <c r="C109" i="10"/>
  <c r="E109" i="10" s="1"/>
  <c r="G109" i="10" s="1"/>
  <c r="G108" i="10"/>
  <c r="E108" i="10"/>
  <c r="C108" i="10"/>
  <c r="C107" i="10"/>
  <c r="E107" i="10" s="1"/>
  <c r="G107" i="10" s="1"/>
  <c r="C106" i="10"/>
  <c r="E106" i="10" s="1"/>
  <c r="G106" i="10" s="1"/>
  <c r="G105" i="10"/>
  <c r="E105" i="10"/>
  <c r="C105" i="10"/>
  <c r="C104" i="10"/>
  <c r="E104" i="10" s="1"/>
  <c r="G104" i="10" s="1"/>
  <c r="E103" i="10"/>
  <c r="G103" i="10" s="1"/>
  <c r="G102" i="10"/>
  <c r="E102" i="10"/>
  <c r="C102" i="10"/>
  <c r="G101" i="10"/>
  <c r="C100" i="10"/>
  <c r="E100" i="10" s="1"/>
  <c r="G100" i="10" s="1"/>
  <c r="G99" i="10"/>
  <c r="E99" i="10"/>
  <c r="C99" i="10"/>
  <c r="C98" i="10"/>
  <c r="E98" i="10" s="1"/>
  <c r="G98" i="10" s="1"/>
  <c r="G96" i="10"/>
  <c r="C95" i="10"/>
  <c r="E95" i="10" s="1"/>
  <c r="G94" i="10"/>
  <c r="E94" i="10"/>
  <c r="E93" i="10"/>
  <c r="G93" i="10" s="1"/>
  <c r="E92" i="10"/>
  <c r="G92" i="10" s="1"/>
  <c r="E91" i="10"/>
  <c r="G91" i="10" s="1"/>
  <c r="F90" i="10"/>
  <c r="C90" i="10"/>
  <c r="E90" i="10" s="1"/>
  <c r="G90" i="10" s="1"/>
  <c r="C89" i="10"/>
  <c r="E89" i="10" s="1"/>
  <c r="G89" i="10" s="1"/>
  <c r="G88" i="10"/>
  <c r="E88" i="10"/>
  <c r="C88" i="10"/>
  <c r="C87" i="10"/>
  <c r="E87" i="10" s="1"/>
  <c r="G87" i="10" s="1"/>
  <c r="F86" i="10"/>
  <c r="E86" i="10"/>
  <c r="G86" i="10" s="1"/>
  <c r="C86" i="10"/>
  <c r="C85" i="10"/>
  <c r="E85" i="10" s="1"/>
  <c r="G85" i="10" s="1"/>
  <c r="C84" i="10"/>
  <c r="E84" i="10" s="1"/>
  <c r="G84" i="10" s="1"/>
  <c r="G83" i="10"/>
  <c r="E83" i="10"/>
  <c r="C82" i="10"/>
  <c r="E82" i="10" s="1"/>
  <c r="G82" i="10" s="1"/>
  <c r="E81" i="10"/>
  <c r="G81" i="10" s="1"/>
  <c r="E80" i="10"/>
  <c r="G80" i="10" s="1"/>
  <c r="C80" i="10"/>
  <c r="C79" i="10"/>
  <c r="E79" i="10" s="1"/>
  <c r="G79" i="10" s="1"/>
  <c r="C78" i="10"/>
  <c r="E78" i="10" s="1"/>
  <c r="G78" i="10" s="1"/>
  <c r="G77" i="10"/>
  <c r="E77" i="10"/>
  <c r="C76" i="10"/>
  <c r="E76" i="10" s="1"/>
  <c r="G76" i="10" s="1"/>
  <c r="C75" i="10"/>
  <c r="E75" i="10" s="1"/>
  <c r="G75" i="10" s="1"/>
  <c r="G73" i="10"/>
  <c r="G72" i="10"/>
  <c r="G71" i="10"/>
  <c r="C70" i="10"/>
  <c r="E70" i="10" s="1"/>
  <c r="G70" i="10" s="1"/>
  <c r="C69" i="10"/>
  <c r="E69" i="10" s="1"/>
  <c r="G69" i="10" s="1"/>
  <c r="G68" i="10"/>
  <c r="E68" i="10"/>
  <c r="C68" i="10"/>
  <c r="C67" i="10"/>
  <c r="E67" i="10" s="1"/>
  <c r="G67" i="10" s="1"/>
  <c r="E66" i="10"/>
  <c r="G66" i="10" s="1"/>
  <c r="C66" i="10"/>
  <c r="C65" i="10"/>
  <c r="E65" i="10" s="1"/>
  <c r="G65" i="10" s="1"/>
  <c r="G64" i="10"/>
  <c r="C63" i="10"/>
  <c r="E63" i="10" s="1"/>
  <c r="G63" i="10" s="1"/>
  <c r="G62" i="10"/>
  <c r="E62" i="10"/>
  <c r="C62" i="10"/>
  <c r="E61" i="10"/>
  <c r="G61" i="10" s="1"/>
  <c r="C60" i="10"/>
  <c r="E60" i="10" s="1"/>
  <c r="G60" i="10" s="1"/>
  <c r="G59" i="10"/>
  <c r="E59" i="10"/>
  <c r="C59" i="10"/>
  <c r="C58" i="10"/>
  <c r="E58" i="10" s="1"/>
  <c r="G58" i="10" s="1"/>
  <c r="F57" i="10"/>
  <c r="G57" i="10" s="1"/>
  <c r="E57" i="10"/>
  <c r="D57" i="10"/>
  <c r="C56" i="10"/>
  <c r="E56" i="10" s="1"/>
  <c r="G56" i="10" s="1"/>
  <c r="C55" i="10"/>
  <c r="E55" i="10" s="1"/>
  <c r="G55" i="10" s="1"/>
  <c r="G54" i="10"/>
  <c r="E54" i="10"/>
  <c r="C53" i="10"/>
  <c r="E53" i="10" s="1"/>
  <c r="G53" i="10" s="1"/>
  <c r="E52" i="10"/>
  <c r="G52" i="10" s="1"/>
  <c r="G51" i="10"/>
  <c r="E51" i="10"/>
  <c r="G50" i="10"/>
  <c r="E50" i="10"/>
  <c r="E49" i="10"/>
  <c r="G49" i="10" s="1"/>
  <c r="E48" i="10"/>
  <c r="G48" i="10" s="1"/>
  <c r="G47" i="10"/>
  <c r="E47" i="10"/>
  <c r="C47" i="10"/>
  <c r="E46" i="10"/>
  <c r="G46" i="10" s="1"/>
  <c r="E45" i="10"/>
  <c r="G45" i="10" s="1"/>
  <c r="E44" i="10"/>
  <c r="G44" i="10" s="1"/>
  <c r="G43" i="10"/>
  <c r="E43" i="10"/>
  <c r="E42" i="10"/>
  <c r="G42" i="10" s="1"/>
  <c r="C41" i="10"/>
  <c r="E41" i="10" s="1"/>
  <c r="G41" i="10" s="1"/>
  <c r="G40" i="10"/>
  <c r="E40" i="10"/>
  <c r="C40" i="10"/>
  <c r="C39" i="10"/>
  <c r="E39" i="10" s="1"/>
  <c r="G39" i="10" s="1"/>
  <c r="C38" i="10"/>
  <c r="E38" i="10" s="1"/>
  <c r="G38" i="10" s="1"/>
  <c r="G37" i="10"/>
  <c r="E37" i="10"/>
  <c r="C37" i="10"/>
  <c r="C36" i="10"/>
  <c r="E36" i="10" s="1"/>
  <c r="G36" i="10" s="1"/>
  <c r="E35" i="10"/>
  <c r="G35" i="10" s="1"/>
  <c r="G34" i="10"/>
  <c r="E34" i="10"/>
  <c r="C34" i="10"/>
  <c r="C32" i="10"/>
  <c r="E32" i="10" s="1"/>
  <c r="G32" i="10" s="1"/>
  <c r="E31" i="10"/>
  <c r="G31" i="10" s="1"/>
  <c r="C31" i="10"/>
  <c r="C30" i="10"/>
  <c r="E30" i="10" s="1"/>
  <c r="G30" i="10" s="1"/>
  <c r="C29" i="10"/>
  <c r="E29" i="10" s="1"/>
  <c r="E28" i="10"/>
  <c r="G28" i="10" s="1"/>
  <c r="G27" i="10"/>
  <c r="E27" i="10"/>
  <c r="C27" i="10"/>
  <c r="E26" i="10"/>
  <c r="G26" i="10" s="1"/>
  <c r="E25" i="10"/>
  <c r="G25" i="10" s="1"/>
  <c r="G23" i="10"/>
  <c r="G22" i="10"/>
  <c r="E22" i="10"/>
  <c r="C22" i="10"/>
  <c r="C21" i="10"/>
  <c r="E21" i="10" s="1"/>
  <c r="E20" i="10"/>
  <c r="G20" i="10" s="1"/>
  <c r="G19" i="10"/>
  <c r="E19" i="10"/>
  <c r="C19" i="10"/>
  <c r="E18" i="10"/>
  <c r="G18" i="10" s="1"/>
  <c r="E17" i="10"/>
  <c r="G17" i="10" s="1"/>
  <c r="E16" i="10"/>
  <c r="G16" i="10" s="1"/>
  <c r="G15" i="10"/>
  <c r="E15" i="10"/>
  <c r="E14" i="10"/>
  <c r="G14" i="10" s="1"/>
  <c r="E13" i="10"/>
  <c r="G13" i="10" s="1"/>
  <c r="G12" i="10"/>
  <c r="G11" i="10"/>
  <c r="G10" i="10"/>
  <c r="E10" i="10"/>
  <c r="E36" i="6" l="1"/>
  <c r="F70" i="9" l="1"/>
  <c r="F71" i="9" s="1"/>
  <c r="A70" i="9"/>
  <c r="A67" i="9"/>
  <c r="F57" i="9"/>
  <c r="A18" i="9"/>
  <c r="A19" i="9" s="1"/>
  <c r="E14" i="9" l="1"/>
  <c r="F14" i="9" s="1"/>
  <c r="G87" i="6" l="1"/>
  <c r="E24" i="6"/>
  <c r="G14" i="6"/>
  <c r="G10" i="6"/>
  <c r="A9" i="6"/>
  <c r="A10" i="6" s="1"/>
  <c r="F571" i="3"/>
  <c r="H571" i="3" s="1"/>
  <c r="D570" i="3"/>
  <c r="F570" i="3" s="1"/>
  <c r="H570" i="3" s="1"/>
  <c r="D569" i="3"/>
  <c r="F569" i="3" s="1"/>
  <c r="H569" i="3" s="1"/>
  <c r="F568" i="3"/>
  <c r="H568" i="3" s="1"/>
  <c r="H560" i="3"/>
  <c r="H559" i="3"/>
  <c r="H558" i="3"/>
  <c r="H557" i="3"/>
  <c r="H556" i="3"/>
  <c r="H549" i="3"/>
  <c r="H548" i="3"/>
  <c r="H547" i="3"/>
  <c r="H546" i="3"/>
  <c r="H545" i="3"/>
  <c r="H543" i="3"/>
  <c r="H542" i="3"/>
  <c r="H541" i="3"/>
  <c r="H540" i="3"/>
  <c r="H539" i="3"/>
  <c r="F521" i="3"/>
  <c r="H521" i="3" s="1"/>
  <c r="D520" i="3"/>
  <c r="F520" i="3" s="1"/>
  <c r="H520" i="3" s="1"/>
  <c r="D519" i="3"/>
  <c r="F519" i="3" s="1"/>
  <c r="H519" i="3" s="1"/>
  <c r="F518" i="3"/>
  <c r="H518" i="3" s="1"/>
  <c r="H510" i="3"/>
  <c r="H509" i="3"/>
  <c r="H508" i="3"/>
  <c r="H507" i="3"/>
  <c r="H506" i="3"/>
  <c r="H499" i="3"/>
  <c r="H498" i="3"/>
  <c r="H497" i="3"/>
  <c r="H496" i="3"/>
  <c r="H495" i="3"/>
  <c r="H494" i="3"/>
  <c r="H493" i="3"/>
  <c r="H492" i="3"/>
  <c r="H491" i="3"/>
  <c r="H490" i="3"/>
  <c r="H489" i="3"/>
  <c r="F473" i="3"/>
  <c r="H473" i="3" s="1"/>
  <c r="D472" i="3"/>
  <c r="F472" i="3" s="1"/>
  <c r="H472" i="3" s="1"/>
  <c r="D471" i="3"/>
  <c r="F471" i="3" s="1"/>
  <c r="H471" i="3" s="1"/>
  <c r="F470" i="3"/>
  <c r="H470" i="3" s="1"/>
  <c r="H462" i="3"/>
  <c r="H461" i="3"/>
  <c r="H460" i="3"/>
  <c r="H459" i="3"/>
  <c r="H458" i="3"/>
  <c r="H451" i="3"/>
  <c r="H450" i="3"/>
  <c r="H449" i="3"/>
  <c r="H448" i="3"/>
  <c r="H446" i="3"/>
  <c r="H445" i="3"/>
  <c r="H444" i="3"/>
  <c r="H443" i="3"/>
  <c r="H442" i="3"/>
  <c r="H441" i="3"/>
  <c r="F1006" i="3"/>
  <c r="H1006" i="3" s="1"/>
  <c r="D1005" i="3"/>
  <c r="F1005" i="3" s="1"/>
  <c r="H1005" i="3" s="1"/>
  <c r="F1004" i="3"/>
  <c r="H1004" i="3" s="1"/>
  <c r="F1003" i="3"/>
  <c r="H1003" i="3" s="1"/>
  <c r="H995" i="3"/>
  <c r="H994" i="3"/>
  <c r="H993" i="3"/>
  <c r="H992" i="3"/>
  <c r="H991" i="3"/>
  <c r="H978" i="3"/>
  <c r="H977" i="3"/>
  <c r="H976" i="3"/>
  <c r="H975" i="3"/>
  <c r="H974" i="3"/>
  <c r="F862" i="3"/>
  <c r="H862" i="3" s="1"/>
  <c r="D861" i="3"/>
  <c r="F861" i="3" s="1"/>
  <c r="H861" i="3" s="1"/>
  <c r="F860" i="3"/>
  <c r="H860" i="3" s="1"/>
  <c r="F859" i="3"/>
  <c r="H859" i="3" s="1"/>
  <c r="H851" i="3"/>
  <c r="H850" i="3"/>
  <c r="H849" i="3"/>
  <c r="H848" i="3"/>
  <c r="H847" i="3"/>
  <c r="H840" i="3"/>
  <c r="H839" i="3"/>
  <c r="H838" i="3"/>
  <c r="H837" i="3"/>
  <c r="H836" i="3"/>
  <c r="H835" i="3"/>
  <c r="H834" i="3"/>
  <c r="H833" i="3"/>
  <c r="H832" i="3"/>
  <c r="H831" i="3"/>
  <c r="H830" i="3"/>
  <c r="F814" i="3"/>
  <c r="H814" i="3" s="1"/>
  <c r="D813" i="3"/>
  <c r="F813" i="3" s="1"/>
  <c r="H813" i="3" s="1"/>
  <c r="F812" i="3"/>
  <c r="H812" i="3" s="1"/>
  <c r="F811" i="3"/>
  <c r="H811" i="3" s="1"/>
  <c r="H803" i="3"/>
  <c r="H802" i="3"/>
  <c r="H801" i="3"/>
  <c r="H800" i="3"/>
  <c r="H799" i="3"/>
  <c r="H782" i="3"/>
  <c r="I794" i="3" s="1"/>
  <c r="F426" i="3"/>
  <c r="H426" i="3" s="1"/>
  <c r="D425" i="3"/>
  <c r="F425" i="3" s="1"/>
  <c r="H425" i="3" s="1"/>
  <c r="D424" i="3"/>
  <c r="F424" i="3" s="1"/>
  <c r="H424" i="3" s="1"/>
  <c r="D423" i="3"/>
  <c r="F423" i="3" s="1"/>
  <c r="H423" i="3" s="1"/>
  <c r="H416" i="3"/>
  <c r="H415" i="3"/>
  <c r="H414" i="3"/>
  <c r="H413" i="3"/>
  <c r="H412" i="3"/>
  <c r="H405" i="3"/>
  <c r="H404" i="3"/>
  <c r="H403" i="3"/>
  <c r="H402" i="3"/>
  <c r="H401" i="3"/>
  <c r="H400" i="3"/>
  <c r="H399" i="3"/>
  <c r="H398" i="3"/>
  <c r="H397" i="3"/>
  <c r="F382" i="3"/>
  <c r="H382" i="3" s="1"/>
  <c r="D381" i="3"/>
  <c r="F381" i="3" s="1"/>
  <c r="H381" i="3" s="1"/>
  <c r="D380" i="3"/>
  <c r="F380" i="3" s="1"/>
  <c r="H380" i="3" s="1"/>
  <c r="F379" i="3"/>
  <c r="H379" i="3" s="1"/>
  <c r="H371" i="3"/>
  <c r="H370" i="3"/>
  <c r="E369" i="3"/>
  <c r="H369" i="3" s="1"/>
  <c r="H368" i="3"/>
  <c r="H367" i="3"/>
  <c r="H359" i="3"/>
  <c r="H358" i="3"/>
  <c r="H357" i="3"/>
  <c r="H356" i="3"/>
  <c r="H355" i="3"/>
  <c r="H354" i="3"/>
  <c r="H353" i="3"/>
  <c r="H352" i="3"/>
  <c r="H351" i="3"/>
  <c r="H350" i="3"/>
  <c r="H349" i="3"/>
  <c r="F136" i="3"/>
  <c r="H136" i="3" s="1"/>
  <c r="D135" i="3"/>
  <c r="F135" i="3" s="1"/>
  <c r="H135" i="3" s="1"/>
  <c r="D134" i="3"/>
  <c r="F134" i="3" s="1"/>
  <c r="H134" i="3" s="1"/>
  <c r="F133" i="3"/>
  <c r="H133" i="3" s="1"/>
  <c r="H125" i="3"/>
  <c r="H124" i="3"/>
  <c r="H123" i="3"/>
  <c r="H122" i="3"/>
  <c r="H121" i="3"/>
  <c r="H114" i="3"/>
  <c r="H113" i="3"/>
  <c r="H112" i="3"/>
  <c r="H111" i="3"/>
  <c r="H110" i="3"/>
  <c r="H109" i="3"/>
  <c r="H108" i="3"/>
  <c r="H107" i="3"/>
  <c r="H106" i="3"/>
  <c r="H105" i="3"/>
  <c r="H104" i="3"/>
  <c r="F716" i="3"/>
  <c r="H716" i="3" s="1"/>
  <c r="D715" i="3"/>
  <c r="F715" i="3" s="1"/>
  <c r="H715" i="3" s="1"/>
  <c r="F714" i="3"/>
  <c r="H714" i="3" s="1"/>
  <c r="F713" i="3"/>
  <c r="H713" i="3" s="1"/>
  <c r="H705" i="3"/>
  <c r="H704" i="3"/>
  <c r="H703" i="3"/>
  <c r="H702" i="3"/>
  <c r="H701" i="3"/>
  <c r="H694" i="3"/>
  <c r="H693" i="3"/>
  <c r="H692" i="3"/>
  <c r="H691" i="3"/>
  <c r="H690" i="3"/>
  <c r="H689" i="3"/>
  <c r="H688" i="3"/>
  <c r="H687" i="3"/>
  <c r="H686" i="3"/>
  <c r="H685" i="3"/>
  <c r="H684" i="3"/>
  <c r="F910" i="3"/>
  <c r="H910" i="3" s="1"/>
  <c r="D909" i="3"/>
  <c r="F909" i="3" s="1"/>
  <c r="H909" i="3" s="1"/>
  <c r="F908" i="3"/>
  <c r="H908" i="3" s="1"/>
  <c r="F907" i="3"/>
  <c r="H907" i="3" s="1"/>
  <c r="H899" i="3"/>
  <c r="H898" i="3"/>
  <c r="H897" i="3"/>
  <c r="H896" i="3"/>
  <c r="H895" i="3"/>
  <c r="H888" i="3"/>
  <c r="H887" i="3"/>
  <c r="H886" i="3"/>
  <c r="H885" i="3"/>
  <c r="H884" i="3"/>
  <c r="H883" i="3"/>
  <c r="H882" i="3"/>
  <c r="H881" i="3"/>
  <c r="H880" i="3"/>
  <c r="H879" i="3"/>
  <c r="H878" i="3"/>
  <c r="F958" i="3"/>
  <c r="H958" i="3" s="1"/>
  <c r="D957" i="3"/>
  <c r="F957" i="3" s="1"/>
  <c r="H957" i="3" s="1"/>
  <c r="F956" i="3"/>
  <c r="H956" i="3" s="1"/>
  <c r="F955" i="3"/>
  <c r="H955" i="3" s="1"/>
  <c r="H947" i="3"/>
  <c r="H946" i="3"/>
  <c r="H945" i="3"/>
  <c r="H944" i="3"/>
  <c r="H943" i="3"/>
  <c r="H936" i="3"/>
  <c r="H935" i="3"/>
  <c r="H934" i="3"/>
  <c r="H933" i="3"/>
  <c r="H932" i="3"/>
  <c r="H931" i="3"/>
  <c r="H930" i="3"/>
  <c r="H929" i="3"/>
  <c r="H928" i="3"/>
  <c r="H927" i="3"/>
  <c r="H926" i="3"/>
  <c r="F667" i="3"/>
  <c r="H667" i="3" s="1"/>
  <c r="D666" i="3"/>
  <c r="F666" i="3" s="1"/>
  <c r="H666" i="3" s="1"/>
  <c r="F665" i="3"/>
  <c r="H665" i="3" s="1"/>
  <c r="F664" i="3"/>
  <c r="H664" i="3" s="1"/>
  <c r="H656" i="3"/>
  <c r="H655" i="3"/>
  <c r="H654" i="3"/>
  <c r="H653" i="3"/>
  <c r="H652" i="3"/>
  <c r="H645" i="3"/>
  <c r="H644" i="3"/>
  <c r="H643" i="3"/>
  <c r="H641" i="3"/>
  <c r="H640" i="3"/>
  <c r="H639" i="3"/>
  <c r="H638" i="3"/>
  <c r="H636" i="3"/>
  <c r="H635" i="3"/>
  <c r="F619" i="3"/>
  <c r="H619" i="3" s="1"/>
  <c r="D618" i="3"/>
  <c r="F618" i="3" s="1"/>
  <c r="H618" i="3" s="1"/>
  <c r="F617" i="3"/>
  <c r="H617" i="3" s="1"/>
  <c r="F616" i="3"/>
  <c r="H616" i="3" s="1"/>
  <c r="H608" i="3"/>
  <c r="H607" i="3"/>
  <c r="H606" i="3"/>
  <c r="H605" i="3"/>
  <c r="H604" i="3"/>
  <c r="H597" i="3"/>
  <c r="H596" i="3"/>
  <c r="H595" i="3"/>
  <c r="H593" i="3"/>
  <c r="H592" i="3"/>
  <c r="H591" i="3"/>
  <c r="H590" i="3"/>
  <c r="H589" i="3"/>
  <c r="H588" i="3"/>
  <c r="H587" i="3"/>
  <c r="F766" i="3"/>
  <c r="H766" i="3" s="1"/>
  <c r="D765" i="3"/>
  <c r="F765" i="3" s="1"/>
  <c r="H765" i="3" s="1"/>
  <c r="F764" i="3"/>
  <c r="H764" i="3" s="1"/>
  <c r="F763" i="3"/>
  <c r="H763" i="3" s="1"/>
  <c r="H755" i="3"/>
  <c r="H754" i="3"/>
  <c r="H753" i="3"/>
  <c r="H752" i="3"/>
  <c r="H751" i="3"/>
  <c r="H734" i="3"/>
  <c r="I746" i="3" s="1"/>
  <c r="F329" i="3"/>
  <c r="H329" i="3" s="1"/>
  <c r="F328" i="3"/>
  <c r="H328" i="3" s="1"/>
  <c r="D327" i="3"/>
  <c r="F327" i="3" s="1"/>
  <c r="H327" i="3" s="1"/>
  <c r="F326" i="3"/>
  <c r="H326" i="3" s="1"/>
  <c r="H318" i="3"/>
  <c r="H317" i="3"/>
  <c r="H316" i="3"/>
  <c r="H315" i="3"/>
  <c r="H314" i="3"/>
  <c r="H307" i="3"/>
  <c r="H306" i="3"/>
  <c r="H305" i="3"/>
  <c r="H304" i="3"/>
  <c r="H303" i="3"/>
  <c r="H302" i="3"/>
  <c r="H301" i="3"/>
  <c r="H300" i="3"/>
  <c r="H297" i="3"/>
  <c r="F281" i="3"/>
  <c r="H281" i="3" s="1"/>
  <c r="F280" i="3"/>
  <c r="H280" i="3" s="1"/>
  <c r="G279" i="3"/>
  <c r="D279" i="3"/>
  <c r="F279" i="3" s="1"/>
  <c r="G278" i="3"/>
  <c r="F278" i="3"/>
  <c r="H270" i="3"/>
  <c r="H269" i="3"/>
  <c r="H268" i="3"/>
  <c r="H267" i="3"/>
  <c r="H266" i="3"/>
  <c r="H259" i="3"/>
  <c r="H258" i="3"/>
  <c r="H257" i="3"/>
  <c r="H256" i="3"/>
  <c r="H255" i="3"/>
  <c r="H254" i="3"/>
  <c r="H253" i="3"/>
  <c r="H252" i="3"/>
  <c r="H249" i="3"/>
  <c r="F233" i="3"/>
  <c r="H233" i="3" s="1"/>
  <c r="F232" i="3"/>
  <c r="H232" i="3" s="1"/>
  <c r="D231" i="3"/>
  <c r="F231" i="3" s="1"/>
  <c r="H231" i="3" s="1"/>
  <c r="F230" i="3"/>
  <c r="H230" i="3" s="1"/>
  <c r="H223" i="3"/>
  <c r="H222" i="3"/>
  <c r="H221" i="3"/>
  <c r="H220" i="3"/>
  <c r="H219" i="3"/>
  <c r="H211" i="3"/>
  <c r="H210" i="3"/>
  <c r="H209" i="3"/>
  <c r="H208" i="3"/>
  <c r="H207" i="3"/>
  <c r="H206" i="3"/>
  <c r="H205" i="3"/>
  <c r="H204" i="3"/>
  <c r="H201" i="3"/>
  <c r="F185" i="3"/>
  <c r="H185" i="3" s="1"/>
  <c r="D184" i="3"/>
  <c r="F184" i="3" s="1"/>
  <c r="H184" i="3" s="1"/>
  <c r="D183" i="3"/>
  <c r="F183" i="3" s="1"/>
  <c r="H183" i="3" s="1"/>
  <c r="F182" i="3"/>
  <c r="H182" i="3" s="1"/>
  <c r="H175" i="3"/>
  <c r="H174" i="3"/>
  <c r="H173" i="3"/>
  <c r="H172" i="3"/>
  <c r="H171" i="3"/>
  <c r="H163" i="3"/>
  <c r="H162" i="3"/>
  <c r="H161" i="3"/>
  <c r="H160" i="3"/>
  <c r="H159" i="3"/>
  <c r="H158" i="3"/>
  <c r="H157" i="3"/>
  <c r="H156" i="3"/>
  <c r="H155" i="3"/>
  <c r="H154" i="3"/>
  <c r="H153" i="3"/>
  <c r="F40" i="3"/>
  <c r="H40" i="3" s="1"/>
  <c r="F39" i="3"/>
  <c r="H39" i="3" s="1"/>
  <c r="D38" i="3"/>
  <c r="F38" i="3" s="1"/>
  <c r="H38" i="3" s="1"/>
  <c r="F37" i="3"/>
  <c r="H37" i="3" s="1"/>
  <c r="H30" i="3"/>
  <c r="H29" i="3"/>
  <c r="H28" i="3"/>
  <c r="H27" i="3"/>
  <c r="H26" i="3"/>
  <c r="H19" i="3"/>
  <c r="H18" i="3"/>
  <c r="H17" i="3"/>
  <c r="H16" i="3"/>
  <c r="H15" i="3"/>
  <c r="H14" i="3"/>
  <c r="H13" i="3"/>
  <c r="H12" i="3"/>
  <c r="H11" i="3"/>
  <c r="H10" i="3"/>
  <c r="I235" i="3" l="1"/>
  <c r="G11" i="6"/>
  <c r="G15" i="6"/>
  <c r="I562" i="3"/>
  <c r="H278" i="3"/>
  <c r="H279" i="3"/>
  <c r="I805" i="3"/>
  <c r="I669" i="3"/>
  <c r="I42" i="3"/>
  <c r="E12" i="9" s="1"/>
  <c r="F12" i="9" s="1"/>
  <c r="I177" i="3"/>
  <c r="I309" i="3"/>
  <c r="I407" i="3"/>
  <c r="I997" i="3"/>
  <c r="I361" i="3"/>
  <c r="I501" i="3"/>
  <c r="I599" i="3"/>
  <c r="I696" i="3"/>
  <c r="I453" i="3"/>
  <c r="I757" i="3"/>
  <c r="I165" i="3"/>
  <c r="I658" i="3"/>
  <c r="I901" i="3"/>
  <c r="I21" i="3"/>
  <c r="I320" i="3"/>
  <c r="I331" i="3"/>
  <c r="I621" i="3"/>
  <c r="I718" i="3"/>
  <c r="I384" i="3"/>
  <c r="I475" i="3"/>
  <c r="I213" i="3"/>
  <c r="I261" i="3"/>
  <c r="I768" i="3"/>
  <c r="I949" i="3"/>
  <c r="I418" i="3"/>
  <c r="I842" i="3"/>
  <c r="I853" i="3"/>
  <c r="I464" i="3"/>
  <c r="I32" i="3"/>
  <c r="I225" i="3"/>
  <c r="I272" i="3"/>
  <c r="I610" i="3"/>
  <c r="I707" i="3"/>
  <c r="I116" i="3"/>
  <c r="I373" i="3"/>
  <c r="I138" i="3"/>
  <c r="I127" i="3"/>
  <c r="I187" i="3"/>
  <c r="I890" i="3"/>
  <c r="I428" i="3"/>
  <c r="I960" i="3"/>
  <c r="H642" i="3"/>
  <c r="I647" i="3" s="1"/>
  <c r="I1008" i="3"/>
  <c r="I523" i="3"/>
  <c r="I816" i="3"/>
  <c r="I864" i="3"/>
  <c r="I986" i="3"/>
  <c r="I938" i="3"/>
  <c r="I912" i="3"/>
  <c r="I512" i="3"/>
  <c r="I551" i="3"/>
  <c r="I573" i="3"/>
  <c r="I283" i="3" l="1"/>
  <c r="I286" i="3" s="1"/>
  <c r="E52" i="9" s="1"/>
  <c r="F52" i="9" s="1"/>
  <c r="F53" i="9" s="1"/>
  <c r="I624" i="3"/>
  <c r="E27" i="9" s="1"/>
  <c r="F27" i="9" s="1"/>
  <c r="I819" i="3"/>
  <c r="I672" i="3"/>
  <c r="E28" i="9" s="1"/>
  <c r="F28" i="9" s="1"/>
  <c r="I45" i="3"/>
  <c r="I1011" i="3"/>
  <c r="E36" i="9" s="1"/>
  <c r="F36" i="9" s="1"/>
  <c r="I721" i="3"/>
  <c r="I771" i="3"/>
  <c r="E34" i="9" s="1"/>
  <c r="I478" i="3"/>
  <c r="E58" i="9" s="1"/>
  <c r="F58" i="9" s="1"/>
  <c r="I386" i="3"/>
  <c r="I334" i="3"/>
  <c r="E20" i="9" s="1"/>
  <c r="F20" i="9" s="1"/>
  <c r="F72" i="9"/>
  <c r="I867" i="3"/>
  <c r="E35" i="9" s="1"/>
  <c r="F35" i="9" s="1"/>
  <c r="I238" i="3"/>
  <c r="E19" i="9" s="1"/>
  <c r="F19" i="9" s="1"/>
  <c r="I190" i="3"/>
  <c r="E18" i="9" s="1"/>
  <c r="F18" i="9" s="1"/>
  <c r="I526" i="3"/>
  <c r="E64" i="9" s="1"/>
  <c r="F64" i="9" s="1"/>
  <c r="I430" i="3"/>
  <c r="I141" i="3"/>
  <c r="E15" i="9" s="1"/>
  <c r="F15" i="9" s="1"/>
  <c r="F16" i="9" s="1"/>
  <c r="I576" i="3"/>
  <c r="I915" i="3"/>
  <c r="I963" i="3"/>
  <c r="E60" i="9" l="1"/>
  <c r="F60" i="9" s="1"/>
  <c r="E61" i="9"/>
  <c r="F61" i="9" s="1"/>
  <c r="F29" i="9"/>
  <c r="F34" i="9"/>
  <c r="F37" i="9" s="1"/>
  <c r="E62" i="9"/>
  <c r="F62" i="9" s="1"/>
  <c r="E67" i="9"/>
  <c r="F67" i="9" s="1"/>
  <c r="F68" i="9" s="1"/>
  <c r="F21" i="9"/>
  <c r="F43" i="9" l="1"/>
  <c r="F47" i="9" s="1"/>
  <c r="F46" i="9" s="1"/>
  <c r="F65" i="9"/>
  <c r="F73" i="9" s="1"/>
  <c r="F74" i="9"/>
  <c r="F45" i="9" l="1"/>
  <c r="F48" i="9" s="1"/>
  <c r="F76" i="9"/>
  <c r="F75" i="9" l="1"/>
  <c r="F77" i="9" s="1"/>
  <c r="G3" i="6" s="1"/>
  <c r="F34" i="6" l="1"/>
  <c r="G34" i="6" s="1"/>
  <c r="F29" i="6"/>
  <c r="G29" i="6" s="1"/>
  <c r="F28" i="6"/>
  <c r="G28" i="6" s="1"/>
  <c r="F19" i="6"/>
  <c r="G19" i="6" s="1"/>
  <c r="F30" i="6"/>
  <c r="G30" i="6" s="1"/>
  <c r="G39" i="6"/>
  <c r="F21" i="6"/>
  <c r="G21" i="6" s="1"/>
  <c r="F23" i="6"/>
  <c r="G23" i="6" s="1"/>
  <c r="F27" i="6"/>
  <c r="G27" i="6" s="1"/>
  <c r="G40" i="6"/>
  <c r="F20" i="6"/>
  <c r="G20" i="6" s="1"/>
  <c r="F33" i="6"/>
  <c r="G33" i="6" s="1"/>
  <c r="F32" i="6"/>
  <c r="G32" i="6" s="1"/>
  <c r="F31" i="6"/>
  <c r="G31" i="6" s="1"/>
  <c r="F22" i="6"/>
  <c r="G22" i="6" s="1"/>
  <c r="G36" i="6" l="1"/>
  <c r="G24" i="6"/>
  <c r="G38" i="6" l="1"/>
  <c r="F38" i="6" l="1"/>
  <c r="F41" i="6" s="1"/>
  <c r="G41" i="6" s="1"/>
</calcChain>
</file>

<file path=xl/sharedStrings.xml><?xml version="1.0" encoding="utf-8"?>
<sst xmlns="http://schemas.openxmlformats.org/spreadsheetml/2006/main" count="1538" uniqueCount="501">
  <si>
    <t>Republica de Colombia</t>
  </si>
  <si>
    <t>Departamento de La Guajira</t>
  </si>
  <si>
    <t>Municipio de Maicao</t>
  </si>
  <si>
    <t>PRESUPUESTO OFICIAL</t>
  </si>
  <si>
    <t>ITEM</t>
  </si>
  <si>
    <t xml:space="preserve">DESCRIPCION </t>
  </si>
  <si>
    <t>UND</t>
  </si>
  <si>
    <t>CANTIDAD</t>
  </si>
  <si>
    <t>VR. UNITARIO</t>
  </si>
  <si>
    <t xml:space="preserve">VALOR PARCIAL </t>
  </si>
  <si>
    <t xml:space="preserve">Localizacion y replanteo </t>
  </si>
  <si>
    <t>M2</t>
  </si>
  <si>
    <t>Plantilla de piso allanada, en concreto de 3000 psi, esp. = 7 cm primer piso</t>
  </si>
  <si>
    <t xml:space="preserve">Acero de refuerzo 60000 psi </t>
  </si>
  <si>
    <t>KG</t>
  </si>
  <si>
    <t>ML</t>
  </si>
  <si>
    <t>Desmonte puertas metalicas</t>
  </si>
  <si>
    <t>M3</t>
  </si>
  <si>
    <t>COSTO DIRECTO TOTAL:</t>
  </si>
  <si>
    <t>ADMINISTRACIÓN:</t>
  </si>
  <si>
    <t>UTILIDAD:</t>
  </si>
  <si>
    <t>ELABORÓ:</t>
  </si>
  <si>
    <t>REVISÓ Y APROBÓ:</t>
  </si>
  <si>
    <t>ANÁLISIS DE PRECIOS UNITARIOS</t>
  </si>
  <si>
    <t>OBRA:</t>
  </si>
  <si>
    <t xml:space="preserve">ITEM: </t>
  </si>
  <si>
    <t>UND.:</t>
  </si>
  <si>
    <t>CANT.:</t>
  </si>
  <si>
    <t>1.- MATERIALES EN OBRA:</t>
  </si>
  <si>
    <t>CÓD.</t>
  </si>
  <si>
    <t>DESCRIPCIÓN</t>
  </si>
  <si>
    <t>UND.</t>
  </si>
  <si>
    <t>CANT/UND</t>
  </si>
  <si>
    <t>COSTO</t>
  </si>
  <si>
    <t>VR. PARCIAL</t>
  </si>
  <si>
    <t>Estacas, cuerdas, etc.</t>
  </si>
  <si>
    <t>GBL</t>
  </si>
  <si>
    <t>SUB-TOTAL MATERIALES:</t>
  </si>
  <si>
    <t>2.- EQUIPOS:</t>
  </si>
  <si>
    <t>Tarifa/dia u hora</t>
  </si>
  <si>
    <t>RENDIM.</t>
  </si>
  <si>
    <t>Equipo de topografía</t>
  </si>
  <si>
    <t>SUB-TOTAL EQUIPOS:</t>
  </si>
  <si>
    <t>3.- MANO DE OBRA:</t>
  </si>
  <si>
    <t>JORNAL</t>
  </si>
  <si>
    <t>% PREST.</t>
  </si>
  <si>
    <t>JORNAL TOT.</t>
  </si>
  <si>
    <t>RENDIMIENTO</t>
  </si>
  <si>
    <t>Topógrafo</t>
  </si>
  <si>
    <t>dia</t>
  </si>
  <si>
    <t>Cadeneros</t>
  </si>
  <si>
    <t>Maestro</t>
  </si>
  <si>
    <t>SUB-TOTAL MANO DE OBRA:</t>
  </si>
  <si>
    <t>COSTO DIRECTO:</t>
  </si>
  <si>
    <t>Listones 2" x 3"</t>
  </si>
  <si>
    <t>Clavos</t>
  </si>
  <si>
    <t>Kg</t>
  </si>
  <si>
    <t>Equipo menor</t>
  </si>
  <si>
    <t>Obreros</t>
  </si>
  <si>
    <t>Ayudantes (2)</t>
  </si>
  <si>
    <t>Obrero</t>
  </si>
  <si>
    <t>ITEM:</t>
  </si>
  <si>
    <t>Concreto 3000 psi</t>
  </si>
  <si>
    <t>Albañil</t>
  </si>
  <si>
    <t>Ayudante</t>
  </si>
  <si>
    <t>día</t>
  </si>
  <si>
    <t>Cemento gris</t>
  </si>
  <si>
    <t>Arena</t>
  </si>
  <si>
    <t xml:space="preserve">transporte </t>
  </si>
  <si>
    <t>%</t>
  </si>
  <si>
    <t>Andamio</t>
  </si>
  <si>
    <t xml:space="preserve"> Ayudante</t>
  </si>
  <si>
    <t>Agua</t>
  </si>
  <si>
    <t>Lt</t>
  </si>
  <si>
    <t>Andamios (2)</t>
  </si>
  <si>
    <t>Vibrador de concreto</t>
  </si>
  <si>
    <t>Tablas 2 usos</t>
  </si>
  <si>
    <t>Accesorios</t>
  </si>
  <si>
    <t xml:space="preserve">Ayudantes </t>
  </si>
  <si>
    <t>UN</t>
  </si>
  <si>
    <t xml:space="preserve">Enchape </t>
  </si>
  <si>
    <t>Pegacor</t>
  </si>
  <si>
    <t>Cemento blanco</t>
  </si>
  <si>
    <t>UND.: M2</t>
  </si>
  <si>
    <t>Enchape de piso</t>
  </si>
  <si>
    <t>Ayudantes 2</t>
  </si>
  <si>
    <t xml:space="preserve"> Suministro e instalación de lavamanos de pedestal, blanco</t>
  </si>
  <si>
    <t>Lavamanos de pedestal completo</t>
  </si>
  <si>
    <t>Desmonte puertas metálicas</t>
  </si>
  <si>
    <t>Malla electrosoldada</t>
  </si>
  <si>
    <t>Alambre de amarre</t>
  </si>
  <si>
    <t>UND.: M3</t>
  </si>
  <si>
    <t>Concreto de 3000 PSI</t>
  </si>
  <si>
    <t xml:space="preserve">Tablas de encofrado </t>
  </si>
  <si>
    <t xml:space="preserve">Puntales </t>
  </si>
  <si>
    <t>Lámina Metaldeck 2", Calibre 22</t>
  </si>
  <si>
    <t>Cercha de formaleta</t>
  </si>
  <si>
    <t>Gato metálico</t>
  </si>
  <si>
    <t>Lámina p/guardera</t>
  </si>
  <si>
    <t>Sellajuntas</t>
  </si>
  <si>
    <t>Concreto de 3000 psi</t>
  </si>
  <si>
    <t>Tablas dos usos</t>
  </si>
  <si>
    <t>Puntales de madera 2 usos</t>
  </si>
  <si>
    <t>Acero de refuerzo</t>
  </si>
  <si>
    <t>Arena para mortero</t>
  </si>
  <si>
    <t>Transporte de bloques 5 %</t>
  </si>
  <si>
    <t>Descripción</t>
  </si>
  <si>
    <t>DIA</t>
  </si>
  <si>
    <t>m2</t>
  </si>
  <si>
    <t>CALCULO DEL AIU</t>
  </si>
  <si>
    <t>COSTO DE ADMINISTRACIÓN DE LA OBRA</t>
  </si>
  <si>
    <t>UNIDAD</t>
  </si>
  <si>
    <t>PARTICIPACIÓN</t>
  </si>
  <si>
    <t>VALOR UNITARIO</t>
  </si>
  <si>
    <t>VALOR PARCIAL</t>
  </si>
  <si>
    <t>Personal de obra</t>
  </si>
  <si>
    <t>Director de obra con prestaciones sociales</t>
  </si>
  <si>
    <t>Mes</t>
  </si>
  <si>
    <t>Residente de obra con prestaciones sociales</t>
  </si>
  <si>
    <t>Total personal de obra</t>
  </si>
  <si>
    <t>Otros gastos generales</t>
  </si>
  <si>
    <t>Ensayos de laboratorio para materiales, pruebas de carga y otros que sean requeridos</t>
  </si>
  <si>
    <t>glb</t>
  </si>
  <si>
    <t>un</t>
  </si>
  <si>
    <t>Total otros - gastos generales</t>
  </si>
  <si>
    <t xml:space="preserve">Costos de legalización del contrato </t>
  </si>
  <si>
    <t>5.1</t>
  </si>
  <si>
    <t xml:space="preserve">Pólizas </t>
  </si>
  <si>
    <t>5.1.1</t>
  </si>
  <si>
    <t xml:space="preserve">Cumplimiento </t>
  </si>
  <si>
    <t>5.1.2</t>
  </si>
  <si>
    <t>Amparo de salarios y prest. sociales</t>
  </si>
  <si>
    <t>5.1.3</t>
  </si>
  <si>
    <t xml:space="preserve">Amparo de anticipo </t>
  </si>
  <si>
    <t>5.1.4</t>
  </si>
  <si>
    <t>Responsabilidad civil extracontractual</t>
  </si>
  <si>
    <t>5.1.5</t>
  </si>
  <si>
    <t>Estabilidad de obra</t>
  </si>
  <si>
    <t>Total costos de legalización del contrato</t>
  </si>
  <si>
    <t>Costos de impuestos o carga impositiva</t>
  </si>
  <si>
    <t xml:space="preserve">Impuestos </t>
  </si>
  <si>
    <t>6.1.1</t>
  </si>
  <si>
    <t>und</t>
  </si>
  <si>
    <t>6.1.5</t>
  </si>
  <si>
    <t>6.1.6</t>
  </si>
  <si>
    <t>Estampilla Pro Cultura</t>
  </si>
  <si>
    <t>6.1.7</t>
  </si>
  <si>
    <t>Estampilla Pro Universidad</t>
  </si>
  <si>
    <t>6.1.8</t>
  </si>
  <si>
    <t>Estampilla Pro Adulto Mayor</t>
  </si>
  <si>
    <t>6.1.9</t>
  </si>
  <si>
    <t>Estampilla Pro Desarrollo Fronterizo</t>
  </si>
  <si>
    <t>6.1.10</t>
  </si>
  <si>
    <t>Estampilla Pro Deportes</t>
  </si>
  <si>
    <t>6.1.11</t>
  </si>
  <si>
    <t>Total costos de impuestos</t>
  </si>
  <si>
    <t>ADMINISTRACION</t>
  </si>
  <si>
    <t>IMPREVISTOS</t>
  </si>
  <si>
    <t>UTILIDAD</t>
  </si>
  <si>
    <t>Total AIU</t>
  </si>
  <si>
    <t>K0+000 AL K2+869,36</t>
  </si>
  <si>
    <t>DEMOLICION</t>
  </si>
  <si>
    <t>MAMPOSTERIA</t>
  </si>
  <si>
    <t>PISOS</t>
  </si>
  <si>
    <t>ESTRUCTURAS</t>
  </si>
  <si>
    <t>PRELIMINARES</t>
  </si>
  <si>
    <t>COSTO DIRECTO PRELIMINARES</t>
  </si>
  <si>
    <t>COSTO DIRECTO DEMOLICION</t>
  </si>
  <si>
    <t>COSTO DIRECTO ESTRUCTURAS</t>
  </si>
  <si>
    <t>COSTO DIRECTO MAMPOSTERIA</t>
  </si>
  <si>
    <t>COSTO DIRECTO PISOS</t>
  </si>
  <si>
    <t>ASEO</t>
  </si>
  <si>
    <t>COSTO DIRECTO ASEO</t>
  </si>
  <si>
    <t>Demolición de muro en bloque o ladrillo N°4 pañetado y acabado</t>
  </si>
  <si>
    <t>Pañete allanado sobre muros, Proporción 1:4. (Incluye filos y dilataciones).</t>
  </si>
  <si>
    <t>Resane pañete allanado sobre muros, Proporción 1:3.</t>
  </si>
  <si>
    <t>Suministro e instalación de piso cerámico trafico 4 corona, alfa o similar (acordar dimensiones en planos diseños e interventoría)</t>
  </si>
  <si>
    <t>Suministro e instalación de piso/pared cerámico baños corona, alfa o similar (acordar dimensiones en planos diseños e interventoría)</t>
  </si>
  <si>
    <t>1,1,</t>
  </si>
  <si>
    <t>2,1,</t>
  </si>
  <si>
    <t>2,2,</t>
  </si>
  <si>
    <t>2,4,</t>
  </si>
  <si>
    <t>3,2,</t>
  </si>
  <si>
    <r>
      <rPr>
        <b/>
        <sz val="12"/>
        <color theme="1"/>
        <rFont val="Calibri"/>
        <family val="2"/>
      </rPr>
      <t>PROYECTO:</t>
    </r>
    <r>
      <rPr>
        <sz val="12"/>
        <color theme="1"/>
        <rFont val="Calibri"/>
        <family val="2"/>
      </rPr>
      <t xml:space="preserve"> ADECUACION DE INFRAESTRUCTURA FISICA DEL MODULO NORTE DE LA INSTITUCION EDUCATIVA NUMERO 7, SEDE JUAN XXIII EN EL MUNICIPIO DE MAICAO, LA GUAJIRA </t>
    </r>
  </si>
  <si>
    <t>COSTO TOTAL DE LA OBRA:</t>
  </si>
  <si>
    <t>Prevención</t>
  </si>
  <si>
    <t>Estampilla Justicia y Familia</t>
  </si>
  <si>
    <t>Estampilla Pro-Desarrollo Departamental</t>
  </si>
  <si>
    <t>Demolición de vigas y columnas  e: 0,30 m, No incluye retiro de material producto de la actividad</t>
  </si>
  <si>
    <t xml:space="preserve">  INSTITUCIÓN EDUCATIVA No 5
NIT. 892.120.019 – 0
  Sedes: Técnico San José y Yaneth del Carmen Marulanda Nieves</t>
  </si>
  <si>
    <t>Desmonte de  pergolas</t>
  </si>
  <si>
    <t xml:space="preserve">Plantilla de piso allanada, en concreto de 3000 psi, esp. = 7 cm </t>
  </si>
  <si>
    <t>Suministro e instalación de piso tableta de  gres trafico  5 corona, alfa o similar (acordar dimensiones en planos diseños )</t>
  </si>
  <si>
    <t xml:space="preserve">L I S T A    D E    P R E C I O S    U N I T A R I O S  D E   M A T E R I A L E S </t>
  </si>
  <si>
    <t>D E S C R I P C I O N</t>
  </si>
  <si>
    <t>COSTO DEL</t>
  </si>
  <si>
    <t>VALOR TRANSP</t>
  </si>
  <si>
    <t xml:space="preserve">    COSTO</t>
  </si>
  <si>
    <t xml:space="preserve">  COSTO TOT.</t>
  </si>
  <si>
    <t>TRANSPORTE</t>
  </si>
  <si>
    <t>TRANSPORTADA</t>
  </si>
  <si>
    <t xml:space="preserve"> POR UNIDAD</t>
  </si>
  <si>
    <t>Ferreteria</t>
  </si>
  <si>
    <t xml:space="preserve">    EN OBRA</t>
  </si>
  <si>
    <t>CONCRETO  3000 PSI.</t>
  </si>
  <si>
    <t xml:space="preserve">MORTERO 1:4 </t>
  </si>
  <si>
    <t>CONCRETO 1:2:3 IMPERMEABILIZADO</t>
  </si>
  <si>
    <t>MORTERO 1:4 IMPERMEABILIZADO</t>
  </si>
  <si>
    <t>ACERO DE REFUERZO</t>
  </si>
  <si>
    <t>ACA2</t>
  </si>
  <si>
    <t>ACA1</t>
  </si>
  <si>
    <t>ACERO ESTRUCTURAL</t>
  </si>
  <si>
    <t>ADAPTADOR CONDUIT DE 1/2"</t>
  </si>
  <si>
    <t>ADAPTADOR PVC DE 3/4" A 1/2"</t>
  </si>
  <si>
    <t>ADOQUIN</t>
  </si>
  <si>
    <t>AGUA</t>
  </si>
  <si>
    <t>LTS.</t>
  </si>
  <si>
    <t>ALAMBRE CALIBRE No.12</t>
  </si>
  <si>
    <t>ALAMBRE CALIBRE No.8</t>
  </si>
  <si>
    <t>ALAMBRE NEGRO</t>
  </si>
  <si>
    <t>ALAMBRE TELEFONICO INTER</t>
  </si>
  <si>
    <t>ALUMINIO BLANCO CON VIDRIO AZUL</t>
  </si>
  <si>
    <t>ANGULO</t>
  </si>
  <si>
    <t>ANTICORROSIVO</t>
  </si>
  <si>
    <t>GALON</t>
  </si>
  <si>
    <t>ARENA LAVADA PARA CONCRETO</t>
  </si>
  <si>
    <t>ARENA PARA MOTERO</t>
  </si>
  <si>
    <t>BALDOSA DE GRANITO 30X30</t>
  </si>
  <si>
    <t>BISAGRAS</t>
  </si>
  <si>
    <t>JUEGO</t>
  </si>
  <si>
    <t>BLOQUE HUECO 9X19X38</t>
  </si>
  <si>
    <t>BLOQUE HUECO DE ARCILLA 20X40X15</t>
  </si>
  <si>
    <t>BLOQUE MACIZO DE 9X20X37</t>
  </si>
  <si>
    <t>BOVEDILLAS DE ALIVEN DE 20X20X40</t>
  </si>
  <si>
    <t>BOQUILLA</t>
  </si>
  <si>
    <t>BREAKER DE 20 AMPERIOS</t>
  </si>
  <si>
    <t xml:space="preserve">Breaker industrial  de 3x 400 AMP </t>
  </si>
  <si>
    <t>Breaker tripolar enchufable de 3x 30 AMP enchufable</t>
  </si>
  <si>
    <t>Breaker tripolar enchufable de 3x 40 AMP enchufable</t>
  </si>
  <si>
    <t>Breaker tripolar enchufable de 3x 50 AMP enchufable</t>
  </si>
  <si>
    <t>Breaker tripolar enchufable de 3x 60 AMP enchufable</t>
  </si>
  <si>
    <t>Breaker tripolar enchufable de 3x 70 AMP enchufable</t>
  </si>
  <si>
    <t>Cable coaxial</t>
  </si>
  <si>
    <t>Cable de cobre aislado THWN/THHN No.500 MCM</t>
  </si>
  <si>
    <t>Cable de cobre aislado THWN/THHN No.300 MCM</t>
  </si>
  <si>
    <t>Cable de cobre aislado THHN No. 6</t>
  </si>
  <si>
    <t>Cable de cobre aislado THHN No. 8</t>
  </si>
  <si>
    <t>Cable de cobre desnudo No: 2/0 AWG de 19 hilos</t>
  </si>
  <si>
    <t>CAJA 2X4 PVC</t>
  </si>
  <si>
    <t xml:space="preserve">CAJA GALVANIZADA 4 X 4 </t>
  </si>
  <si>
    <t>Caja metalica para 9 usuarios</t>
  </si>
  <si>
    <t>Caja de mb de 20 circuitos trifasicos</t>
  </si>
  <si>
    <t>Caja de mb de 30 circuitos trifasicos</t>
  </si>
  <si>
    <t>Caja de mb de 40 circuitos trifasicos</t>
  </si>
  <si>
    <t>CAJA OCTOGONAL PVC</t>
  </si>
  <si>
    <t>Caja primaria de 15 KV</t>
  </si>
  <si>
    <t>CANALETA 90 L=7,50 MTS</t>
  </si>
  <si>
    <t xml:space="preserve">CAOLIN </t>
  </si>
  <si>
    <t>KL</t>
  </si>
  <si>
    <t>CEMENTO GRIS</t>
  </si>
  <si>
    <t>CEMENTO BLANCO</t>
  </si>
  <si>
    <t>CEPILLERA</t>
  </si>
  <si>
    <t>CERAMICA PISO-PARED 20,5 X 20,5</t>
  </si>
  <si>
    <t>Ceramica esmaltada  25 X 35 cms Macedonia</t>
  </si>
  <si>
    <t>CERRADURA Sencilla PARA PUERTA</t>
  </si>
  <si>
    <t>CERRADURA Primera calidad  PARA PUERTA</t>
  </si>
  <si>
    <t>CLAVO PARA ZINC</t>
  </si>
  <si>
    <t>LBS</t>
  </si>
  <si>
    <t>CODO PVC DE 1/2" RDE 21</t>
  </si>
  <si>
    <t>CODO PVC DE 3/4" RDE 21</t>
  </si>
  <si>
    <t>CODO PVC DE  1"  a 1 1/4"  RDE 21</t>
  </si>
  <si>
    <t>CODO PVC DE 90 X 2"</t>
  </si>
  <si>
    <t>CODO PVC DE 90 X 4"</t>
  </si>
  <si>
    <t>CURVAS CONDUIT DE 1/2"</t>
  </si>
  <si>
    <t>DISCO DE CORTE METAL 7"</t>
  </si>
  <si>
    <t>DISCO DE PULIR 7"</t>
  </si>
  <si>
    <t>EMULSION ASFALTICA</t>
  </si>
  <si>
    <t>ESTACAS DE MADERA</t>
  </si>
  <si>
    <t>ESTUCO PLASTICO</t>
  </si>
  <si>
    <t>GAS PROPANO DE 20 LBS</t>
  </si>
  <si>
    <t>CILINDRO</t>
  </si>
  <si>
    <t>GRANIPLAST Cuñete de 5 galones</t>
  </si>
  <si>
    <t>Cuñete</t>
  </si>
  <si>
    <t>GRANITO COLOR No.0 AL No. 8</t>
  </si>
  <si>
    <t>Granito -Traver.40Kls</t>
  </si>
  <si>
    <t>GRIFERIA TIPO PUSH BOTON PARA LAV</t>
  </si>
  <si>
    <t>Fusible de alta tension</t>
  </si>
  <si>
    <t>Frisos pref. en material piedra ancho 25 cms</t>
  </si>
  <si>
    <t>ICOPOR COMO BOVEDILLA ALIGERANTE</t>
  </si>
  <si>
    <t>IMPERMEBILIZANTE PARA CONCRETO</t>
  </si>
  <si>
    <t>IMPERMEBILIZANTE PARA MORTERO</t>
  </si>
  <si>
    <t>IMPRIMANTE</t>
  </si>
  <si>
    <t>INODORO COLOR NIVEL IV</t>
  </si>
  <si>
    <t>INTERRUPTOR SENCILLO LUMINEX</t>
  </si>
  <si>
    <t>JABONERA</t>
  </si>
  <si>
    <t>JAMBAS</t>
  </si>
  <si>
    <t>Ladrillo de arcilla calcinada de 7x15x30 cms</t>
  </si>
  <si>
    <t>Ladrillo blocon</t>
  </si>
  <si>
    <t>LAMINA DE PLOMO</t>
  </si>
  <si>
    <t>LAMINA DRYWALL</t>
  </si>
  <si>
    <t>LAMINA termoacustica</t>
  </si>
  <si>
    <t>LAMINA DE PVC CIELORASO</t>
  </si>
  <si>
    <t>LAMINA DE ZINC #10</t>
  </si>
  <si>
    <t>LAMPARA CIRCULAR U  OJO DE BUEY</t>
  </si>
  <si>
    <t>LAMPARA FLUORESCENTE DE 2X48</t>
  </si>
  <si>
    <t>LAMPARA FLUORESCENTE DE 2X96</t>
  </si>
  <si>
    <t>LAMPARA LED</t>
  </si>
  <si>
    <t>LAVAMANOS COLOR NIVEL IV</t>
  </si>
  <si>
    <t>Lavaplato grande en acero inoxidable</t>
  </si>
  <si>
    <t>LIJA</t>
  </si>
  <si>
    <t>PLIEGO</t>
  </si>
  <si>
    <t>LIMPIADOR DE TUBERIA PVC</t>
  </si>
  <si>
    <t>1/4 GALON</t>
  </si>
  <si>
    <t>LISTONES DE 3"X2" X 3MTS</t>
  </si>
  <si>
    <t>LISTONES DE 3"X3" X 3MTS</t>
  </si>
  <si>
    <t>Liston de caracoli o similar 1x2 x 3mts</t>
  </si>
  <si>
    <t>Liston de caracoli o similar 2x4 x 3mts</t>
  </si>
  <si>
    <t>Listelo colonial de 25 cms de largo</t>
  </si>
  <si>
    <t>LLAVE DE CONTROL DE 1/2"</t>
  </si>
  <si>
    <t>MALLA ELECTROSOLDADA 15 X 15 CM</t>
  </si>
  <si>
    <t>MANGUERA SANITARIA CROMADA</t>
  </si>
  <si>
    <t>MANTO ASFALTICO/ROLLO DE 10 M2</t>
  </si>
  <si>
    <t>MARCO DE MADERA HASTA 2X0,90</t>
  </si>
  <si>
    <t>MARCO DE MADERA Cedro o similar HASTA 2X1,00</t>
  </si>
  <si>
    <t>MARCO DE MADERA Cedro o similar HASTA 2X2,00</t>
  </si>
  <si>
    <t>Marmol para fachadas</t>
  </si>
  <si>
    <t>Materiales no especificados en instalaciones o reparaciones</t>
  </si>
  <si>
    <t>GLB</t>
  </si>
  <si>
    <t xml:space="preserve">Moldura prefabricada material piedra </t>
  </si>
  <si>
    <t>Moldura en yeso Fique</t>
  </si>
  <si>
    <t>Mueble de madera tipo closet</t>
  </si>
  <si>
    <t>MATERIAL SELECCIONADO PARA RELLENO</t>
  </si>
  <si>
    <t>OMEGA</t>
  </si>
  <si>
    <t>PAPELERA</t>
  </si>
  <si>
    <t>Pararrayo de 12 KV polimerico</t>
  </si>
  <si>
    <t>PEGACOR X BULTO DE 25 KILOS</t>
  </si>
  <si>
    <t>BULTO</t>
  </si>
  <si>
    <t>PEGANTE O SOLDADURA PVC</t>
  </si>
  <si>
    <t>PIEDRA CHINA</t>
  </si>
  <si>
    <t>PIEDRA TRITURADA</t>
  </si>
  <si>
    <t>PINTURA ALUMOL</t>
  </si>
  <si>
    <t>PINTURA EPOXICA</t>
  </si>
  <si>
    <t>Pintura esmalte</t>
  </si>
  <si>
    <t>PINTURA KORAZA</t>
  </si>
  <si>
    <t>PINTURA VINILTEX</t>
  </si>
  <si>
    <t>PIRLAN  DE ALUMINIO DE 6 MTS - S-390</t>
  </si>
  <si>
    <t>Pirlan Mtal.BR 3Mts</t>
  </si>
  <si>
    <t>PIRLAN PLASTICO COLOR DE 3 MTS</t>
  </si>
  <si>
    <t>POLVO MINERAL ROJO</t>
  </si>
  <si>
    <t>PORTAPAPEL</t>
  </si>
  <si>
    <t xml:space="preserve">Poste de concreto de 12 mts x 750 kg </t>
  </si>
  <si>
    <t>PRINCIPALES</t>
  </si>
  <si>
    <t>PUERTA DE MADERA TIPO FORTEC 2X 0,70</t>
  </si>
  <si>
    <t>PUERTA DE MADERA TIPO FORTEC 2X 0,90</t>
  </si>
  <si>
    <t>PUERTA DE MADERA con estructura en Cedro y triplex de 2x1,0 mts.</t>
  </si>
  <si>
    <t>PUERTA DE MADERA Entamborada con estructura en Cedro de 2x1,0 mts.</t>
  </si>
  <si>
    <t>PUERTA METALICA DE  2X 1,0</t>
  </si>
  <si>
    <t>PUNTILLAS O CLAVOS</t>
  </si>
  <si>
    <t>PUNTO VOZ Y DATOS</t>
  </si>
  <si>
    <t>REJILLA DE PISO DE 2"</t>
  </si>
  <si>
    <t>REJILLA DE PISO DE 4"</t>
  </si>
  <si>
    <t>Salida cordon TV luminex</t>
  </si>
  <si>
    <t>SIKA 101 MORTERO</t>
  </si>
  <si>
    <t>SOLDADURA 6011</t>
  </si>
  <si>
    <t>FLANCES</t>
  </si>
  <si>
    <t>TABLERO DE 24 CIRCUITOS</t>
  </si>
  <si>
    <t>TABLERO DE 30 CIRCUITOS</t>
  </si>
  <si>
    <t>TABLERO DE 8 CIRCUITOS</t>
  </si>
  <si>
    <t>Tablero General con puerta y espacio para totalizador 42 circuitos</t>
  </si>
  <si>
    <t>TABLON TRADICIONAL ROJO 30X30</t>
  </si>
  <si>
    <t>TEE DE ALUMINIO</t>
  </si>
  <si>
    <t>TEE PVC DE 1/2" RDE 21</t>
  </si>
  <si>
    <t>TEE PVC DE 3/4" RDE 21</t>
  </si>
  <si>
    <t>TEE o YEE  o TAPON  PVC DE 1"  A 1 1/4"   RDE 21</t>
  </si>
  <si>
    <t>thinner</t>
  </si>
  <si>
    <t>TOALLERO</t>
  </si>
  <si>
    <t>Tomacorriente Regulado</t>
  </si>
  <si>
    <t>TOMACORRIENTE TRIFASICO</t>
  </si>
  <si>
    <t>TORNILLO ESTRUCTURA CIELORASO</t>
  </si>
  <si>
    <t>TORNILLO FIJADOR DE ALAS</t>
  </si>
  <si>
    <t>TORNILLO FIJADOR DE CANALETA 90</t>
  </si>
  <si>
    <t>TOTALIZADOR</t>
  </si>
  <si>
    <t>Transformador trifasico 112.5 Kva</t>
  </si>
  <si>
    <t>TUBERIA EMT 1 "</t>
  </si>
  <si>
    <t>Tubo</t>
  </si>
  <si>
    <t>TUBERIA EMT 1 1/2"</t>
  </si>
  <si>
    <t>TUBERIA EMT 2 "</t>
  </si>
  <si>
    <t>TUBERIA EMT 3/4 "</t>
  </si>
  <si>
    <t>TUBERIA GALVANIZADA DE 2"</t>
  </si>
  <si>
    <t>TUBO CONDUIT DE 1/2"</t>
  </si>
  <si>
    <t>TUBO CONDUIT DE 1"</t>
  </si>
  <si>
    <t>TUBO PVC DE 1/2" RDE 21</t>
  </si>
  <si>
    <t>TUBO PVC DE 2" SANITARIO</t>
  </si>
  <si>
    <t>TUBO PVC DE 2" VENTILACION</t>
  </si>
  <si>
    <t>TUBO PVC DE 3/4" RDE 21</t>
  </si>
  <si>
    <t>TUBO PVC DE 1" a 1 1/4"  RDE 21</t>
  </si>
  <si>
    <t>TUBO PVC DE 4" AGUAS LLUVIAS</t>
  </si>
  <si>
    <t>TUBO PVC DE 4" SANITARIO</t>
  </si>
  <si>
    <t>UNION PVC DE 1/2" RDE 21</t>
  </si>
  <si>
    <t>UNION PVC DE 2"</t>
  </si>
  <si>
    <t>UNION PVC DE 3/4" RDE 21</t>
  </si>
  <si>
    <t>UNION PVC DE 1" a 1 1/4"  RDE 21</t>
  </si>
  <si>
    <t>UNION PVC DE 4"</t>
  </si>
  <si>
    <t>VARILLA COOPERWELL 1,5</t>
  </si>
  <si>
    <t>VARILLA CUADRADA DE 1/2 LISA</t>
  </si>
  <si>
    <t>VENTANA EN PVC</t>
  </si>
  <si>
    <t>Wing plastico color</t>
  </si>
  <si>
    <t>YEE PVC 4" X 2"</t>
  </si>
  <si>
    <t>YEE PVC 4" X 4"</t>
  </si>
  <si>
    <t>YESO</t>
  </si>
  <si>
    <t>LAMINA CLA 18 GALVANIZADA</t>
  </si>
  <si>
    <t>FLANCHE DE .40X.40 X1/4</t>
  </si>
  <si>
    <t>TABLA DE CARACOLI</t>
  </si>
  <si>
    <t>POLI SOMBRA VERDE</t>
  </si>
  <si>
    <t>DESCRIPCION</t>
  </si>
  <si>
    <t>TOTAL</t>
  </si>
  <si>
    <t xml:space="preserve">T A R I F A S   O   C O S T O S   Y   P O R C E N T A J E S </t>
  </si>
  <si>
    <t>1) PERSONAL</t>
  </si>
  <si>
    <t xml:space="preserve"> SALARIO/DIA</t>
  </si>
  <si>
    <t xml:space="preserve">  ALIMENTO</t>
  </si>
  <si>
    <t xml:space="preserve">  TOTAL</t>
  </si>
  <si>
    <t>POR</t>
  </si>
  <si>
    <t xml:space="preserve">  JORNAL</t>
  </si>
  <si>
    <t>POR HORA</t>
  </si>
  <si>
    <t>OFICIAL</t>
  </si>
  <si>
    <t>AYUDANTE</t>
  </si>
  <si>
    <t>2) EQUIPOS Y HERRAMIENTAS</t>
  </si>
  <si>
    <t>ALQUILER/DIA</t>
  </si>
  <si>
    <t xml:space="preserve">    OTROS</t>
  </si>
  <si>
    <t>COSTO HORARIO</t>
  </si>
  <si>
    <t>H.MENORES</t>
  </si>
  <si>
    <t>VIBRADOR DE CONCRETO</t>
  </si>
  <si>
    <t>MEZCLADORA</t>
  </si>
  <si>
    <t>ANDAMIOS SENCILLOS(tablones)</t>
  </si>
  <si>
    <t>FORMALETAS+CERCHAS+GATOS</t>
  </si>
  <si>
    <t>MAQUINA PULIDORA</t>
  </si>
  <si>
    <t>EQUIPO DE SOLDADURA Y PINTURA</t>
  </si>
  <si>
    <t>3) OTROS :</t>
  </si>
  <si>
    <t>Aparejos + Señorita</t>
  </si>
  <si>
    <t>GRUA DE 5 TON para hizar postes</t>
  </si>
  <si>
    <t>VOLTEO DE 5,5M3</t>
  </si>
  <si>
    <t>VIAJE</t>
  </si>
  <si>
    <t>VIBRO COMPACTADPR TIPO CANGURO</t>
  </si>
  <si>
    <t>EQUIPO DE ASPERSION PARA IMPERMEABILIZAR CON MANTO ASFALTICO</t>
  </si>
  <si>
    <t>Alfajía en concreto a la vista 20.7 MPa (3000 PSI) A=0.25 M, H=0.07 M, 2D1/2+F3/8, cara superior pulida</t>
  </si>
  <si>
    <t>Viga de cimentacion en concreto a la vista reforzado de .30x.30, 20,7 MPa, (3000 psi).</t>
  </si>
  <si>
    <t>Levante de muros en bloques abujardado a color  .14x.40x.40cm</t>
  </si>
  <si>
    <t>Bloques de abujardado a color</t>
  </si>
  <si>
    <t>Levante de muros en bloques abujardado a color  .14x.20x.40cm</t>
  </si>
  <si>
    <t>Demolición de plantilla y anden e: 0.07m,  incluye retiro de material producto de la actividad.</t>
  </si>
  <si>
    <t>IVA SOBRE LA UTILIDAD</t>
  </si>
  <si>
    <t>Aseo general</t>
  </si>
  <si>
    <t>ACABADOS</t>
  </si>
  <si>
    <t>Ml</t>
  </si>
  <si>
    <t>Resane Pañete allanado sobre muros, Proporción 1:4. (Incluye filos y dilataciones).</t>
  </si>
  <si>
    <t>Pintura tipo uno koraza exterior</t>
  </si>
  <si>
    <t>Cerramiento en tela verde</t>
  </si>
  <si>
    <t>Demolición de vigas y columnas  e: 0,30 m,  incluye retiro de material producto de la actividad</t>
  </si>
  <si>
    <t>Demolición de muro en bloque o ladrillo N°4 pañetado y acabado  incluye retiro de material producto de la actividad.</t>
  </si>
  <si>
    <t>Zapata de .90x .90 en concreto de 3000 psi e =.25</t>
  </si>
  <si>
    <t>Cimiento ciclopeo de .40x.60 concreto de 3000 psi mezcla de canto rodado</t>
  </si>
  <si>
    <t>Solado en concreto de 1500 psi</t>
  </si>
  <si>
    <t>Columnass en concreto 3000 psi, sección 0,25 x 0,25  m, no incluye refuerzo</t>
  </si>
  <si>
    <t>Alambre negro</t>
  </si>
  <si>
    <t>Columnas en concreto de 3000 psi de .25x.25 H=3mts</t>
  </si>
  <si>
    <t>Excavacion zapatas y cimientos</t>
  </si>
  <si>
    <t>Viga de amarre corona  en concreto ala vista de .25x.25 MPa, (3000 psi).</t>
  </si>
  <si>
    <t xml:space="preserve"> Alfajías sección 0,08x 0,30 m, en concreto reforzado</t>
  </si>
  <si>
    <t>Suministro e instalación de piso tableta de grees trafico 5 corona, alfa o similar (acordar dimensiones en planos diseños e interventoría)</t>
  </si>
  <si>
    <t>Enchape de piso entableta de gres</t>
  </si>
  <si>
    <t>Rampa en concreto en lamina metaldet incluye estructura</t>
  </si>
  <si>
    <t>CARPINTERIA METALICA</t>
  </si>
  <si>
    <t>ADECUACION DE LA ESTRUCTURA FISICA EXISTENTE</t>
  </si>
  <si>
    <t>Bordillo en concreto reforzado</t>
  </si>
  <si>
    <t xml:space="preserve">EXCAVACION
</t>
  </si>
  <si>
    <t>PAÑETE</t>
  </si>
  <si>
    <t>LEVANTE DE MURO ABUJARDADO DE CERRAMIENTO EXTERIOR CARRERA 16</t>
  </si>
  <si>
    <t>Zapata de .90x .90 en concreto de 3000 psi e =.30</t>
  </si>
  <si>
    <t>Viga de cimentacion en concreto a la vista reforzado de .30x.30, (3000 psi).</t>
  </si>
  <si>
    <t>COSTO DIRECTO EXCAVACION</t>
  </si>
  <si>
    <t xml:space="preserve"> Zócalo en piedra china</t>
  </si>
  <si>
    <t>piedra china</t>
  </si>
  <si>
    <t>cemento</t>
  </si>
  <si>
    <t>Suministro e instalación de zócalos piedra china lavada  (acordar dimensiones en planos diseños )</t>
  </si>
  <si>
    <t xml:space="preserve"> Pañete lineal allanado sobre muros, Proporción 1:4.</t>
  </si>
  <si>
    <t>Estuco plastico impermeabilizado para exterior</t>
  </si>
  <si>
    <t>COSTO DIRECTO ACABADOS</t>
  </si>
  <si>
    <t>Anden en concreto de 3000 psi e=10 cms</t>
  </si>
  <si>
    <t>COSTO DIRECTO CARPINTERIA METALICA</t>
  </si>
  <si>
    <t>COSTO DIRECTO PAÑETE</t>
  </si>
  <si>
    <t>COSTO DIRECTO ESTRUCTURA</t>
  </si>
  <si>
    <t xml:space="preserve">Anden, en concreto de 3000 psi, esp. = 10 cm </t>
  </si>
  <si>
    <t>Instalacion reja existente incluye pintura en esmalte 2,5</t>
  </si>
  <si>
    <t>VALOR TOTAL MURO ABUJARDADO:</t>
  </si>
  <si>
    <t>VALOR DE ADECUACION INFRAESTRUCTURA EXISTENTE :</t>
  </si>
  <si>
    <t xml:space="preserve">OBJETO: ADECUACION DE INFRAESTRUCTURA FISICA EXISTENTE Y LEVANTE DEL MURO EXTERIOR CALLE 16 EN BLOK ABUJARDADO DE LA INSTITUCION EDUCATIVA NUMERO 5, SEDES:TECNICO SAN JOSE Y YANET DEL CARMEN MARULANDA NIEVES EN EL MUNICIPIO DE MAICAO, LA GUAJIRA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</si>
  <si>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 xml:space="preserve">SUMA VALOR TOTAL DE LA OBRA </t>
    </r>
    <r>
      <rPr>
        <b/>
        <u/>
        <sz val="12"/>
        <color theme="1"/>
        <rFont val="Tahoma"/>
        <family val="2"/>
      </rPr>
      <t>$ 150.410.184</t>
    </r>
  </si>
  <si>
    <t xml:space="preserve">Suministro e instalacion de Tapa en concreto reforzado de registro sanitarios  existentes en marco de angulos </t>
  </si>
  <si>
    <t>3.10</t>
  </si>
  <si>
    <t>Desmonte de pergolas</t>
  </si>
  <si>
    <t>Demolición de plantillas existentes e: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</si>
</sst>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.00"/>
    <numFmt numFmtId="166" formatCode="#,##0.0"/>
    <numFmt numFmtId="167" formatCode="#,##0.000"/>
    <numFmt numFmtId="168" formatCode="&quot;$&quot;\ #,##0"/>
    <numFmt numFmtId="169" formatCode="_-&quot;$&quot;\ * #,##0_-;\-&quot;$&quot;\ * #,##0_-;_-&quot;$&quot;\ * &quot;-&quot;??_-;_-@_-"/>
    <numFmt numFmtId="170" formatCode="_-&quot;$&quot;* #,##0_-;\-&quot;$&quot;* #,##0_-;_-&quot;$&quot;* &quot;-&quot;??_-;_-@_-"/>
    <numFmt numFmtId="171" formatCode="&quot;$&quot;#,##0"/>
    <numFmt numFmtId="172" formatCode="_-&quot;$&quot;\ * #,##0.0_-;\-&quot;$&quot;\ * #,##0.0_-;_-&quot;$&quot;\ * &quot;-&quot;_-;_-@_-"/>
    <numFmt numFmtId="173" formatCode="0.0"/>
    <numFmt numFmtId="174" formatCode="_(* #,##0_);_(* \(#,##0\);_(* &quot;-&quot;??_);_(@_)"/>
    <numFmt numFmtId="175" formatCode="_-&quot;$&quot;\ * #,##0.0_-;\-&quot;$&quot;\ * #,##0.0_-;_-&quot;$&quot;\ * &quot;-&quot;?_-;_-@_-"/>
    <numFmt numFmtId="176" formatCode="_-&quot;$&quot;\ * #,##0.00_-;\-&quot;$&quot;\ * #,##0.00_-;_-&quot;$&quot;\ * &quot;-&quot;_-;_-@_-"/>
  </numFmts>
  <fonts count="4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u/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16"/>
      <color theme="1"/>
      <name val="Calibri"/>
      <family val="2"/>
    </font>
    <font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8"/>
      <color theme="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name val="Arial"/>
      <family val="2"/>
    </font>
    <font>
      <sz val="11"/>
      <color theme="1"/>
      <name val="Tahoma"/>
      <family val="2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color theme="1"/>
      <name val="Calibri"/>
      <family val="2"/>
    </font>
    <font>
      <b/>
      <sz val="11"/>
      <name val="Tahoma"/>
      <family val="2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sz val="11"/>
      <name val="Tahoma"/>
      <family val="2"/>
    </font>
    <font>
      <sz val="11"/>
      <color indexed="8"/>
      <name val="Tahoma"/>
      <family val="2"/>
    </font>
    <font>
      <b/>
      <i/>
      <sz val="11"/>
      <color theme="1"/>
      <name val="Tahoma"/>
      <family val="2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</font>
    <font>
      <sz val="8"/>
      <name val="Calibri"/>
      <family val="2"/>
      <scheme val="minor"/>
    </font>
    <font>
      <b/>
      <sz val="16"/>
      <color theme="1"/>
      <name val="Calibri"/>
      <family val="2"/>
    </font>
    <font>
      <sz val="8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Courier"/>
      <family val="3"/>
    </font>
    <font>
      <sz val="12"/>
      <name val="Arial"/>
      <family val="2"/>
    </font>
    <font>
      <sz val="11"/>
      <name val="Arial"/>
      <family val="2"/>
    </font>
    <font>
      <b/>
      <sz val="12"/>
      <color theme="1"/>
      <name val="Tahoma"/>
      <family val="2"/>
    </font>
    <font>
      <b/>
      <u/>
      <sz val="12"/>
      <color theme="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51170384838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8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9" fillId="0" borderId="0"/>
    <xf numFmtId="0" fontId="21" fillId="0" borderId="0"/>
    <xf numFmtId="0" fontId="9" fillId="0" borderId="0"/>
    <xf numFmtId="0" fontId="20" fillId="0" borderId="0"/>
    <xf numFmtId="0" fontId="9" fillId="0" borderId="0"/>
    <xf numFmtId="9" fontId="9" fillId="0" borderId="0" applyFont="0" applyFill="0" applyBorder="0" applyAlignment="0" applyProtection="0"/>
    <xf numFmtId="9" fontId="20" fillId="0" borderId="0" applyFont="0" applyFill="0" applyBorder="0" applyAlignment="0" applyProtection="0"/>
  </cellStyleXfs>
  <cellXfs count="402">
    <xf numFmtId="0" fontId="0" fillId="0" borderId="0" xfId="0"/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0" fillId="0" borderId="0" xfId="9" applyFont="1" applyAlignment="1">
      <alignment vertical="center"/>
    </xf>
    <xf numFmtId="0" fontId="11" fillId="0" borderId="0" xfId="9" applyFont="1" applyAlignment="1">
      <alignment horizontal="center" vertical="center"/>
    </xf>
    <xf numFmtId="0" fontId="11" fillId="0" borderId="0" xfId="9" applyFont="1" applyAlignment="1">
      <alignment vertical="center"/>
    </xf>
    <xf numFmtId="0" fontId="11" fillId="0" borderId="21" xfId="9" applyFont="1" applyBorder="1" applyAlignment="1">
      <alignment horizontal="center" vertical="center"/>
    </xf>
    <xf numFmtId="169" fontId="15" fillId="3" borderId="2" xfId="5" applyNumberFormat="1" applyFont="1" applyFill="1" applyBorder="1" applyAlignment="1">
      <alignment vertical="center"/>
    </xf>
    <xf numFmtId="0" fontId="11" fillId="0" borderId="17" xfId="9" applyFont="1" applyBorder="1" applyAlignment="1">
      <alignment horizontal="center" vertical="center"/>
    </xf>
    <xf numFmtId="0" fontId="11" fillId="0" borderId="13" xfId="9" applyFont="1" applyBorder="1" applyAlignment="1">
      <alignment vertical="center"/>
    </xf>
    <xf numFmtId="0" fontId="11" fillId="0" borderId="13" xfId="9" applyFont="1" applyBorder="1" applyAlignment="1">
      <alignment horizontal="center" vertical="center"/>
    </xf>
    <xf numFmtId="0" fontId="11" fillId="0" borderId="18" xfId="9" applyFont="1" applyBorder="1" applyAlignment="1">
      <alignment vertical="center"/>
    </xf>
    <xf numFmtId="0" fontId="11" fillId="0" borderId="24" xfId="9" applyFont="1" applyBorder="1" applyAlignment="1">
      <alignment horizontal="center" vertical="center"/>
    </xf>
    <xf numFmtId="0" fontId="10" fillId="0" borderId="1" xfId="9" applyFont="1" applyBorder="1" applyAlignment="1">
      <alignment horizontal="center" vertical="center"/>
    </xf>
    <xf numFmtId="0" fontId="11" fillId="0" borderId="25" xfId="9" applyFont="1" applyBorder="1" applyAlignment="1">
      <alignment horizontal="center" vertical="center"/>
    </xf>
    <xf numFmtId="0" fontId="11" fillId="0" borderId="25" xfId="9" applyFont="1" applyBorder="1" applyAlignment="1">
      <alignment vertical="center"/>
    </xf>
    <xf numFmtId="0" fontId="11" fillId="0" borderId="26" xfId="9" applyFont="1" applyBorder="1" applyAlignment="1">
      <alignment vertical="center"/>
    </xf>
    <xf numFmtId="0" fontId="10" fillId="0" borderId="22" xfId="9" applyFont="1" applyBorder="1" applyAlignment="1">
      <alignment horizontal="center" vertical="center"/>
    </xf>
    <xf numFmtId="0" fontId="10" fillId="0" borderId="23" xfId="9" applyFont="1" applyBorder="1" applyAlignment="1">
      <alignment horizontal="center" vertical="center"/>
    </xf>
    <xf numFmtId="0" fontId="11" fillId="0" borderId="27" xfId="9" applyFont="1" applyBorder="1" applyAlignment="1">
      <alignment horizontal="center" vertical="center"/>
    </xf>
    <xf numFmtId="0" fontId="11" fillId="0" borderId="28" xfId="9" applyFont="1" applyBorder="1" applyAlignment="1">
      <alignment vertical="center"/>
    </xf>
    <xf numFmtId="0" fontId="11" fillId="0" borderId="28" xfId="9" applyFont="1" applyBorder="1" applyAlignment="1">
      <alignment horizontal="center" vertical="center"/>
    </xf>
    <xf numFmtId="0" fontId="11" fillId="0" borderId="29" xfId="9" applyFont="1" applyBorder="1" applyAlignment="1">
      <alignment vertical="center"/>
    </xf>
    <xf numFmtId="0" fontId="10" fillId="0" borderId="30" xfId="9" applyFont="1" applyBorder="1" applyAlignment="1">
      <alignment horizontal="center" vertical="center"/>
    </xf>
    <xf numFmtId="0" fontId="10" fillId="0" borderId="6" xfId="9" applyFont="1" applyBorder="1" applyAlignment="1">
      <alignment vertical="center"/>
    </xf>
    <xf numFmtId="0" fontId="10" fillId="0" borderId="6" xfId="9" applyFont="1" applyBorder="1" applyAlignment="1">
      <alignment horizontal="center" vertical="center"/>
    </xf>
    <xf numFmtId="0" fontId="10" fillId="0" borderId="31" xfId="9" applyFont="1" applyBorder="1" applyAlignment="1">
      <alignment vertical="center"/>
    </xf>
    <xf numFmtId="0" fontId="11" fillId="0" borderId="19" xfId="9" applyFont="1" applyBorder="1" applyAlignment="1">
      <alignment horizontal="center" vertical="center"/>
    </xf>
    <xf numFmtId="0" fontId="11" fillId="0" borderId="1" xfId="9" applyFont="1" applyBorder="1" applyAlignment="1">
      <alignment vertical="center"/>
    </xf>
    <xf numFmtId="0" fontId="11" fillId="0" borderId="1" xfId="9" applyFont="1" applyBorder="1" applyAlignment="1">
      <alignment horizontal="center" vertical="center"/>
    </xf>
    <xf numFmtId="9" fontId="11" fillId="0" borderId="1" xfId="12" applyFont="1" applyBorder="1" applyAlignment="1">
      <alignment horizontal="center" vertical="center"/>
    </xf>
    <xf numFmtId="171" fontId="11" fillId="0" borderId="1" xfId="9" applyNumberFormat="1" applyFont="1" applyBorder="1" applyAlignment="1">
      <alignment horizontal="center" vertical="center"/>
    </xf>
    <xf numFmtId="43" fontId="11" fillId="0" borderId="20" xfId="1" applyFont="1" applyBorder="1" applyAlignment="1">
      <alignment horizontal="center" vertical="center"/>
    </xf>
    <xf numFmtId="171" fontId="11" fillId="0" borderId="0" xfId="9" applyNumberFormat="1" applyFont="1" applyAlignment="1">
      <alignment horizontal="center" vertical="center"/>
    </xf>
    <xf numFmtId="171" fontId="11" fillId="0" borderId="28" xfId="9" applyNumberFormat="1" applyFont="1" applyBorder="1" applyAlignment="1">
      <alignment horizontal="center" vertical="center"/>
    </xf>
    <xf numFmtId="0" fontId="10" fillId="0" borderId="21" xfId="9" applyFont="1" applyBorder="1" applyAlignment="1">
      <alignment horizontal="center" vertical="center"/>
    </xf>
    <xf numFmtId="0" fontId="10" fillId="0" borderId="22" xfId="9" applyFont="1" applyBorder="1" applyAlignment="1">
      <alignment vertical="center"/>
    </xf>
    <xf numFmtId="171" fontId="10" fillId="0" borderId="22" xfId="9" applyNumberFormat="1" applyFont="1" applyBorder="1" applyAlignment="1">
      <alignment horizontal="center" vertical="center"/>
    </xf>
    <xf numFmtId="43" fontId="10" fillId="3" borderId="23" xfId="1" applyFont="1" applyFill="1" applyBorder="1" applyAlignment="1">
      <alignment horizontal="center" vertical="center"/>
    </xf>
    <xf numFmtId="171" fontId="10" fillId="0" borderId="6" xfId="9" applyNumberFormat="1" applyFont="1" applyBorder="1" applyAlignment="1">
      <alignment horizontal="center" vertical="center"/>
    </xf>
    <xf numFmtId="171" fontId="10" fillId="0" borderId="31" xfId="9" applyNumberFormat="1" applyFont="1" applyBorder="1" applyAlignment="1">
      <alignment horizontal="center" vertical="center"/>
    </xf>
    <xf numFmtId="171" fontId="11" fillId="0" borderId="25" xfId="9" applyNumberFormat="1" applyFont="1" applyBorder="1" applyAlignment="1">
      <alignment horizontal="center" vertical="center"/>
    </xf>
    <xf numFmtId="0" fontId="11" fillId="0" borderId="1" xfId="9" applyFont="1" applyBorder="1" applyAlignment="1">
      <alignment vertical="center" wrapText="1"/>
    </xf>
    <xf numFmtId="171" fontId="11" fillId="0" borderId="20" xfId="9" applyNumberFormat="1" applyFont="1" applyBorder="1" applyAlignment="1">
      <alignment horizontal="right" vertical="center"/>
    </xf>
    <xf numFmtId="0" fontId="10" fillId="0" borderId="32" xfId="9" applyFont="1" applyBorder="1" applyAlignment="1">
      <alignment horizontal="center" vertical="center"/>
    </xf>
    <xf numFmtId="0" fontId="10" fillId="0" borderId="33" xfId="9" applyFont="1" applyBorder="1" applyAlignment="1">
      <alignment vertical="center"/>
    </xf>
    <xf numFmtId="0" fontId="10" fillId="0" borderId="33" xfId="9" applyFont="1" applyBorder="1" applyAlignment="1">
      <alignment horizontal="center" vertical="center"/>
    </xf>
    <xf numFmtId="171" fontId="10" fillId="0" borderId="33" xfId="9" applyNumberFormat="1" applyFont="1" applyBorder="1" applyAlignment="1">
      <alignment horizontal="center" vertical="center"/>
    </xf>
    <xf numFmtId="171" fontId="10" fillId="3" borderId="34" xfId="1" applyNumberFormat="1" applyFont="1" applyFill="1" applyBorder="1" applyAlignment="1">
      <alignment horizontal="right" vertical="center"/>
    </xf>
    <xf numFmtId="171" fontId="11" fillId="0" borderId="29" xfId="9" applyNumberFormat="1" applyFont="1" applyBorder="1" applyAlignment="1">
      <alignment horizontal="center" vertical="center"/>
    </xf>
    <xf numFmtId="171" fontId="11" fillId="0" borderId="20" xfId="9" applyNumberFormat="1" applyFont="1" applyBorder="1" applyAlignment="1">
      <alignment horizontal="center" vertical="center"/>
    </xf>
    <xf numFmtId="10" fontId="11" fillId="0" borderId="1" xfId="12" applyNumberFormat="1" applyFont="1" applyFill="1" applyBorder="1" applyAlignment="1">
      <alignment horizontal="center" vertical="center"/>
    </xf>
    <xf numFmtId="165" fontId="11" fillId="0" borderId="20" xfId="9" applyNumberFormat="1" applyFont="1" applyBorder="1" applyAlignment="1">
      <alignment horizontal="right" vertical="center"/>
    </xf>
    <xf numFmtId="0" fontId="11" fillId="0" borderId="35" xfId="9" applyFont="1" applyBorder="1" applyAlignment="1">
      <alignment horizontal="center" vertical="center"/>
    </xf>
    <xf numFmtId="0" fontId="11" fillId="0" borderId="36" xfId="9" applyFont="1" applyBorder="1" applyAlignment="1">
      <alignment vertical="center"/>
    </xf>
    <xf numFmtId="0" fontId="11" fillId="0" borderId="36" xfId="9" applyFont="1" applyBorder="1" applyAlignment="1">
      <alignment horizontal="center" vertical="center"/>
    </xf>
    <xf numFmtId="10" fontId="11" fillId="0" borderId="36" xfId="12" applyNumberFormat="1" applyFont="1" applyFill="1" applyBorder="1" applyAlignment="1">
      <alignment horizontal="center" vertical="center"/>
    </xf>
    <xf numFmtId="0" fontId="10" fillId="0" borderId="27" xfId="9" applyFont="1" applyBorder="1" applyAlignment="1">
      <alignment horizontal="center" vertical="center"/>
    </xf>
    <xf numFmtId="0" fontId="10" fillId="0" borderId="28" xfId="9" applyFont="1" applyBorder="1" applyAlignment="1">
      <alignment vertical="center"/>
    </xf>
    <xf numFmtId="0" fontId="10" fillId="0" borderId="28" xfId="9" applyFont="1" applyBorder="1" applyAlignment="1">
      <alignment horizontal="center" vertical="center"/>
    </xf>
    <xf numFmtId="10" fontId="10" fillId="0" borderId="36" xfId="12" applyNumberFormat="1" applyFont="1" applyFill="1" applyBorder="1" applyAlignment="1">
      <alignment horizontal="center" vertical="center"/>
    </xf>
    <xf numFmtId="10" fontId="10" fillId="0" borderId="22" xfId="9" applyNumberFormat="1" applyFont="1" applyBorder="1" applyAlignment="1">
      <alignment vertical="center"/>
    </xf>
    <xf numFmtId="165" fontId="10" fillId="3" borderId="29" xfId="1" applyNumberFormat="1" applyFont="1" applyFill="1" applyBorder="1" applyAlignment="1">
      <alignment horizontal="right" vertical="center"/>
    </xf>
    <xf numFmtId="171" fontId="11" fillId="0" borderId="0" xfId="9" applyNumberFormat="1" applyFont="1" applyAlignment="1">
      <alignment vertical="center"/>
    </xf>
    <xf numFmtId="43" fontId="11" fillId="0" borderId="1" xfId="9" applyNumberFormat="1" applyFont="1" applyBorder="1" applyAlignment="1">
      <alignment horizontal="center" vertical="center"/>
    </xf>
    <xf numFmtId="168" fontId="11" fillId="0" borderId="1" xfId="9" applyNumberFormat="1" applyFont="1" applyBorder="1" applyAlignment="1">
      <alignment horizontal="center" vertical="center"/>
    </xf>
    <xf numFmtId="168" fontId="11" fillId="0" borderId="20" xfId="9" applyNumberFormat="1" applyFont="1" applyBorder="1" applyAlignment="1">
      <alignment horizontal="right" vertical="center"/>
    </xf>
    <xf numFmtId="168" fontId="11" fillId="0" borderId="26" xfId="9" applyNumberFormat="1" applyFont="1" applyBorder="1" applyAlignment="1">
      <alignment horizontal="right" vertical="center"/>
    </xf>
    <xf numFmtId="0" fontId="10" fillId="0" borderId="36" xfId="9" applyFont="1" applyBorder="1" applyAlignment="1">
      <alignment horizontal="center" vertical="center"/>
    </xf>
    <xf numFmtId="43" fontId="11" fillId="0" borderId="36" xfId="9" applyNumberFormat="1" applyFont="1" applyBorder="1" applyAlignment="1">
      <alignment horizontal="center" vertical="center"/>
    </xf>
    <xf numFmtId="171" fontId="11" fillId="0" borderId="37" xfId="9" applyNumberFormat="1" applyFont="1" applyBorder="1" applyAlignment="1">
      <alignment horizontal="center" vertical="center"/>
    </xf>
    <xf numFmtId="10" fontId="10" fillId="0" borderId="6" xfId="3" applyNumberFormat="1" applyFont="1" applyBorder="1" applyAlignment="1">
      <alignment horizontal="center" vertical="center"/>
    </xf>
    <xf numFmtId="168" fontId="10" fillId="0" borderId="31" xfId="9" applyNumberFormat="1" applyFont="1" applyBorder="1" applyAlignment="1">
      <alignment horizontal="right" vertical="center"/>
    </xf>
    <xf numFmtId="172" fontId="16" fillId="0" borderId="0" xfId="4" applyNumberFormat="1" applyFont="1" applyAlignment="1">
      <alignment vertical="center"/>
    </xf>
    <xf numFmtId="10" fontId="10" fillId="0" borderId="28" xfId="3" applyNumberFormat="1" applyFont="1" applyBorder="1" applyAlignment="1">
      <alignment horizontal="center" vertical="center"/>
    </xf>
    <xf numFmtId="168" fontId="10" fillId="0" borderId="29" xfId="9" applyNumberFormat="1" applyFont="1" applyBorder="1" applyAlignment="1">
      <alignment horizontal="right" vertical="center"/>
    </xf>
    <xf numFmtId="0" fontId="10" fillId="0" borderId="24" xfId="9" applyFont="1" applyBorder="1" applyAlignment="1">
      <alignment horizontal="center" vertical="center"/>
    </xf>
    <xf numFmtId="168" fontId="10" fillId="0" borderId="26" xfId="1" applyNumberFormat="1" applyFont="1" applyFill="1" applyBorder="1" applyAlignment="1">
      <alignment horizontal="right" vertical="center"/>
    </xf>
    <xf numFmtId="10" fontId="10" fillId="0" borderId="22" xfId="12" applyNumberFormat="1" applyFont="1" applyBorder="1" applyAlignment="1">
      <alignment horizontal="center" vertical="center"/>
    </xf>
    <xf numFmtId="168" fontId="10" fillId="3" borderId="23" xfId="1" applyNumberFormat="1" applyFont="1" applyFill="1" applyBorder="1" applyAlignment="1">
      <alignment horizontal="right" vertical="center"/>
    </xf>
    <xf numFmtId="172" fontId="17" fillId="0" borderId="0" xfId="4" applyNumberFormat="1" applyFont="1" applyAlignment="1">
      <alignment vertical="center"/>
    </xf>
    <xf numFmtId="0" fontId="16" fillId="0" borderId="0" xfId="8" applyFont="1" applyAlignment="1">
      <alignment vertical="center"/>
    </xf>
    <xf numFmtId="2" fontId="11" fillId="0" borderId="0" xfId="9" applyNumberFormat="1" applyFont="1" applyAlignment="1">
      <alignment vertical="center"/>
    </xf>
    <xf numFmtId="0" fontId="19" fillId="0" borderId="0" xfId="0" applyFont="1" applyAlignment="1">
      <alignment vertical="center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justify" vertical="center" wrapText="1"/>
    </xf>
    <xf numFmtId="0" fontId="25" fillId="0" borderId="1" xfId="0" applyFont="1" applyBorder="1" applyAlignment="1">
      <alignment vertical="center"/>
    </xf>
    <xf numFmtId="0" fontId="25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43" fontId="25" fillId="0" borderId="1" xfId="1" applyFont="1" applyBorder="1" applyAlignment="1">
      <alignment horizontal="center" vertical="center"/>
    </xf>
    <xf numFmtId="164" fontId="25" fillId="0" borderId="1" xfId="2" applyFont="1" applyBorder="1" applyAlignment="1">
      <alignment vertical="center"/>
    </xf>
    <xf numFmtId="164" fontId="25" fillId="0" borderId="1" xfId="2" applyFont="1" applyFill="1" applyBorder="1" applyAlignment="1">
      <alignment vertical="center"/>
    </xf>
    <xf numFmtId="43" fontId="25" fillId="0" borderId="1" xfId="1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vertical="center"/>
    </xf>
    <xf numFmtId="0" fontId="26" fillId="4" borderId="1" xfId="0" applyFont="1" applyFill="1" applyBorder="1" applyAlignment="1">
      <alignment horizontal="center" vertical="center"/>
    </xf>
    <xf numFmtId="43" fontId="26" fillId="4" borderId="1" xfId="1" applyFont="1" applyFill="1" applyBorder="1" applyAlignment="1">
      <alignment horizontal="center" vertical="center"/>
    </xf>
    <xf numFmtId="164" fontId="26" fillId="4" borderId="1" xfId="2" applyFont="1" applyFill="1" applyBorder="1" applyAlignment="1">
      <alignment vertical="center"/>
    </xf>
    <xf numFmtId="0" fontId="26" fillId="0" borderId="1" xfId="6" applyFont="1" applyBorder="1" applyAlignment="1">
      <alignment horizontal="justify" vertical="center" wrapText="1"/>
    </xf>
    <xf numFmtId="0" fontId="26" fillId="0" borderId="1" xfId="6" applyFont="1" applyBorder="1" applyAlignment="1">
      <alignment horizontal="center" vertical="center"/>
    </xf>
    <xf numFmtId="43" fontId="26" fillId="0" borderId="1" xfId="1" applyFont="1" applyFill="1" applyBorder="1" applyAlignment="1">
      <alignment horizontal="center" vertical="center"/>
    </xf>
    <xf numFmtId="165" fontId="26" fillId="0" borderId="1" xfId="5" applyNumberFormat="1" applyFont="1" applyFill="1" applyBorder="1" applyAlignment="1">
      <alignment vertical="center"/>
    </xf>
    <xf numFmtId="9" fontId="25" fillId="0" borderId="1" xfId="0" applyNumberFormat="1" applyFont="1" applyBorder="1" applyAlignment="1">
      <alignment vertical="center"/>
    </xf>
    <xf numFmtId="0" fontId="24" fillId="0" borderId="19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164" fontId="25" fillId="0" borderId="20" xfId="2" applyFont="1" applyBorder="1" applyAlignment="1">
      <alignment vertical="center"/>
    </xf>
    <xf numFmtId="164" fontId="24" fillId="6" borderId="20" xfId="2" applyFont="1" applyFill="1" applyBorder="1" applyAlignment="1">
      <alignment vertical="center"/>
    </xf>
    <xf numFmtId="0" fontId="25" fillId="0" borderId="19" xfId="0" applyFont="1" applyBorder="1" applyAlignment="1">
      <alignment vertical="center"/>
    </xf>
    <xf numFmtId="164" fontId="24" fillId="0" borderId="20" xfId="2" applyFont="1" applyFill="1" applyBorder="1" applyAlignment="1">
      <alignment vertical="center"/>
    </xf>
    <xf numFmtId="173" fontId="27" fillId="0" borderId="19" xfId="6" applyNumberFormat="1" applyFont="1" applyBorder="1" applyAlignment="1">
      <alignment horizontal="center" vertical="center"/>
    </xf>
    <xf numFmtId="165" fontId="26" fillId="0" borderId="20" xfId="5" applyNumberFormat="1" applyFont="1" applyFill="1" applyBorder="1" applyAlignment="1">
      <alignment vertical="center"/>
    </xf>
    <xf numFmtId="170" fontId="24" fillId="5" borderId="20" xfId="2" applyNumberFormat="1" applyFont="1" applyFill="1" applyBorder="1" applyAlignment="1">
      <alignment vertical="center"/>
    </xf>
    <xf numFmtId="170" fontId="25" fillId="0" borderId="20" xfId="0" applyNumberFormat="1" applyFont="1" applyBorder="1" applyAlignment="1">
      <alignment vertical="center"/>
    </xf>
    <xf numFmtId="0" fontId="25" fillId="0" borderId="15" xfId="0" applyFont="1" applyBorder="1" applyAlignment="1">
      <alignment vertical="center"/>
    </xf>
    <xf numFmtId="165" fontId="23" fillId="0" borderId="11" xfId="6" applyNumberFormat="1" applyFont="1" applyBorder="1" applyAlignment="1">
      <alignment horizontal="right" vertical="top"/>
    </xf>
    <xf numFmtId="165" fontId="23" fillId="0" borderId="12" xfId="6" applyNumberFormat="1" applyFont="1" applyBorder="1" applyAlignment="1">
      <alignment horizontal="right" vertical="top"/>
    </xf>
    <xf numFmtId="164" fontId="24" fillId="0" borderId="20" xfId="2" applyFont="1" applyBorder="1" applyAlignment="1">
      <alignment vertical="center"/>
    </xf>
    <xf numFmtId="164" fontId="25" fillId="0" borderId="20" xfId="0" applyNumberFormat="1" applyFont="1" applyBorder="1" applyAlignment="1">
      <alignment vertical="center"/>
    </xf>
    <xf numFmtId="0" fontId="25" fillId="0" borderId="0" xfId="0" applyFont="1" applyAlignment="1">
      <alignment vertical="center"/>
    </xf>
    <xf numFmtId="0" fontId="25" fillId="0" borderId="16" xfId="0" applyFont="1" applyBorder="1" applyAlignment="1">
      <alignment vertical="center"/>
    </xf>
    <xf numFmtId="0" fontId="25" fillId="0" borderId="40" xfId="0" applyFont="1" applyBorder="1" applyAlignment="1">
      <alignment vertical="center"/>
    </xf>
    <xf numFmtId="0" fontId="25" fillId="0" borderId="36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3" fontId="31" fillId="0" borderId="0" xfId="0" applyNumberFormat="1" applyFont="1" applyAlignment="1">
      <alignment vertical="center"/>
    </xf>
    <xf numFmtId="0" fontId="25" fillId="0" borderId="0" xfId="0" applyFont="1" applyAlignment="1">
      <alignment vertical="center" wrapText="1"/>
    </xf>
    <xf numFmtId="0" fontId="0" fillId="7" borderId="15" xfId="0" applyFill="1" applyBorder="1" applyAlignment="1">
      <alignment vertical="center"/>
    </xf>
    <xf numFmtId="0" fontId="0" fillId="7" borderId="0" xfId="0" applyFill="1" applyAlignment="1">
      <alignment vertical="center"/>
    </xf>
    <xf numFmtId="0" fontId="0" fillId="7" borderId="16" xfId="0" applyFill="1" applyBorder="1" applyAlignment="1">
      <alignment vertical="center"/>
    </xf>
    <xf numFmtId="0" fontId="29" fillId="7" borderId="0" xfId="0" applyFont="1" applyFill="1" applyAlignment="1">
      <alignment horizontal="center"/>
    </xf>
    <xf numFmtId="0" fontId="31" fillId="7" borderId="0" xfId="0" applyFont="1" applyFill="1" applyAlignment="1">
      <alignment vertical="center"/>
    </xf>
    <xf numFmtId="0" fontId="0" fillId="7" borderId="0" xfId="0" applyFill="1" applyAlignment="1">
      <alignment horizontal="left" vertical="center"/>
    </xf>
    <xf numFmtId="0" fontId="4" fillId="7" borderId="15" xfId="0" applyFont="1" applyFill="1" applyBorder="1" applyAlignment="1">
      <alignment vertical="center"/>
    </xf>
    <xf numFmtId="0" fontId="4" fillId="7" borderId="0" xfId="0" applyFont="1" applyFill="1" applyAlignment="1">
      <alignment vertical="center"/>
    </xf>
    <xf numFmtId="0" fontId="7" fillId="7" borderId="48" xfId="0" applyFont="1" applyFill="1" applyBorder="1" applyAlignment="1">
      <alignment horizontal="center" vertical="center"/>
    </xf>
    <xf numFmtId="0" fontId="0" fillId="7" borderId="53" xfId="0" applyFill="1" applyBorder="1" applyAlignment="1">
      <alignment vertical="center"/>
    </xf>
    <xf numFmtId="0" fontId="0" fillId="7" borderId="7" xfId="0" applyFill="1" applyBorder="1" applyAlignment="1">
      <alignment horizontal="left" vertical="center"/>
    </xf>
    <xf numFmtId="0" fontId="0" fillId="7" borderId="8" xfId="0" applyFill="1" applyBorder="1" applyAlignment="1">
      <alignment horizontal="left" vertical="center"/>
    </xf>
    <xf numFmtId="0" fontId="0" fillId="7" borderId="9" xfId="0" applyFill="1" applyBorder="1" applyAlignment="1">
      <alignment horizontal="left" vertical="center"/>
    </xf>
    <xf numFmtId="0" fontId="0" fillId="7" borderId="54" xfId="0" applyFill="1" applyBorder="1" applyAlignment="1">
      <alignment horizontal="center" vertical="center"/>
    </xf>
    <xf numFmtId="4" fontId="0" fillId="7" borderId="55" xfId="0" applyNumberFormat="1" applyFill="1" applyBorder="1" applyAlignment="1">
      <alignment vertical="center"/>
    </xf>
    <xf numFmtId="3" fontId="0" fillId="7" borderId="54" xfId="0" applyNumberFormat="1" applyFill="1" applyBorder="1" applyAlignment="1">
      <alignment vertical="center"/>
    </xf>
    <xf numFmtId="3" fontId="0" fillId="7" borderId="47" xfId="0" applyNumberFormat="1" applyFill="1" applyBorder="1" applyAlignment="1">
      <alignment vertical="center"/>
    </xf>
    <xf numFmtId="0" fontId="0" fillId="7" borderId="56" xfId="0" applyFill="1" applyBorder="1" applyAlignment="1">
      <alignment vertical="center"/>
    </xf>
    <xf numFmtId="0" fontId="0" fillId="7" borderId="10" xfId="0" applyFill="1" applyBorder="1" applyAlignment="1">
      <alignment horizontal="left" vertical="center"/>
    </xf>
    <xf numFmtId="0" fontId="0" fillId="7" borderId="11" xfId="0" applyFill="1" applyBorder="1" applyAlignment="1">
      <alignment horizontal="left" vertical="center"/>
    </xf>
    <xf numFmtId="0" fontId="0" fillId="7" borderId="12" xfId="0" applyFill="1" applyBorder="1" applyAlignment="1">
      <alignment horizontal="left" vertical="center"/>
    </xf>
    <xf numFmtId="0" fontId="0" fillId="7" borderId="47" xfId="0" applyFill="1" applyBorder="1" applyAlignment="1">
      <alignment horizontal="center" vertical="center"/>
    </xf>
    <xf numFmtId="4" fontId="0" fillId="7" borderId="47" xfId="0" applyNumberFormat="1" applyFill="1" applyBorder="1" applyAlignment="1">
      <alignment vertical="center"/>
    </xf>
    <xf numFmtId="4" fontId="0" fillId="7" borderId="13" xfId="0" applyNumberFormat="1" applyFill="1" applyBorder="1" applyAlignment="1">
      <alignment vertical="center"/>
    </xf>
    <xf numFmtId="3" fontId="0" fillId="7" borderId="16" xfId="0" applyNumberFormat="1" applyFill="1" applyBorder="1" applyAlignment="1">
      <alignment vertical="center"/>
    </xf>
    <xf numFmtId="0" fontId="0" fillId="7" borderId="57" xfId="0" applyFill="1" applyBorder="1" applyAlignment="1">
      <alignment horizontal="left" vertical="center"/>
    </xf>
    <xf numFmtId="0" fontId="0" fillId="7" borderId="58" xfId="0" applyFill="1" applyBorder="1" applyAlignment="1">
      <alignment horizontal="center" vertical="center"/>
    </xf>
    <xf numFmtId="3" fontId="0" fillId="7" borderId="59" xfId="0" applyNumberFormat="1" applyFill="1" applyBorder="1" applyAlignment="1">
      <alignment horizontal="center" vertical="center"/>
    </xf>
    <xf numFmtId="3" fontId="0" fillId="7" borderId="57" xfId="0" applyNumberFormat="1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3" fontId="0" fillId="7" borderId="10" xfId="0" applyNumberFormat="1" applyFill="1" applyBorder="1" applyAlignment="1">
      <alignment horizontal="center" vertical="center"/>
    </xf>
    <xf numFmtId="3" fontId="0" fillId="7" borderId="12" xfId="0" applyNumberFormat="1" applyFill="1" applyBorder="1" applyAlignment="1">
      <alignment horizontal="center" vertical="center"/>
    </xf>
    <xf numFmtId="166" fontId="0" fillId="7" borderId="47" xfId="0" applyNumberFormat="1" applyFill="1" applyBorder="1" applyAlignment="1">
      <alignment vertical="center"/>
    </xf>
    <xf numFmtId="0" fontId="0" fillId="7" borderId="10" xfId="0" applyFill="1" applyBorder="1" applyAlignment="1">
      <alignment horizontal="center" vertical="center"/>
    </xf>
    <xf numFmtId="0" fontId="5" fillId="7" borderId="48" xfId="0" applyFont="1" applyFill="1" applyBorder="1" applyAlignment="1">
      <alignment horizontal="center" vertical="center"/>
    </xf>
    <xf numFmtId="0" fontId="5" fillId="7" borderId="48" xfId="0" applyFont="1" applyFill="1" applyBorder="1" applyAlignment="1">
      <alignment vertical="center"/>
    </xf>
    <xf numFmtId="0" fontId="0" fillId="7" borderId="54" xfId="0" applyFill="1" applyBorder="1" applyAlignment="1">
      <alignment vertical="center"/>
    </xf>
    <xf numFmtId="3" fontId="0" fillId="7" borderId="55" xfId="0" applyNumberFormat="1" applyFill="1" applyBorder="1" applyAlignment="1">
      <alignment vertical="center"/>
    </xf>
    <xf numFmtId="0" fontId="0" fillId="7" borderId="47" xfId="0" applyFill="1" applyBorder="1" applyAlignment="1">
      <alignment vertical="center"/>
    </xf>
    <xf numFmtId="2" fontId="0" fillId="7" borderId="56" xfId="0" applyNumberFormat="1" applyFill="1" applyBorder="1" applyAlignment="1">
      <alignment vertical="center"/>
    </xf>
    <xf numFmtId="0" fontId="0" fillId="7" borderId="40" xfId="0" applyFill="1" applyBorder="1" applyAlignment="1">
      <alignment vertical="center"/>
    </xf>
    <xf numFmtId="0" fontId="0" fillId="7" borderId="41" xfId="0" applyFill="1" applyBorder="1" applyAlignment="1">
      <alignment vertical="center"/>
    </xf>
    <xf numFmtId="0" fontId="7" fillId="7" borderId="41" xfId="0" applyFont="1" applyFill="1" applyBorder="1" applyAlignment="1">
      <alignment vertical="center"/>
    </xf>
    <xf numFmtId="3" fontId="31" fillId="7" borderId="42" xfId="0" applyNumberFormat="1" applyFont="1" applyFill="1" applyBorder="1" applyAlignment="1">
      <alignment vertical="center"/>
    </xf>
    <xf numFmtId="0" fontId="3" fillId="7" borderId="38" xfId="0" applyFont="1" applyFill="1" applyBorder="1" applyAlignment="1">
      <alignment horizontal="center" vertical="center"/>
    </xf>
    <xf numFmtId="0" fontId="3" fillId="7" borderId="52" xfId="0" applyFont="1" applyFill="1" applyBorder="1" applyAlignment="1">
      <alignment horizontal="center" vertical="center"/>
    </xf>
    <xf numFmtId="0" fontId="3" fillId="7" borderId="39" xfId="0" applyFont="1" applyFill="1" applyBorder="1" applyAlignment="1">
      <alignment horizontal="center" vertical="center"/>
    </xf>
    <xf numFmtId="0" fontId="29" fillId="7" borderId="0" xfId="0" applyFont="1" applyFill="1" applyAlignment="1">
      <alignment vertical="center"/>
    </xf>
    <xf numFmtId="0" fontId="24" fillId="7" borderId="0" xfId="0" applyFont="1" applyFill="1" applyAlignment="1">
      <alignment vertical="center"/>
    </xf>
    <xf numFmtId="0" fontId="0" fillId="7" borderId="59" xfId="0" applyFill="1" applyBorder="1" applyAlignment="1">
      <alignment horizontal="center" vertical="center"/>
    </xf>
    <xf numFmtId="3" fontId="0" fillId="7" borderId="0" xfId="0" applyNumberFormat="1" applyFill="1" applyAlignment="1">
      <alignment vertical="center"/>
    </xf>
    <xf numFmtId="0" fontId="6" fillId="7" borderId="0" xfId="0" applyFont="1" applyFill="1" applyAlignment="1">
      <alignment vertical="center"/>
    </xf>
    <xf numFmtId="0" fontId="6" fillId="7" borderId="41" xfId="0" applyFont="1" applyFill="1" applyBorder="1" applyAlignment="1">
      <alignment vertical="center"/>
    </xf>
    <xf numFmtId="3" fontId="0" fillId="7" borderId="41" xfId="0" applyNumberFormat="1" applyFill="1" applyBorder="1" applyAlignment="1">
      <alignment vertical="center"/>
    </xf>
    <xf numFmtId="4" fontId="0" fillId="7" borderId="54" xfId="0" applyNumberFormat="1" applyFill="1" applyBorder="1" applyAlignment="1">
      <alignment vertical="center"/>
    </xf>
    <xf numFmtId="0" fontId="29" fillId="7" borderId="0" xfId="0" applyFont="1" applyFill="1"/>
    <xf numFmtId="0" fontId="18" fillId="7" borderId="48" xfId="0" applyFont="1" applyFill="1" applyBorder="1" applyAlignment="1">
      <alignment horizontal="center" vertical="center"/>
    </xf>
    <xf numFmtId="0" fontId="31" fillId="7" borderId="0" xfId="0" applyFont="1" applyFill="1"/>
    <xf numFmtId="3" fontId="0" fillId="7" borderId="42" xfId="0" applyNumberFormat="1" applyFill="1" applyBorder="1" applyAlignment="1">
      <alignment vertical="center"/>
    </xf>
    <xf numFmtId="0" fontId="2" fillId="7" borderId="15" xfId="0" applyFont="1" applyFill="1" applyBorder="1" applyAlignment="1">
      <alignment vertical="center"/>
    </xf>
    <xf numFmtId="0" fontId="0" fillId="7" borderId="7" xfId="0" applyFill="1" applyBorder="1" applyAlignment="1">
      <alignment horizontal="left"/>
    </xf>
    <xf numFmtId="0" fontId="0" fillId="7" borderId="8" xfId="0" applyFill="1" applyBorder="1" applyAlignment="1">
      <alignment horizontal="left"/>
    </xf>
    <xf numFmtId="0" fontId="0" fillId="7" borderId="9" xfId="0" applyFill="1" applyBorder="1" applyAlignment="1">
      <alignment horizontal="left"/>
    </xf>
    <xf numFmtId="0" fontId="0" fillId="7" borderId="10" xfId="0" applyFill="1" applyBorder="1" applyAlignment="1">
      <alignment horizontal="left"/>
    </xf>
    <xf numFmtId="0" fontId="0" fillId="7" borderId="11" xfId="0" applyFill="1" applyBorder="1" applyAlignment="1">
      <alignment horizontal="left"/>
    </xf>
    <xf numFmtId="0" fontId="0" fillId="7" borderId="12" xfId="0" applyFill="1" applyBorder="1" applyAlignment="1">
      <alignment horizontal="left"/>
    </xf>
    <xf numFmtId="0" fontId="0" fillId="7" borderId="11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3" fontId="0" fillId="7" borderId="10" xfId="0" applyNumberFormat="1" applyFill="1" applyBorder="1" applyAlignment="1">
      <alignment horizontal="center"/>
    </xf>
    <xf numFmtId="3" fontId="0" fillId="7" borderId="12" xfId="0" applyNumberFormat="1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0" xfId="0" applyFill="1"/>
    <xf numFmtId="0" fontId="0" fillId="7" borderId="16" xfId="0" applyFill="1" applyBorder="1"/>
    <xf numFmtId="0" fontId="0" fillId="7" borderId="15" xfId="0" applyFill="1" applyBorder="1"/>
    <xf numFmtId="0" fontId="0" fillId="7" borderId="0" xfId="0" applyFill="1" applyAlignment="1">
      <alignment horizontal="left"/>
    </xf>
    <xf numFmtId="0" fontId="4" fillId="7" borderId="15" xfId="0" applyFont="1" applyFill="1" applyBorder="1"/>
    <xf numFmtId="0" fontId="4" fillId="7" borderId="0" xfId="0" applyFont="1" applyFill="1"/>
    <xf numFmtId="174" fontId="0" fillId="7" borderId="0" xfId="1" applyNumberFormat="1" applyFont="1" applyFill="1" applyBorder="1"/>
    <xf numFmtId="0" fontId="5" fillId="7" borderId="48" xfId="0" applyFont="1" applyFill="1" applyBorder="1" applyAlignment="1">
      <alignment horizontal="center"/>
    </xf>
    <xf numFmtId="0" fontId="0" fillId="7" borderId="53" xfId="0" applyFill="1" applyBorder="1"/>
    <xf numFmtId="0" fontId="0" fillId="7" borderId="54" xfId="0" applyFill="1" applyBorder="1" applyAlignment="1">
      <alignment horizontal="center"/>
    </xf>
    <xf numFmtId="167" fontId="0" fillId="7" borderId="54" xfId="0" applyNumberFormat="1" applyFill="1" applyBorder="1"/>
    <xf numFmtId="3" fontId="0" fillId="7" borderId="47" xfId="0" applyNumberFormat="1" applyFill="1" applyBorder="1"/>
    <xf numFmtId="3" fontId="0" fillId="7" borderId="54" xfId="0" applyNumberFormat="1" applyFill="1" applyBorder="1"/>
    <xf numFmtId="0" fontId="0" fillId="7" borderId="56" xfId="0" applyFill="1" applyBorder="1"/>
    <xf numFmtId="0" fontId="0" fillId="7" borderId="47" xfId="0" applyFill="1" applyBorder="1" applyAlignment="1">
      <alignment horizontal="center"/>
    </xf>
    <xf numFmtId="4" fontId="0" fillId="7" borderId="47" xfId="0" applyNumberFormat="1" applyFill="1" applyBorder="1"/>
    <xf numFmtId="3" fontId="0" fillId="7" borderId="16" xfId="0" applyNumberFormat="1" applyFill="1" applyBorder="1"/>
    <xf numFmtId="0" fontId="0" fillId="7" borderId="57" xfId="0" applyFill="1" applyBorder="1" applyAlignment="1">
      <alignment horizontal="left"/>
    </xf>
    <xf numFmtId="0" fontId="0" fillId="7" borderId="58" xfId="0" applyFill="1" applyBorder="1" applyAlignment="1">
      <alignment horizontal="center"/>
    </xf>
    <xf numFmtId="0" fontId="0" fillId="7" borderId="59" xfId="0" applyFill="1" applyBorder="1" applyAlignment="1">
      <alignment horizontal="center"/>
    </xf>
    <xf numFmtId="3" fontId="0" fillId="7" borderId="57" xfId="0" applyNumberFormat="1" applyFill="1" applyBorder="1" applyAlignment="1">
      <alignment horizontal="center"/>
    </xf>
    <xf numFmtId="3" fontId="0" fillId="7" borderId="59" xfId="0" applyNumberFormat="1" applyFill="1" applyBorder="1" applyAlignment="1">
      <alignment horizontal="center"/>
    </xf>
    <xf numFmtId="0" fontId="7" fillId="7" borderId="48" xfId="0" applyFont="1" applyFill="1" applyBorder="1" applyAlignment="1">
      <alignment horizontal="center"/>
    </xf>
    <xf numFmtId="0" fontId="5" fillId="7" borderId="48" xfId="0" applyFont="1" applyFill="1" applyBorder="1"/>
    <xf numFmtId="0" fontId="0" fillId="7" borderId="54" xfId="0" applyFill="1" applyBorder="1"/>
    <xf numFmtId="0" fontId="0" fillId="7" borderId="47" xfId="0" applyFill="1" applyBorder="1"/>
    <xf numFmtId="0" fontId="0" fillId="7" borderId="40" xfId="0" applyFill="1" applyBorder="1"/>
    <xf numFmtId="0" fontId="0" fillId="7" borderId="41" xfId="0" applyFill="1" applyBorder="1"/>
    <xf numFmtId="0" fontId="7" fillId="7" borderId="41" xfId="0" applyFont="1" applyFill="1" applyBorder="1"/>
    <xf numFmtId="0" fontId="8" fillId="7" borderId="53" xfId="0" applyFont="1" applyFill="1" applyBorder="1" applyAlignment="1">
      <alignment vertical="center"/>
    </xf>
    <xf numFmtId="0" fontId="0" fillId="7" borderId="57" xfId="0" applyFill="1" applyBorder="1" applyAlignment="1">
      <alignment horizontal="center" vertical="center"/>
    </xf>
    <xf numFmtId="167" fontId="0" fillId="7" borderId="47" xfId="0" applyNumberFormat="1" applyFill="1" applyBorder="1" applyAlignment="1">
      <alignment vertical="center"/>
    </xf>
    <xf numFmtId="3" fontId="31" fillId="7" borderId="42" xfId="0" applyNumberFormat="1" applyFont="1" applyFill="1" applyBorder="1"/>
    <xf numFmtId="0" fontId="1" fillId="7" borderId="15" xfId="0" applyFont="1" applyFill="1" applyBorder="1" applyAlignment="1">
      <alignment vertical="center"/>
    </xf>
    <xf numFmtId="0" fontId="0" fillId="7" borderId="0" xfId="0" applyFill="1" applyAlignment="1">
      <alignment horizontal="center"/>
    </xf>
    <xf numFmtId="3" fontId="0" fillId="7" borderId="13" xfId="0" applyNumberFormat="1" applyFill="1" applyBorder="1" applyAlignment="1">
      <alignment vertical="center"/>
    </xf>
    <xf numFmtId="0" fontId="29" fillId="7" borderId="0" xfId="0" applyFont="1" applyFill="1" applyAlignment="1">
      <alignment horizontal="center" vertical="center"/>
    </xf>
    <xf numFmtId="0" fontId="5" fillId="7" borderId="49" xfId="0" applyFont="1" applyFill="1" applyBorder="1" applyAlignment="1">
      <alignment horizontal="center" vertical="center"/>
    </xf>
    <xf numFmtId="0" fontId="5" fillId="7" borderId="50" xfId="0" applyFont="1" applyFill="1" applyBorder="1" applyAlignment="1">
      <alignment horizontal="center" vertical="center"/>
    </xf>
    <xf numFmtId="0" fontId="5" fillId="7" borderId="51" xfId="0" applyFont="1" applyFill="1" applyBorder="1" applyAlignment="1">
      <alignment horizontal="center" vertical="center"/>
    </xf>
    <xf numFmtId="4" fontId="0" fillId="7" borderId="0" xfId="0" applyNumberFormat="1" applyFill="1" applyAlignment="1">
      <alignment vertical="center"/>
    </xf>
    <xf numFmtId="0" fontId="7" fillId="7" borderId="0" xfId="0" applyFont="1" applyFill="1" applyAlignment="1">
      <alignment vertical="center"/>
    </xf>
    <xf numFmtId="3" fontId="0" fillId="0" borderId="0" xfId="0" applyNumberFormat="1" applyAlignment="1">
      <alignment horizontal="center" vertical="center"/>
    </xf>
    <xf numFmtId="10" fontId="10" fillId="0" borderId="0" xfId="9" applyNumberFormat="1" applyFont="1" applyAlignment="1">
      <alignment vertical="center"/>
    </xf>
    <xf numFmtId="0" fontId="28" fillId="0" borderId="60" xfId="0" applyFont="1" applyBorder="1" applyAlignment="1">
      <alignment horizontal="center" vertical="center"/>
    </xf>
    <xf numFmtId="0" fontId="28" fillId="0" borderId="61" xfId="0" applyFont="1" applyBorder="1" applyAlignment="1">
      <alignment horizontal="center" vertical="center"/>
    </xf>
    <xf numFmtId="0" fontId="28" fillId="0" borderId="62" xfId="0" applyFont="1" applyBorder="1" applyAlignment="1">
      <alignment horizontal="center" vertical="center"/>
    </xf>
    <xf numFmtId="0" fontId="10" fillId="0" borderId="69" xfId="9" applyFont="1" applyBorder="1" applyAlignment="1">
      <alignment vertical="center"/>
    </xf>
    <xf numFmtId="0" fontId="10" fillId="0" borderId="69" xfId="9" applyFont="1" applyBorder="1" applyAlignment="1">
      <alignment horizontal="center" vertical="center"/>
    </xf>
    <xf numFmtId="171" fontId="10" fillId="0" borderId="69" xfId="9" applyNumberFormat="1" applyFont="1" applyBorder="1" applyAlignment="1">
      <alignment horizontal="center" vertical="center"/>
    </xf>
    <xf numFmtId="171" fontId="10" fillId="3" borderId="68" xfId="1" applyNumberFormat="1" applyFont="1" applyFill="1" applyBorder="1" applyAlignment="1">
      <alignment horizontal="right" vertical="center"/>
    </xf>
    <xf numFmtId="0" fontId="32" fillId="0" borderId="1" xfId="9" applyFont="1" applyBorder="1" applyAlignment="1">
      <alignment vertical="center"/>
    </xf>
    <xf numFmtId="0" fontId="32" fillId="0" borderId="25" xfId="9" applyFont="1" applyBorder="1" applyAlignment="1">
      <alignment vertical="center"/>
    </xf>
    <xf numFmtId="175" fontId="11" fillId="0" borderId="0" xfId="9" applyNumberFormat="1" applyFont="1" applyAlignment="1">
      <alignment vertical="center"/>
    </xf>
    <xf numFmtId="10" fontId="11" fillId="4" borderId="1" xfId="12" applyNumberFormat="1" applyFont="1" applyFill="1" applyBorder="1" applyAlignment="1">
      <alignment horizontal="center" vertical="center"/>
    </xf>
    <xf numFmtId="10" fontId="11" fillId="4" borderId="25" xfId="12" applyNumberFormat="1" applyFont="1" applyFill="1" applyBorder="1" applyAlignment="1">
      <alignment horizontal="center" vertical="center"/>
    </xf>
    <xf numFmtId="10" fontId="10" fillId="4" borderId="36" xfId="12" applyNumberFormat="1" applyFont="1" applyFill="1" applyBorder="1" applyAlignment="1">
      <alignment horizontal="center" vertical="center"/>
    </xf>
    <xf numFmtId="43" fontId="10" fillId="4" borderId="23" xfId="1" applyFont="1" applyFill="1" applyBorder="1" applyAlignment="1">
      <alignment horizontal="center" vertical="center"/>
    </xf>
    <xf numFmtId="176" fontId="16" fillId="0" borderId="0" xfId="4" applyNumberFormat="1" applyFont="1" applyAlignment="1">
      <alignment vertical="center"/>
    </xf>
    <xf numFmtId="10" fontId="25" fillId="3" borderId="1" xfId="0" applyNumberFormat="1" applyFont="1" applyFill="1" applyBorder="1" applyAlignment="1">
      <alignment vertical="center"/>
    </xf>
    <xf numFmtId="37" fontId="35" fillId="0" borderId="70" xfId="0" applyNumberFormat="1" applyFont="1" applyBorder="1"/>
    <xf numFmtId="0" fontId="37" fillId="0" borderId="0" xfId="0" applyFont="1"/>
    <xf numFmtId="0" fontId="38" fillId="0" borderId="71" xfId="0" applyFont="1" applyBorder="1" applyAlignment="1">
      <alignment horizontal="center"/>
    </xf>
    <xf numFmtId="0" fontId="38" fillId="0" borderId="72" xfId="0" applyFont="1" applyBorder="1" applyAlignment="1">
      <alignment horizontal="center"/>
    </xf>
    <xf numFmtId="0" fontId="38" fillId="0" borderId="73" xfId="0" applyFont="1" applyBorder="1" applyAlignment="1">
      <alignment horizontal="center"/>
    </xf>
    <xf numFmtId="0" fontId="38" fillId="0" borderId="74" xfId="0" applyFont="1" applyBorder="1"/>
    <xf numFmtId="0" fontId="38" fillId="0" borderId="47" xfId="0" applyFont="1" applyBorder="1"/>
    <xf numFmtId="0" fontId="38" fillId="0" borderId="47" xfId="0" applyFont="1" applyBorder="1" applyAlignment="1">
      <alignment horizontal="center"/>
    </xf>
    <xf numFmtId="0" fontId="38" fillId="0" borderId="70" xfId="0" applyFont="1" applyBorder="1" applyAlignment="1">
      <alignment horizontal="center"/>
    </xf>
    <xf numFmtId="0" fontId="35" fillId="0" borderId="74" xfId="0" applyFont="1" applyBorder="1"/>
    <xf numFmtId="0" fontId="35" fillId="0" borderId="47" xfId="0" applyFont="1" applyBorder="1"/>
    <xf numFmtId="0" fontId="35" fillId="0" borderId="70" xfId="0" applyFont="1" applyBorder="1"/>
    <xf numFmtId="0" fontId="35" fillId="0" borderId="74" xfId="0" applyFont="1" applyBorder="1" applyAlignment="1">
      <alignment horizontal="left"/>
    </xf>
    <xf numFmtId="0" fontId="35" fillId="0" borderId="47" xfId="0" applyFont="1" applyBorder="1" applyAlignment="1">
      <alignment horizontal="center"/>
    </xf>
    <xf numFmtId="37" fontId="35" fillId="0" borderId="47" xfId="0" applyNumberFormat="1" applyFont="1" applyBorder="1"/>
    <xf numFmtId="0" fontId="35" fillId="3" borderId="74" xfId="0" applyFont="1" applyFill="1" applyBorder="1" applyAlignment="1">
      <alignment horizontal="left"/>
    </xf>
    <xf numFmtId="0" fontId="37" fillId="0" borderId="11" xfId="0" applyFont="1" applyBorder="1"/>
    <xf numFmtId="0" fontId="37" fillId="0" borderId="12" xfId="0" applyFont="1" applyBorder="1"/>
    <xf numFmtId="4" fontId="37" fillId="0" borderId="12" xfId="0" applyNumberFormat="1" applyFont="1" applyBorder="1"/>
    <xf numFmtId="0" fontId="35" fillId="0" borderId="11" xfId="0" applyFont="1" applyBorder="1" applyAlignment="1">
      <alignment horizontal="left"/>
    </xf>
    <xf numFmtId="0" fontId="39" fillId="0" borderId="47" xfId="0" applyFont="1" applyBorder="1"/>
    <xf numFmtId="0" fontId="35" fillId="0" borderId="75" xfId="0" applyFont="1" applyBorder="1" applyAlignment="1">
      <alignment horizontal="left"/>
    </xf>
    <xf numFmtId="0" fontId="35" fillId="0" borderId="25" xfId="0" applyFont="1" applyBorder="1" applyAlignment="1">
      <alignment horizontal="center"/>
    </xf>
    <xf numFmtId="37" fontId="35" fillId="0" borderId="25" xfId="0" applyNumberFormat="1" applyFont="1" applyBorder="1"/>
    <xf numFmtId="37" fontId="35" fillId="0" borderId="76" xfId="0" applyNumberFormat="1" applyFont="1" applyBorder="1"/>
    <xf numFmtId="0" fontId="35" fillId="0" borderId="77" xfId="0" applyFont="1" applyBorder="1" applyAlignment="1">
      <alignment horizontal="left"/>
    </xf>
    <xf numFmtId="0" fontId="35" fillId="0" borderId="78" xfId="0" applyFont="1" applyBorder="1" applyAlignment="1">
      <alignment horizontal="center"/>
    </xf>
    <xf numFmtId="37" fontId="35" fillId="0" borderId="78" xfId="0" applyNumberFormat="1" applyFont="1" applyBorder="1"/>
    <xf numFmtId="37" fontId="35" fillId="0" borderId="79" xfId="0" applyNumberFormat="1" applyFont="1" applyBorder="1"/>
    <xf numFmtId="0" fontId="40" fillId="0" borderId="0" xfId="0" applyFont="1" applyAlignment="1">
      <alignment horizontal="left"/>
    </xf>
    <xf numFmtId="0" fontId="40" fillId="0" borderId="0" xfId="0" applyFont="1"/>
    <xf numFmtId="0" fontId="40" fillId="0" borderId="0" xfId="0" applyFont="1" applyAlignment="1">
      <alignment horizontal="center"/>
    </xf>
    <xf numFmtId="37" fontId="40" fillId="0" borderId="0" xfId="0" applyNumberFormat="1" applyFont="1"/>
    <xf numFmtId="37" fontId="0" fillId="0" borderId="0" xfId="0" applyNumberFormat="1"/>
    <xf numFmtId="3" fontId="40" fillId="0" borderId="0" xfId="0" applyNumberFormat="1" applyFont="1"/>
    <xf numFmtId="0" fontId="41" fillId="0" borderId="0" xfId="0" applyFont="1" applyAlignment="1">
      <alignment horizontal="left"/>
    </xf>
    <xf numFmtId="0" fontId="40" fillId="0" borderId="0" xfId="0" applyFont="1" applyAlignment="1">
      <alignment horizontal="left" vertical="center" wrapText="1"/>
    </xf>
    <xf numFmtId="0" fontId="40" fillId="0" borderId="0" xfId="0" applyFont="1" applyAlignment="1">
      <alignment horizontal="left" vertical="center"/>
    </xf>
    <xf numFmtId="37" fontId="40" fillId="0" borderId="0" xfId="0" applyNumberFormat="1" applyFont="1" applyAlignment="1">
      <alignment vertical="center"/>
    </xf>
    <xf numFmtId="3" fontId="40" fillId="0" borderId="0" xfId="0" applyNumberFormat="1" applyFont="1" applyAlignment="1">
      <alignment vertical="center"/>
    </xf>
    <xf numFmtId="0" fontId="25" fillId="0" borderId="56" xfId="0" applyFont="1" applyBorder="1" applyAlignment="1">
      <alignment horizontal="center" vertical="center"/>
    </xf>
    <xf numFmtId="164" fontId="25" fillId="0" borderId="80" xfId="2" applyFont="1" applyBorder="1" applyAlignment="1">
      <alignment vertical="center"/>
    </xf>
    <xf numFmtId="0" fontId="25" fillId="0" borderId="47" xfId="0" applyFont="1" applyBorder="1" applyAlignment="1">
      <alignment horizontal="center" vertical="center"/>
    </xf>
    <xf numFmtId="43" fontId="25" fillId="0" borderId="47" xfId="1" applyFont="1" applyBorder="1" applyAlignment="1">
      <alignment horizontal="center" vertical="center"/>
    </xf>
    <xf numFmtId="0" fontId="25" fillId="4" borderId="1" xfId="0" applyFont="1" applyFill="1" applyBorder="1" applyAlignment="1">
      <alignment vertical="center"/>
    </xf>
    <xf numFmtId="0" fontId="25" fillId="4" borderId="1" xfId="0" applyFont="1" applyFill="1" applyBorder="1" applyAlignment="1">
      <alignment vertical="center" wrapText="1"/>
    </xf>
    <xf numFmtId="0" fontId="25" fillId="0" borderId="47" xfId="0" applyFont="1" applyBorder="1" applyAlignment="1">
      <alignment vertical="center"/>
    </xf>
    <xf numFmtId="164" fontId="25" fillId="0" borderId="47" xfId="2" applyFont="1" applyBorder="1" applyAlignment="1">
      <alignment vertical="center"/>
    </xf>
    <xf numFmtId="0" fontId="25" fillId="4" borderId="47" xfId="0" applyFont="1" applyFill="1" applyBorder="1" applyAlignment="1">
      <alignment vertical="center"/>
    </xf>
    <xf numFmtId="0" fontId="25" fillId="4" borderId="47" xfId="0" applyFont="1" applyFill="1" applyBorder="1" applyAlignment="1">
      <alignment vertical="center" wrapText="1"/>
    </xf>
    <xf numFmtId="0" fontId="25" fillId="0" borderId="47" xfId="0" applyFont="1" applyBorder="1" applyAlignment="1">
      <alignment vertical="center" wrapText="1"/>
    </xf>
    <xf numFmtId="164" fontId="25" fillId="0" borderId="47" xfId="2" applyFont="1" applyFill="1" applyBorder="1" applyAlignment="1">
      <alignment vertical="center"/>
    </xf>
    <xf numFmtId="0" fontId="25" fillId="0" borderId="47" xfId="0" applyFont="1" applyBorder="1" applyAlignment="1">
      <alignment horizontal="justify" vertical="center" wrapText="1"/>
    </xf>
    <xf numFmtId="43" fontId="25" fillId="0" borderId="47" xfId="1" applyFont="1" applyFill="1" applyBorder="1" applyAlignment="1">
      <alignment horizontal="center" vertical="center"/>
    </xf>
    <xf numFmtId="0" fontId="24" fillId="0" borderId="56" xfId="0" applyFont="1" applyBorder="1" applyAlignment="1">
      <alignment horizontal="center" vertical="center"/>
    </xf>
    <xf numFmtId="0" fontId="24" fillId="0" borderId="47" xfId="0" applyFont="1" applyBorder="1" applyAlignment="1">
      <alignment horizontal="center" vertical="center" wrapText="1"/>
    </xf>
    <xf numFmtId="0" fontId="24" fillId="0" borderId="47" xfId="0" applyFont="1" applyBorder="1" applyAlignment="1">
      <alignment horizontal="center" vertical="center"/>
    </xf>
    <xf numFmtId="0" fontId="24" fillId="0" borderId="80" xfId="0" applyFont="1" applyBorder="1" applyAlignment="1">
      <alignment horizontal="center" vertical="center"/>
    </xf>
    <xf numFmtId="0" fontId="24" fillId="0" borderId="47" xfId="0" applyFont="1" applyBorder="1" applyAlignment="1">
      <alignment vertical="center"/>
    </xf>
    <xf numFmtId="0" fontId="24" fillId="0" borderId="47" xfId="0" applyFont="1" applyBorder="1" applyAlignment="1">
      <alignment vertical="center" wrapText="1"/>
    </xf>
    <xf numFmtId="0" fontId="1" fillId="7" borderId="0" xfId="0" applyFont="1" applyFill="1" applyAlignment="1">
      <alignment vertical="center"/>
    </xf>
    <xf numFmtId="0" fontId="1" fillId="7" borderId="7" xfId="0" applyFont="1" applyFill="1" applyBorder="1" applyAlignment="1">
      <alignment horizontal="left" vertical="center"/>
    </xf>
    <xf numFmtId="0" fontId="1" fillId="7" borderId="10" xfId="0" applyFont="1" applyFill="1" applyBorder="1" applyAlignment="1">
      <alignment horizontal="left" vertical="center"/>
    </xf>
    <xf numFmtId="165" fontId="23" fillId="0" borderId="10" xfId="6" applyNumberFormat="1" applyFont="1" applyBorder="1" applyAlignment="1">
      <alignment horizontal="right" vertical="top"/>
    </xf>
    <xf numFmtId="164" fontId="24" fillId="6" borderId="80" xfId="2" applyFont="1" applyFill="1" applyBorder="1" applyAlignment="1">
      <alignment vertical="center"/>
    </xf>
    <xf numFmtId="10" fontId="25" fillId="4" borderId="1" xfId="0" applyNumberFormat="1" applyFont="1" applyFill="1" applyBorder="1" applyAlignment="1">
      <alignment vertical="center"/>
    </xf>
    <xf numFmtId="0" fontId="24" fillId="2" borderId="19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/>
    </xf>
    <xf numFmtId="0" fontId="24" fillId="2" borderId="20" xfId="0" applyFont="1" applyFill="1" applyBorder="1" applyAlignment="1">
      <alignment horizontal="center" vertical="center"/>
    </xf>
    <xf numFmtId="0" fontId="28" fillId="0" borderId="38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39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 wrapText="1"/>
    </xf>
    <xf numFmtId="0" fontId="24" fillId="0" borderId="43" xfId="0" applyFont="1" applyBorder="1" applyAlignment="1">
      <alignment horizontal="center" vertical="center"/>
    </xf>
    <xf numFmtId="0" fontId="24" fillId="0" borderId="44" xfId="0" applyFont="1" applyBorder="1" applyAlignment="1">
      <alignment horizontal="center" vertical="center"/>
    </xf>
    <xf numFmtId="0" fontId="24" fillId="0" borderId="45" xfId="0" applyFont="1" applyBorder="1" applyAlignment="1">
      <alignment horizontal="center" vertical="center"/>
    </xf>
    <xf numFmtId="165" fontId="23" fillId="0" borderId="10" xfId="6" applyNumberFormat="1" applyFont="1" applyBorder="1" applyAlignment="1">
      <alignment horizontal="right" vertical="top"/>
    </xf>
    <xf numFmtId="165" fontId="23" fillId="0" borderId="11" xfId="6" applyNumberFormat="1" applyFont="1" applyBorder="1" applyAlignment="1">
      <alignment horizontal="right" vertical="top"/>
    </xf>
    <xf numFmtId="165" fontId="23" fillId="0" borderId="12" xfId="6" applyNumberFormat="1" applyFont="1" applyBorder="1" applyAlignment="1">
      <alignment horizontal="right" vertical="top"/>
    </xf>
    <xf numFmtId="0" fontId="19" fillId="0" borderId="0" xfId="0" applyFont="1" applyAlignment="1">
      <alignment horizontal="center" vertical="center"/>
    </xf>
    <xf numFmtId="0" fontId="24" fillId="0" borderId="10" xfId="0" applyFont="1" applyBorder="1" applyAlignment="1">
      <alignment horizontal="right" vertical="center"/>
    </xf>
    <xf numFmtId="0" fontId="24" fillId="0" borderId="11" xfId="0" applyFont="1" applyBorder="1" applyAlignment="1">
      <alignment horizontal="right" vertical="center"/>
    </xf>
    <xf numFmtId="0" fontId="24" fillId="0" borderId="12" xfId="0" applyFont="1" applyBorder="1" applyAlignment="1">
      <alignment horizontal="right" vertical="center"/>
    </xf>
    <xf numFmtId="0" fontId="42" fillId="0" borderId="10" xfId="0" applyFont="1" applyBorder="1" applyAlignment="1">
      <alignment horizontal="center" vertical="center"/>
    </xf>
    <xf numFmtId="0" fontId="42" fillId="0" borderId="11" xfId="0" applyFont="1" applyBorder="1" applyAlignment="1">
      <alignment horizontal="center" vertical="center"/>
    </xf>
    <xf numFmtId="0" fontId="42" fillId="0" borderId="46" xfId="0" applyFont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5" fillId="0" borderId="36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3" fillId="7" borderId="49" xfId="0" applyFont="1" applyFill="1" applyBorder="1" applyAlignment="1">
      <alignment horizontal="center" vertical="center"/>
    </xf>
    <xf numFmtId="0" fontId="3" fillId="7" borderId="50" xfId="0" applyFont="1" applyFill="1" applyBorder="1" applyAlignment="1">
      <alignment horizontal="center" vertical="center"/>
    </xf>
    <xf numFmtId="0" fontId="3" fillId="7" borderId="51" xfId="0" applyFont="1" applyFill="1" applyBorder="1" applyAlignment="1">
      <alignment horizontal="center" vertical="center"/>
    </xf>
    <xf numFmtId="0" fontId="5" fillId="7" borderId="49" xfId="0" applyFont="1" applyFill="1" applyBorder="1" applyAlignment="1">
      <alignment horizontal="center" vertical="center"/>
    </xf>
    <xf numFmtId="0" fontId="5" fillId="7" borderId="50" xfId="0" applyFont="1" applyFill="1" applyBorder="1" applyAlignment="1">
      <alignment horizontal="center" vertical="center"/>
    </xf>
    <xf numFmtId="0" fontId="5" fillId="7" borderId="51" xfId="0" applyFont="1" applyFill="1" applyBorder="1" applyAlignment="1">
      <alignment horizontal="center" vertical="center"/>
    </xf>
    <xf numFmtId="0" fontId="7" fillId="7" borderId="49" xfId="0" applyFont="1" applyFill="1" applyBorder="1" applyAlignment="1">
      <alignment horizontal="center" vertical="center"/>
    </xf>
    <xf numFmtId="0" fontId="7" fillId="7" borderId="50" xfId="0" applyFont="1" applyFill="1" applyBorder="1" applyAlignment="1">
      <alignment horizontal="center" vertical="center"/>
    </xf>
    <xf numFmtId="0" fontId="7" fillId="7" borderId="51" xfId="0" applyFont="1" applyFill="1" applyBorder="1" applyAlignment="1">
      <alignment horizontal="center" vertical="center"/>
    </xf>
    <xf numFmtId="0" fontId="31" fillId="7" borderId="0" xfId="0" applyFont="1" applyFill="1" applyAlignment="1">
      <alignment horizontal="left" vertical="center" wrapText="1"/>
    </xf>
    <xf numFmtId="0" fontId="31" fillId="7" borderId="16" xfId="0" applyFont="1" applyFill="1" applyBorder="1" applyAlignment="1">
      <alignment horizontal="left" vertical="center" wrapText="1"/>
    </xf>
    <xf numFmtId="0" fontId="18" fillId="7" borderId="49" xfId="0" applyFont="1" applyFill="1" applyBorder="1" applyAlignment="1">
      <alignment horizontal="center" vertical="center"/>
    </xf>
    <xf numFmtId="0" fontId="18" fillId="7" borderId="50" xfId="0" applyFont="1" applyFill="1" applyBorder="1" applyAlignment="1">
      <alignment horizontal="center" vertical="center"/>
    </xf>
    <xf numFmtId="0" fontId="18" fillId="7" borderId="51" xfId="0" applyFont="1" applyFill="1" applyBorder="1" applyAlignment="1">
      <alignment horizontal="center" vertical="center"/>
    </xf>
    <xf numFmtId="0" fontId="30" fillId="7" borderId="52" xfId="0" applyFont="1" applyFill="1" applyBorder="1" applyAlignment="1">
      <alignment horizontal="left" vertical="center"/>
    </xf>
    <xf numFmtId="0" fontId="29" fillId="7" borderId="0" xfId="0" applyFont="1" applyFill="1" applyAlignment="1">
      <alignment horizontal="left" vertical="center" wrapText="1"/>
    </xf>
    <xf numFmtId="0" fontId="29" fillId="7" borderId="16" xfId="0" applyFont="1" applyFill="1" applyBorder="1" applyAlignment="1">
      <alignment horizontal="left" vertical="center" wrapText="1"/>
    </xf>
    <xf numFmtId="0" fontId="3" fillId="7" borderId="49" xfId="0" applyFont="1" applyFill="1" applyBorder="1" applyAlignment="1">
      <alignment horizontal="center"/>
    </xf>
    <xf numFmtId="0" fontId="3" fillId="7" borderId="50" xfId="0" applyFont="1" applyFill="1" applyBorder="1" applyAlignment="1">
      <alignment horizontal="center"/>
    </xf>
    <xf numFmtId="0" fontId="3" fillId="7" borderId="51" xfId="0" applyFont="1" applyFill="1" applyBorder="1" applyAlignment="1">
      <alignment horizontal="center"/>
    </xf>
    <xf numFmtId="0" fontId="5" fillId="7" borderId="49" xfId="0" applyFont="1" applyFill="1" applyBorder="1" applyAlignment="1">
      <alignment horizontal="center"/>
    </xf>
    <xf numFmtId="0" fontId="5" fillId="7" borderId="50" xfId="0" applyFont="1" applyFill="1" applyBorder="1" applyAlignment="1">
      <alignment horizontal="center"/>
    </xf>
    <xf numFmtId="0" fontId="5" fillId="7" borderId="51" xfId="0" applyFont="1" applyFill="1" applyBorder="1" applyAlignment="1">
      <alignment horizontal="center"/>
    </xf>
    <xf numFmtId="0" fontId="10" fillId="0" borderId="66" xfId="9" applyFont="1" applyBorder="1" applyAlignment="1">
      <alignment horizontal="right" vertical="center"/>
    </xf>
    <xf numFmtId="0" fontId="10" fillId="0" borderId="50" xfId="9" applyFont="1" applyBorder="1" applyAlignment="1">
      <alignment horizontal="right" vertical="center"/>
    </xf>
    <xf numFmtId="0" fontId="10" fillId="0" borderId="67" xfId="9" applyFont="1" applyBorder="1" applyAlignment="1">
      <alignment horizontal="right" vertical="center"/>
    </xf>
    <xf numFmtId="0" fontId="14" fillId="0" borderId="66" xfId="9" applyFont="1" applyBorder="1" applyAlignment="1">
      <alignment horizontal="right" vertical="center"/>
    </xf>
    <xf numFmtId="0" fontId="14" fillId="0" borderId="50" xfId="9" applyFont="1" applyBorder="1" applyAlignment="1">
      <alignment horizontal="right" vertical="center"/>
    </xf>
    <xf numFmtId="0" fontId="14" fillId="0" borderId="51" xfId="9" applyFont="1" applyBorder="1" applyAlignment="1">
      <alignment horizontal="right" vertical="center"/>
    </xf>
    <xf numFmtId="0" fontId="34" fillId="0" borderId="3" xfId="9" applyFont="1" applyBorder="1" applyAlignment="1">
      <alignment horizontal="center" vertical="center"/>
    </xf>
    <xf numFmtId="0" fontId="12" fillId="0" borderId="4" xfId="9" applyFont="1" applyBorder="1" applyAlignment="1">
      <alignment horizontal="center" vertical="center"/>
    </xf>
    <xf numFmtId="0" fontId="12" fillId="0" borderId="5" xfId="9" applyFont="1" applyBorder="1" applyAlignment="1">
      <alignment horizontal="center" vertical="center"/>
    </xf>
    <xf numFmtId="0" fontId="13" fillId="0" borderId="21" xfId="9" applyFont="1" applyBorder="1" applyAlignment="1">
      <alignment horizontal="justify" vertical="center" wrapText="1"/>
    </xf>
    <xf numFmtId="0" fontId="13" fillId="0" borderId="22" xfId="9" applyFont="1" applyBorder="1" applyAlignment="1">
      <alignment horizontal="justify" vertical="center" wrapText="1"/>
    </xf>
    <xf numFmtId="0" fontId="13" fillId="0" borderId="23" xfId="9" applyFont="1" applyBorder="1" applyAlignment="1">
      <alignment horizontal="justify" vertical="center" wrapText="1"/>
    </xf>
    <xf numFmtId="0" fontId="10" fillId="0" borderId="57" xfId="9" applyFont="1" applyBorder="1" applyAlignment="1">
      <alignment horizontal="right" vertical="center"/>
    </xf>
    <xf numFmtId="0" fontId="10" fillId="0" borderId="58" xfId="9" applyFont="1" applyBorder="1" applyAlignment="1">
      <alignment horizontal="right" vertical="center"/>
    </xf>
    <xf numFmtId="0" fontId="10" fillId="0" borderId="59" xfId="9" applyFont="1" applyBorder="1" applyAlignment="1">
      <alignment horizontal="right" vertical="center"/>
    </xf>
    <xf numFmtId="0" fontId="10" fillId="0" borderId="10" xfId="9" applyFont="1" applyBorder="1" applyAlignment="1">
      <alignment horizontal="right" vertical="center"/>
    </xf>
    <xf numFmtId="0" fontId="10" fillId="0" borderId="11" xfId="9" applyFont="1" applyBorder="1" applyAlignment="1">
      <alignment horizontal="right" vertical="center"/>
    </xf>
    <xf numFmtId="0" fontId="10" fillId="0" borderId="12" xfId="9" applyFont="1" applyBorder="1" applyAlignment="1">
      <alignment horizontal="right" vertical="center"/>
    </xf>
    <xf numFmtId="0" fontId="10" fillId="0" borderId="63" xfId="9" applyFont="1" applyBorder="1" applyAlignment="1">
      <alignment horizontal="right" vertical="center"/>
    </xf>
    <xf numFmtId="0" fontId="10" fillId="0" borderId="64" xfId="9" applyFont="1" applyBorder="1" applyAlignment="1">
      <alignment horizontal="right" vertical="center"/>
    </xf>
    <xf numFmtId="0" fontId="10" fillId="0" borderId="65" xfId="9" applyFont="1" applyBorder="1" applyAlignment="1">
      <alignment horizontal="right" vertical="center"/>
    </xf>
    <xf numFmtId="0" fontId="36" fillId="0" borderId="0" xfId="0" applyFont="1" applyAlignment="1">
      <alignment horizontal="center"/>
    </xf>
  </cellXfs>
  <cellStyles count="13">
    <cellStyle name="Millares" xfId="1" builtinId="3"/>
    <cellStyle name="Moneda" xfId="2" builtinId="4"/>
    <cellStyle name="Moneda [0]" xfId="4" builtinId="7"/>
    <cellStyle name="Moneda 2" xfId="5" xr:uid="{00000000-0005-0000-0000-000003000000}"/>
    <cellStyle name="Normal" xfId="0" builtinId="0"/>
    <cellStyle name="Normal 2" xfId="6" xr:uid="{00000000-0005-0000-0000-000005000000}"/>
    <cellStyle name="Normal 2 2 2" xfId="7" xr:uid="{00000000-0005-0000-0000-000006000000}"/>
    <cellStyle name="Normal 2 2 5" xfId="8" xr:uid="{00000000-0005-0000-0000-000007000000}"/>
    <cellStyle name="Normal 26" xfId="9" xr:uid="{00000000-0005-0000-0000-000008000000}"/>
    <cellStyle name="Normal 8" xfId="10" xr:uid="{00000000-0005-0000-0000-000009000000}"/>
    <cellStyle name="Porcentaje" xfId="3" builtinId="5"/>
    <cellStyle name="Porcentaje 2" xfId="11" xr:uid="{00000000-0005-0000-0000-00000B000000}"/>
    <cellStyle name="Porcentaje 6" xfId="12" xr:uid="{00000000-0005-0000-0000-00000C000000}"/>
  </cellStyles>
  <dxfs count="0"/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657225</xdr:colOff>
      <xdr:row>0</xdr:row>
      <xdr:rowOff>0</xdr:rowOff>
    </xdr:from>
    <xdr:to>
      <xdr:col>1</xdr:col>
      <xdr:colOff>1485900</xdr:colOff>
      <xdr:row>3</xdr:row>
      <xdr:rowOff>266700</xdr:rowOff>
    </xdr:to>
    <xdr:pic>
      <xdr:nvPicPr>
        <xdr:cNvPr id="2" name="Imagen 3" descr="Maicao-Guajira - Carlos Lopez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95375" y="0"/>
          <a:ext cx="8286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657225</xdr:colOff>
      <xdr:row>0</xdr:row>
      <xdr:rowOff>1</xdr:rowOff>
    </xdr:from>
    <xdr:to>
      <xdr:col>1</xdr:col>
      <xdr:colOff>1965960</xdr:colOff>
      <xdr:row>3</xdr:row>
      <xdr:rowOff>542926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8571290-421B-7FF0-B420-A130E99464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95375" y="1"/>
          <a:ext cx="1308735" cy="1085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107633</xdr:colOff>
      <xdr:row>0</xdr:row>
      <xdr:rowOff>129856</xdr:rowOff>
    </xdr:from>
    <xdr:to>
      <xdr:col>1</xdr:col>
      <xdr:colOff>1416368</xdr:colOff>
      <xdr:row>0</xdr:row>
      <xdr:rowOff>1000125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439905F-EB77-0C00-D66C-458523026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2758" y="129856"/>
          <a:ext cx="1308735" cy="8702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3"/>
  <sheetViews>
    <sheetView topLeftCell="A16" zoomScaleNormal="100" workbookViewId="0">
      <selection activeCell="E31" sqref="E31"/>
    </sheetView>
  </sheetViews>
  <sheetFormatPr baseColWidth="10" defaultColWidth="9.1796875" defaultRowHeight="14"/>
  <cols>
    <col min="1" max="1" width="6.54296875" style="85" customWidth="1"/>
    <col min="2" max="2" width="68" style="85" customWidth="1"/>
    <col min="3" max="3" width="10.1796875" style="85" customWidth="1"/>
    <col min="4" max="4" width="13.54296875" style="85" customWidth="1"/>
    <col min="5" max="5" width="16.453125" style="85" customWidth="1"/>
    <col min="6" max="6" width="25.81640625" style="85" customWidth="1"/>
    <col min="7" max="16384" width="9.1796875" style="85"/>
  </cols>
  <sheetData>
    <row r="1" spans="1:6">
      <c r="A1" s="333" t="s">
        <v>0</v>
      </c>
      <c r="B1" s="334"/>
      <c r="C1" s="334"/>
      <c r="D1" s="334"/>
      <c r="E1" s="334"/>
      <c r="F1" s="335"/>
    </row>
    <row r="2" spans="1:6">
      <c r="A2" s="336" t="s">
        <v>1</v>
      </c>
      <c r="B2" s="337"/>
      <c r="C2" s="337"/>
      <c r="D2" s="337"/>
      <c r="E2" s="337"/>
      <c r="F2" s="338"/>
    </row>
    <row r="3" spans="1:6">
      <c r="A3" s="336" t="s">
        <v>2</v>
      </c>
      <c r="B3" s="337"/>
      <c r="C3" s="337"/>
      <c r="D3" s="337"/>
      <c r="E3" s="337"/>
      <c r="F3" s="338"/>
    </row>
    <row r="4" spans="1:6" ht="50.15" customHeight="1">
      <c r="A4" s="339" t="s">
        <v>189</v>
      </c>
      <c r="B4" s="337"/>
      <c r="C4" s="337"/>
      <c r="D4" s="337"/>
      <c r="E4" s="337"/>
      <c r="F4" s="338"/>
    </row>
    <row r="5" spans="1:6" ht="14.5" thickBot="1">
      <c r="A5" s="248"/>
      <c r="B5" s="249"/>
      <c r="C5" s="249"/>
      <c r="D5" s="249"/>
      <c r="E5" s="249"/>
      <c r="F5" s="250"/>
    </row>
    <row r="6" spans="1:6" ht="14.5" thickBot="1">
      <c r="A6" s="340" t="s">
        <v>3</v>
      </c>
      <c r="B6" s="341"/>
      <c r="C6" s="341"/>
      <c r="D6" s="341"/>
      <c r="E6" s="341"/>
      <c r="F6" s="342"/>
    </row>
    <row r="7" spans="1:6" ht="6.75" customHeight="1">
      <c r="A7" s="118"/>
      <c r="B7" s="123"/>
      <c r="C7" s="123"/>
      <c r="D7" s="123"/>
      <c r="E7" s="123"/>
      <c r="F7" s="124"/>
    </row>
    <row r="8" spans="1:6" ht="48.25" customHeight="1">
      <c r="A8" s="330" t="s">
        <v>495</v>
      </c>
      <c r="B8" s="331"/>
      <c r="C8" s="331"/>
      <c r="D8" s="331"/>
      <c r="E8" s="331"/>
      <c r="F8" s="332"/>
    </row>
    <row r="9" spans="1:6" ht="24" customHeight="1">
      <c r="A9" s="107" t="s">
        <v>4</v>
      </c>
      <c r="B9" s="92" t="s">
        <v>5</v>
      </c>
      <c r="C9" s="87" t="s">
        <v>6</v>
      </c>
      <c r="D9" s="87" t="s">
        <v>7</v>
      </c>
      <c r="E9" s="87" t="s">
        <v>8</v>
      </c>
      <c r="F9" s="108" t="s">
        <v>9</v>
      </c>
    </row>
    <row r="10" spans="1:6" ht="24" customHeight="1">
      <c r="A10" s="318"/>
      <c r="B10" s="319" t="s">
        <v>472</v>
      </c>
      <c r="C10" s="320"/>
      <c r="D10" s="320"/>
      <c r="E10" s="320"/>
      <c r="F10" s="321"/>
    </row>
    <row r="11" spans="1:6" ht="15.75" customHeight="1">
      <c r="A11" s="107">
        <v>1</v>
      </c>
      <c r="B11" s="88" t="s">
        <v>165</v>
      </c>
      <c r="C11" s="87"/>
      <c r="D11" s="87"/>
      <c r="E11" s="87"/>
      <c r="F11" s="108"/>
    </row>
    <row r="12" spans="1:6" ht="21" customHeight="1">
      <c r="A12" s="109">
        <f>A11+0.1</f>
        <v>1.1000000000000001</v>
      </c>
      <c r="B12" s="90" t="s">
        <v>10</v>
      </c>
      <c r="C12" s="93" t="s">
        <v>11</v>
      </c>
      <c r="D12" s="94">
        <v>120</v>
      </c>
      <c r="E12" s="95">
        <f>+'APUs OBRA'!I42</f>
        <v>4868</v>
      </c>
      <c r="F12" s="110">
        <f>(D12*E12)</f>
        <v>584160</v>
      </c>
    </row>
    <row r="13" spans="1:6" ht="21" customHeight="1">
      <c r="A13" s="109">
        <f>A12+0.1</f>
        <v>1.2000000000000002</v>
      </c>
      <c r="B13" s="310" t="s">
        <v>456</v>
      </c>
      <c r="C13" s="306" t="s">
        <v>11</v>
      </c>
      <c r="D13" s="307">
        <v>80</v>
      </c>
      <c r="E13" s="311">
        <v>4500</v>
      </c>
      <c r="F13" s="110">
        <f>(D13*E13)</f>
        <v>360000</v>
      </c>
    </row>
    <row r="14" spans="1:6">
      <c r="A14" s="109">
        <f>A13+0.1</f>
        <v>1.3000000000000003</v>
      </c>
      <c r="B14" s="90" t="s">
        <v>190</v>
      </c>
      <c r="C14" s="93" t="s">
        <v>6</v>
      </c>
      <c r="D14" s="94">
        <v>15</v>
      </c>
      <c r="E14" s="96">
        <f>'APUs OBRA'!I93</f>
        <v>35433</v>
      </c>
      <c r="F14" s="110">
        <f>(D14*E14)</f>
        <v>531495</v>
      </c>
    </row>
    <row r="15" spans="1:6">
      <c r="A15" s="109">
        <f>A14+0.1</f>
        <v>1.4000000000000004</v>
      </c>
      <c r="B15" s="90" t="s">
        <v>16</v>
      </c>
      <c r="C15" s="93" t="s">
        <v>6</v>
      </c>
      <c r="D15" s="94">
        <v>1</v>
      </c>
      <c r="E15" s="96">
        <f>+'APUs OBRA'!I141</f>
        <v>59735</v>
      </c>
      <c r="F15" s="110">
        <f>(D15*E15)</f>
        <v>59735</v>
      </c>
    </row>
    <row r="16" spans="1:6">
      <c r="A16" s="109"/>
      <c r="B16" s="343" t="s">
        <v>166</v>
      </c>
      <c r="C16" s="344"/>
      <c r="D16" s="344"/>
      <c r="E16" s="345"/>
      <c r="F16" s="111">
        <f>F12+F13+F14+F15</f>
        <v>1535390</v>
      </c>
    </row>
    <row r="17" spans="1:6">
      <c r="A17" s="107">
        <v>2</v>
      </c>
      <c r="B17" s="86" t="s">
        <v>161</v>
      </c>
      <c r="C17" s="93"/>
      <c r="D17" s="94"/>
      <c r="E17" s="95"/>
      <c r="F17" s="110"/>
    </row>
    <row r="18" spans="1:6" ht="28">
      <c r="A18" s="109">
        <f>A17+0.1</f>
        <v>2.1</v>
      </c>
      <c r="B18" s="91" t="s">
        <v>457</v>
      </c>
      <c r="C18" s="93" t="s">
        <v>15</v>
      </c>
      <c r="D18" s="94">
        <v>50</v>
      </c>
      <c r="E18" s="95">
        <f>+'APUs OBRA'!I190</f>
        <v>49121</v>
      </c>
      <c r="F18" s="110">
        <f>(D18*E18)</f>
        <v>2456050</v>
      </c>
    </row>
    <row r="19" spans="1:6" ht="28.5" customHeight="1">
      <c r="A19" s="109">
        <f>A18+0.1</f>
        <v>2.2000000000000002</v>
      </c>
      <c r="B19" s="309" t="s">
        <v>449</v>
      </c>
      <c r="C19" s="93" t="s">
        <v>11</v>
      </c>
      <c r="D19" s="94">
        <v>158</v>
      </c>
      <c r="E19" s="95">
        <f>+'APUs OBRA'!I238</f>
        <v>20456</v>
      </c>
      <c r="F19" s="110">
        <f>(D19*E19)</f>
        <v>3232048</v>
      </c>
    </row>
    <row r="20" spans="1:6" ht="28.5" customHeight="1">
      <c r="A20" s="109">
        <f>A19+0.1</f>
        <v>2.3000000000000003</v>
      </c>
      <c r="B20" s="309" t="s">
        <v>458</v>
      </c>
      <c r="C20" s="93" t="s">
        <v>11</v>
      </c>
      <c r="D20" s="94">
        <v>114</v>
      </c>
      <c r="E20" s="95">
        <f>+'APUs OBRA'!I334</f>
        <v>23304</v>
      </c>
      <c r="F20" s="110">
        <f>(D20*E20)</f>
        <v>2656656</v>
      </c>
    </row>
    <row r="21" spans="1:6">
      <c r="A21" s="109"/>
      <c r="B21" s="343" t="s">
        <v>167</v>
      </c>
      <c r="C21" s="344"/>
      <c r="D21" s="344"/>
      <c r="E21" s="345"/>
      <c r="F21" s="111">
        <f>SUM(F18:F20)</f>
        <v>8344754</v>
      </c>
    </row>
    <row r="22" spans="1:6">
      <c r="A22" s="107">
        <v>3</v>
      </c>
      <c r="B22" s="86" t="s">
        <v>164</v>
      </c>
      <c r="C22" s="93"/>
      <c r="D22" s="94"/>
      <c r="E22" s="95"/>
      <c r="F22" s="110"/>
    </row>
    <row r="23" spans="1:6" ht="29.15" customHeight="1">
      <c r="A23" s="318"/>
      <c r="B23" s="314" t="s">
        <v>497</v>
      </c>
      <c r="C23" s="93" t="s">
        <v>6</v>
      </c>
      <c r="D23" s="97">
        <v>2</v>
      </c>
      <c r="E23" s="96">
        <v>255000</v>
      </c>
      <c r="F23" s="110">
        <f t="shared" ref="F23:F24" si="0">(D23*E23)</f>
        <v>510000</v>
      </c>
    </row>
    <row r="24" spans="1:6">
      <c r="A24" s="304"/>
      <c r="B24" s="316" t="s">
        <v>470</v>
      </c>
      <c r="C24" s="93" t="s">
        <v>11</v>
      </c>
      <c r="D24" s="317">
        <v>4</v>
      </c>
      <c r="E24" s="315">
        <v>256000</v>
      </c>
      <c r="F24" s="110">
        <f t="shared" si="0"/>
        <v>1024000</v>
      </c>
    </row>
    <row r="25" spans="1:6">
      <c r="A25" s="109"/>
      <c r="B25" s="343" t="s">
        <v>490</v>
      </c>
      <c r="C25" s="344"/>
      <c r="D25" s="344"/>
      <c r="E25" s="345"/>
      <c r="F25" s="111">
        <f>SUM(F23:F24)</f>
        <v>1534000</v>
      </c>
    </row>
    <row r="26" spans="1:6">
      <c r="A26" s="318"/>
      <c r="B26" s="322" t="s">
        <v>475</v>
      </c>
      <c r="C26" s="306"/>
      <c r="D26" s="307"/>
      <c r="E26" s="311"/>
      <c r="F26" s="305"/>
    </row>
    <row r="27" spans="1:6">
      <c r="A27" s="109">
        <f>A26+0.1</f>
        <v>0.1</v>
      </c>
      <c r="B27" s="90" t="s">
        <v>484</v>
      </c>
      <c r="C27" s="93" t="s">
        <v>453</v>
      </c>
      <c r="D27" s="94">
        <v>70</v>
      </c>
      <c r="E27" s="95">
        <f>+'APUs OBRA'!I624</f>
        <v>14051</v>
      </c>
      <c r="F27" s="110">
        <f>(D27*E27)</f>
        <v>983570</v>
      </c>
    </row>
    <row r="28" spans="1:6" ht="28">
      <c r="A28" s="109">
        <f>A27+0.1</f>
        <v>0.2</v>
      </c>
      <c r="B28" s="91" t="s">
        <v>454</v>
      </c>
      <c r="C28" s="93" t="s">
        <v>11</v>
      </c>
      <c r="D28" s="94">
        <v>80</v>
      </c>
      <c r="E28" s="95">
        <f>+'APUs OBRA'!I672</f>
        <v>29940</v>
      </c>
      <c r="F28" s="110">
        <f>(D28*E28)</f>
        <v>2395200</v>
      </c>
    </row>
    <row r="29" spans="1:6">
      <c r="A29" s="109"/>
      <c r="B29" s="343" t="s">
        <v>489</v>
      </c>
      <c r="C29" s="344"/>
      <c r="D29" s="344"/>
      <c r="E29" s="345"/>
      <c r="F29" s="111">
        <f>SUM(F27:F28)</f>
        <v>3378770</v>
      </c>
    </row>
    <row r="30" spans="1:6">
      <c r="A30" s="318"/>
      <c r="B30" s="323" t="s">
        <v>471</v>
      </c>
      <c r="C30" s="306"/>
      <c r="D30" s="307"/>
      <c r="E30" s="311"/>
      <c r="F30" s="305"/>
    </row>
    <row r="31" spans="1:6">
      <c r="A31" s="318"/>
      <c r="B31" s="314" t="s">
        <v>492</v>
      </c>
      <c r="C31" s="103" t="s">
        <v>6</v>
      </c>
      <c r="D31" s="104">
        <v>1</v>
      </c>
      <c r="E31" s="105">
        <v>550000</v>
      </c>
      <c r="F31" s="115">
        <f t="shared" ref="F31" si="1">+E31*D31</f>
        <v>550000</v>
      </c>
    </row>
    <row r="32" spans="1:6">
      <c r="A32" s="109"/>
      <c r="B32" s="343" t="s">
        <v>488</v>
      </c>
      <c r="C32" s="344"/>
      <c r="D32" s="344"/>
      <c r="E32" s="345"/>
      <c r="F32" s="111">
        <f>SUM(F30:F31)</f>
        <v>550000</v>
      </c>
    </row>
    <row r="33" spans="1:6">
      <c r="A33" s="318"/>
      <c r="B33" s="323" t="s">
        <v>163</v>
      </c>
      <c r="C33" s="306"/>
      <c r="D33" s="307"/>
      <c r="E33" s="311"/>
      <c r="F33" s="305"/>
    </row>
    <row r="34" spans="1:6">
      <c r="A34" s="109">
        <f>A33+0.1</f>
        <v>0.1</v>
      </c>
      <c r="B34" s="91" t="s">
        <v>191</v>
      </c>
      <c r="C34" s="93" t="s">
        <v>11</v>
      </c>
      <c r="D34" s="94">
        <v>110</v>
      </c>
      <c r="E34" s="96">
        <f>+'APUs OBRA'!I771</f>
        <v>65881.994000000006</v>
      </c>
      <c r="F34" s="110">
        <f t="shared" ref="F34:F36" si="2">(D34*E34)</f>
        <v>7247019.3400000008</v>
      </c>
    </row>
    <row r="35" spans="1:6" ht="28">
      <c r="A35" s="109">
        <f>A34+0.1</f>
        <v>0.2</v>
      </c>
      <c r="B35" s="91" t="s">
        <v>192</v>
      </c>
      <c r="C35" s="93" t="s">
        <v>11</v>
      </c>
      <c r="D35" s="94">
        <v>120</v>
      </c>
      <c r="E35" s="96">
        <f>+'APUs OBRA'!I867</f>
        <v>125364</v>
      </c>
      <c r="F35" s="110">
        <f t="shared" si="2"/>
        <v>15043680</v>
      </c>
    </row>
    <row r="36" spans="1:6" ht="28">
      <c r="A36" s="109">
        <f>A35+0.1</f>
        <v>0.30000000000000004</v>
      </c>
      <c r="B36" s="91" t="s">
        <v>483</v>
      </c>
      <c r="C36" s="93" t="s">
        <v>15</v>
      </c>
      <c r="D36" s="94">
        <v>38</v>
      </c>
      <c r="E36" s="96">
        <f>+'APUs OBRA'!I1011</f>
        <v>40994</v>
      </c>
      <c r="F36" s="110">
        <f t="shared" si="2"/>
        <v>1557772</v>
      </c>
    </row>
    <row r="37" spans="1:6">
      <c r="A37" s="109"/>
      <c r="B37" s="343" t="s">
        <v>170</v>
      </c>
      <c r="C37" s="344"/>
      <c r="D37" s="344"/>
      <c r="E37" s="345"/>
      <c r="F37" s="111">
        <f>SUM(F34:F36)</f>
        <v>23848471.34</v>
      </c>
    </row>
    <row r="38" spans="1:6">
      <c r="A38" s="318"/>
      <c r="B38" s="86" t="s">
        <v>452</v>
      </c>
      <c r="C38" s="306"/>
      <c r="D38" s="307"/>
      <c r="E38" s="311"/>
      <c r="F38" s="305"/>
    </row>
    <row r="39" spans="1:6">
      <c r="A39" s="109">
        <f>A38+0.1</f>
        <v>0.1</v>
      </c>
      <c r="B39" s="98" t="s">
        <v>485</v>
      </c>
      <c r="C39" s="99" t="s">
        <v>11</v>
      </c>
      <c r="D39" s="100">
        <v>90</v>
      </c>
      <c r="E39" s="101">
        <v>24000</v>
      </c>
      <c r="F39" s="110">
        <f>(D39*E39)</f>
        <v>2160000</v>
      </c>
    </row>
    <row r="40" spans="1:6">
      <c r="A40" s="109">
        <f t="shared" ref="A40" si="3">A39+0.1</f>
        <v>0.2</v>
      </c>
      <c r="B40" s="91" t="s">
        <v>455</v>
      </c>
      <c r="C40" s="93" t="s">
        <v>11</v>
      </c>
      <c r="D40" s="94">
        <v>266</v>
      </c>
      <c r="E40" s="96">
        <v>26724</v>
      </c>
      <c r="F40" s="110">
        <f t="shared" ref="F40" si="4">(D40*E40)</f>
        <v>7108584</v>
      </c>
    </row>
    <row r="41" spans="1:6">
      <c r="A41" s="109"/>
      <c r="B41" s="343" t="s">
        <v>486</v>
      </c>
      <c r="C41" s="344"/>
      <c r="D41" s="344"/>
      <c r="E41" s="345"/>
      <c r="F41" s="111">
        <f>F39+F40</f>
        <v>9268584</v>
      </c>
    </row>
    <row r="42" spans="1:6">
      <c r="A42" s="304"/>
      <c r="B42" s="327"/>
      <c r="C42" s="119"/>
      <c r="D42" s="119"/>
      <c r="E42" s="120"/>
      <c r="F42" s="328"/>
    </row>
    <row r="43" spans="1:6">
      <c r="A43" s="304"/>
      <c r="B43" s="327"/>
      <c r="C43" s="119"/>
      <c r="D43" s="119"/>
      <c r="E43" s="120" t="s">
        <v>18</v>
      </c>
      <c r="F43" s="116">
        <f>F16+F21+F25+F29+F32+F37+F41</f>
        <v>48459969.340000004</v>
      </c>
    </row>
    <row r="44" spans="1:6">
      <c r="A44" s="304"/>
      <c r="B44" s="327"/>
      <c r="C44" s="119"/>
      <c r="D44" s="119"/>
      <c r="E44" s="120"/>
      <c r="F44" s="328"/>
    </row>
    <row r="45" spans="1:6">
      <c r="A45" s="112"/>
      <c r="B45" s="347" t="s">
        <v>19</v>
      </c>
      <c r="C45" s="348"/>
      <c r="D45" s="349"/>
      <c r="E45" s="329">
        <v>0.25</v>
      </c>
      <c r="F45" s="122">
        <f>+E45*F43</f>
        <v>12114992.335000001</v>
      </c>
    </row>
    <row r="46" spans="1:6">
      <c r="A46" s="112"/>
      <c r="B46" s="347" t="s">
        <v>450</v>
      </c>
      <c r="C46" s="348"/>
      <c r="D46" s="349"/>
      <c r="E46" s="106">
        <v>0.19</v>
      </c>
      <c r="F46" s="122">
        <f>+E46*F47</f>
        <v>460369.70873000001</v>
      </c>
    </row>
    <row r="47" spans="1:6">
      <c r="A47" s="112"/>
      <c r="B47" s="347" t="s">
        <v>20</v>
      </c>
      <c r="C47" s="348"/>
      <c r="D47" s="349"/>
      <c r="E47" s="106">
        <v>0.05</v>
      </c>
      <c r="F47" s="122">
        <f>+E47*F43</f>
        <v>2422998.4670000002</v>
      </c>
    </row>
    <row r="48" spans="1:6">
      <c r="A48" s="112"/>
      <c r="B48" s="347" t="s">
        <v>494</v>
      </c>
      <c r="C48" s="348"/>
      <c r="D48" s="348"/>
      <c r="E48" s="349"/>
      <c r="F48" s="121">
        <f>SUM(F43:F47)</f>
        <v>63458329.850730002</v>
      </c>
    </row>
    <row r="49" spans="1:7">
      <c r="A49" s="304"/>
      <c r="B49" s="327"/>
      <c r="C49" s="119"/>
      <c r="D49" s="119"/>
      <c r="E49" s="120"/>
      <c r="F49" s="328"/>
    </row>
    <row r="50" spans="1:7" ht="28">
      <c r="A50" s="318"/>
      <c r="B50" s="323" t="s">
        <v>476</v>
      </c>
      <c r="C50" s="306"/>
      <c r="D50" s="307"/>
      <c r="E50" s="311"/>
      <c r="F50" s="305"/>
    </row>
    <row r="51" spans="1:7" ht="14.5" customHeight="1">
      <c r="A51" s="318"/>
      <c r="B51" s="322" t="s">
        <v>474</v>
      </c>
      <c r="C51" s="306"/>
      <c r="D51" s="307"/>
      <c r="E51" s="311"/>
      <c r="F51" s="305"/>
    </row>
    <row r="52" spans="1:7">
      <c r="A52" s="318"/>
      <c r="B52" s="314" t="s">
        <v>465</v>
      </c>
      <c r="C52" s="93" t="s">
        <v>17</v>
      </c>
      <c r="D52" s="94">
        <v>15.3</v>
      </c>
      <c r="E52" s="95">
        <f>+'APUs OBRA'!I286</f>
        <v>41691</v>
      </c>
      <c r="F52" s="110">
        <f>(D52*E52)</f>
        <v>637872.30000000005</v>
      </c>
    </row>
    <row r="53" spans="1:7">
      <c r="A53" s="109"/>
      <c r="B53" s="343" t="s">
        <v>479</v>
      </c>
      <c r="C53" s="344"/>
      <c r="D53" s="344"/>
      <c r="E53" s="345"/>
      <c r="F53" s="111">
        <f>SUM(F51:F52)</f>
        <v>637872.30000000005</v>
      </c>
    </row>
    <row r="54" spans="1:7">
      <c r="A54" s="107">
        <v>3</v>
      </c>
      <c r="B54" s="86" t="s">
        <v>164</v>
      </c>
      <c r="C54" s="306"/>
      <c r="D54" s="307"/>
      <c r="E54" s="311"/>
      <c r="F54" s="305"/>
    </row>
    <row r="55" spans="1:7">
      <c r="A55" s="109">
        <f>A22+0.1</f>
        <v>3.1</v>
      </c>
      <c r="B55" s="308" t="s">
        <v>13</v>
      </c>
      <c r="C55" s="93" t="s">
        <v>14</v>
      </c>
      <c r="D55" s="94">
        <v>898</v>
      </c>
      <c r="E55" s="95">
        <v>14442</v>
      </c>
      <c r="F55" s="110">
        <f t="shared" ref="F55:F64" si="5">(D55*E55)</f>
        <v>12968916</v>
      </c>
    </row>
    <row r="56" spans="1:7">
      <c r="A56" s="109">
        <f t="shared" ref="A56:A62" si="6">A55+0.1</f>
        <v>3.2</v>
      </c>
      <c r="B56" s="312" t="s">
        <v>461</v>
      </c>
      <c r="C56" s="93" t="s">
        <v>17</v>
      </c>
      <c r="D56" s="307">
        <v>0.55000000000000004</v>
      </c>
      <c r="E56" s="311">
        <v>617000</v>
      </c>
      <c r="F56" s="110">
        <f t="shared" si="5"/>
        <v>339350</v>
      </c>
    </row>
    <row r="57" spans="1:7">
      <c r="A57" s="109">
        <f t="shared" si="6"/>
        <v>3.3000000000000003</v>
      </c>
      <c r="B57" s="308" t="s">
        <v>477</v>
      </c>
      <c r="C57" s="93" t="s">
        <v>17</v>
      </c>
      <c r="D57" s="94">
        <v>2.7</v>
      </c>
      <c r="E57" s="95">
        <v>1517130</v>
      </c>
      <c r="F57" s="110">
        <f t="shared" si="5"/>
        <v>4096251.0000000005</v>
      </c>
    </row>
    <row r="58" spans="1:7">
      <c r="A58" s="109">
        <f t="shared" si="6"/>
        <v>3.4000000000000004</v>
      </c>
      <c r="B58" s="312" t="s">
        <v>464</v>
      </c>
      <c r="C58" s="306" t="s">
        <v>17</v>
      </c>
      <c r="D58" s="307">
        <v>1.5</v>
      </c>
      <c r="E58" s="95">
        <f>+'APUs OBRA'!I478</f>
        <v>1805766</v>
      </c>
      <c r="F58" s="110">
        <f t="shared" si="5"/>
        <v>2708649</v>
      </c>
    </row>
    <row r="59" spans="1:7" ht="30" customHeight="1">
      <c r="A59" s="109">
        <f t="shared" si="6"/>
        <v>3.5000000000000004</v>
      </c>
      <c r="B59" s="313" t="s">
        <v>460</v>
      </c>
      <c r="C59" s="306" t="s">
        <v>17</v>
      </c>
      <c r="D59" s="307">
        <v>7.2</v>
      </c>
      <c r="E59" s="311">
        <v>890000</v>
      </c>
      <c r="F59" s="110">
        <f t="shared" si="5"/>
        <v>6408000</v>
      </c>
    </row>
    <row r="60" spans="1:7" ht="28">
      <c r="A60" s="109">
        <f t="shared" si="6"/>
        <v>3.6000000000000005</v>
      </c>
      <c r="B60" s="91" t="s">
        <v>478</v>
      </c>
      <c r="C60" s="93" t="s">
        <v>17</v>
      </c>
      <c r="D60" s="97">
        <v>3.17</v>
      </c>
      <c r="E60" s="96">
        <f>+'APUs OBRA'!I386</f>
        <v>2013506</v>
      </c>
      <c r="F60" s="110">
        <f t="shared" si="5"/>
        <v>6382814.0199999996</v>
      </c>
      <c r="G60" s="123"/>
    </row>
    <row r="61" spans="1:7">
      <c r="A61" s="109">
        <f t="shared" si="6"/>
        <v>3.7000000000000006</v>
      </c>
      <c r="B61" s="89" t="s">
        <v>466</v>
      </c>
      <c r="C61" s="93" t="s">
        <v>17</v>
      </c>
      <c r="D61" s="97">
        <v>2.2000000000000002</v>
      </c>
      <c r="E61" s="96">
        <f>+'APUs OBRA'!I386</f>
        <v>2013506</v>
      </c>
      <c r="F61" s="110">
        <f t="shared" si="5"/>
        <v>4429713.2</v>
      </c>
      <c r="G61" s="123"/>
    </row>
    <row r="62" spans="1:7">
      <c r="A62" s="109">
        <f t="shared" si="6"/>
        <v>3.8000000000000007</v>
      </c>
      <c r="B62" s="316" t="s">
        <v>487</v>
      </c>
      <c r="C62" s="93" t="s">
        <v>11</v>
      </c>
      <c r="D62" s="317">
        <v>38</v>
      </c>
      <c r="E62" s="96">
        <f>+'APUs OBRA'!I819</f>
        <v>92719.200000000012</v>
      </c>
      <c r="F62" s="110">
        <f t="shared" si="5"/>
        <v>3523329.6000000006</v>
      </c>
      <c r="G62" s="123"/>
    </row>
    <row r="63" spans="1:7">
      <c r="A63" s="109">
        <f>A62+0.1</f>
        <v>3.9000000000000008</v>
      </c>
      <c r="B63" s="314" t="s">
        <v>473</v>
      </c>
      <c r="C63" s="306" t="s">
        <v>15</v>
      </c>
      <c r="D63" s="307">
        <v>41</v>
      </c>
      <c r="E63" s="315">
        <v>70000</v>
      </c>
      <c r="F63" s="110">
        <f t="shared" si="5"/>
        <v>2870000</v>
      </c>
      <c r="G63" s="123"/>
    </row>
    <row r="64" spans="1:7" ht="28">
      <c r="A64" s="109" t="s">
        <v>498</v>
      </c>
      <c r="B64" s="91" t="s">
        <v>444</v>
      </c>
      <c r="C64" s="93" t="s">
        <v>15</v>
      </c>
      <c r="D64" s="97">
        <v>38</v>
      </c>
      <c r="E64" s="96">
        <f>+'APUs OBRA'!I526</f>
        <v>77607</v>
      </c>
      <c r="F64" s="110">
        <f t="shared" si="5"/>
        <v>2949066</v>
      </c>
      <c r="G64" s="123"/>
    </row>
    <row r="65" spans="1:7">
      <c r="A65" s="109"/>
      <c r="B65" s="343" t="s">
        <v>168</v>
      </c>
      <c r="C65" s="344"/>
      <c r="D65" s="344"/>
      <c r="E65" s="345"/>
      <c r="F65" s="111">
        <f>SUM(F55:F64)</f>
        <v>46676088.82</v>
      </c>
    </row>
    <row r="66" spans="1:7">
      <c r="A66" s="107">
        <v>4</v>
      </c>
      <c r="B66" s="86" t="s">
        <v>162</v>
      </c>
      <c r="C66" s="93"/>
      <c r="D66" s="94"/>
      <c r="E66" s="95"/>
      <c r="F66" s="110"/>
    </row>
    <row r="67" spans="1:7">
      <c r="A67" s="109">
        <f>A66+0.1</f>
        <v>4.0999999999999996</v>
      </c>
      <c r="B67" s="308" t="s">
        <v>446</v>
      </c>
      <c r="C67" s="93" t="s">
        <v>11</v>
      </c>
      <c r="D67" s="94">
        <v>92</v>
      </c>
      <c r="E67" s="95">
        <f>+'APUs OBRA'!I576</f>
        <v>199857</v>
      </c>
      <c r="F67" s="110">
        <f>(D67*E67)</f>
        <v>18386844</v>
      </c>
      <c r="G67" s="123"/>
    </row>
    <row r="68" spans="1:7">
      <c r="A68" s="112"/>
      <c r="B68" s="343" t="s">
        <v>169</v>
      </c>
      <c r="C68" s="344"/>
      <c r="D68" s="344"/>
      <c r="E68" s="345"/>
      <c r="F68" s="111">
        <f>SUM(F67:F67)</f>
        <v>18386844</v>
      </c>
    </row>
    <row r="69" spans="1:7">
      <c r="A69" s="107">
        <v>8</v>
      </c>
      <c r="B69" s="86" t="s">
        <v>171</v>
      </c>
      <c r="C69" s="119"/>
      <c r="D69" s="119"/>
      <c r="E69" s="120"/>
      <c r="F69" s="113"/>
    </row>
    <row r="70" spans="1:7">
      <c r="A70" s="109">
        <f>A69+0.1</f>
        <v>8.1</v>
      </c>
      <c r="B70" s="90" t="s">
        <v>451</v>
      </c>
      <c r="C70" s="93" t="s">
        <v>6</v>
      </c>
      <c r="D70" s="94">
        <v>1</v>
      </c>
      <c r="E70" s="96">
        <v>700000</v>
      </c>
      <c r="F70" s="110">
        <f>(D70*E70)</f>
        <v>700000</v>
      </c>
    </row>
    <row r="71" spans="1:7">
      <c r="A71" s="109"/>
      <c r="B71" s="343" t="s">
        <v>172</v>
      </c>
      <c r="C71" s="344"/>
      <c r="D71" s="344"/>
      <c r="E71" s="345"/>
      <c r="F71" s="111">
        <f>F70</f>
        <v>700000</v>
      </c>
    </row>
    <row r="72" spans="1:7">
      <c r="A72" s="114"/>
      <c r="B72" s="102"/>
      <c r="C72" s="103"/>
      <c r="D72" s="104"/>
      <c r="E72" s="105"/>
      <c r="F72" s="115">
        <f t="shared" ref="F72" si="7">+E72*D72</f>
        <v>0</v>
      </c>
    </row>
    <row r="73" spans="1:7">
      <c r="A73" s="112"/>
      <c r="B73" s="347" t="s">
        <v>18</v>
      </c>
      <c r="C73" s="348"/>
      <c r="D73" s="348"/>
      <c r="E73" s="349"/>
      <c r="F73" s="116">
        <f>F53+F65+F68+F71</f>
        <v>66400805.119999997</v>
      </c>
    </row>
    <row r="74" spans="1:7">
      <c r="A74" s="112"/>
      <c r="B74" s="347" t="s">
        <v>19</v>
      </c>
      <c r="C74" s="348"/>
      <c r="D74" s="349"/>
      <c r="E74" s="263">
        <v>0.25</v>
      </c>
      <c r="F74" s="122">
        <f>+E74*F73</f>
        <v>16600201.279999999</v>
      </c>
    </row>
    <row r="75" spans="1:7">
      <c r="A75" s="112"/>
      <c r="B75" s="347" t="s">
        <v>450</v>
      </c>
      <c r="C75" s="348"/>
      <c r="D75" s="349"/>
      <c r="E75" s="106">
        <v>0.19</v>
      </c>
      <c r="F75" s="117">
        <f>+E75*F76</f>
        <v>630807.64864000003</v>
      </c>
    </row>
    <row r="76" spans="1:7">
      <c r="A76" s="112"/>
      <c r="B76" s="347" t="s">
        <v>20</v>
      </c>
      <c r="C76" s="348"/>
      <c r="D76" s="349"/>
      <c r="E76" s="106">
        <v>0.05</v>
      </c>
      <c r="F76" s="122">
        <f>+E76*F73</f>
        <v>3320040.2560000001</v>
      </c>
    </row>
    <row r="77" spans="1:7">
      <c r="A77" s="112"/>
      <c r="B77" s="347" t="s">
        <v>493</v>
      </c>
      <c r="C77" s="348"/>
      <c r="D77" s="348"/>
      <c r="E77" s="349"/>
      <c r="F77" s="121">
        <f>SUM(F73:F76)</f>
        <v>86951854.304639995</v>
      </c>
    </row>
    <row r="78" spans="1:7" ht="24.25" customHeight="1">
      <c r="A78" s="112"/>
      <c r="B78" s="350" t="s">
        <v>496</v>
      </c>
      <c r="C78" s="351"/>
      <c r="D78" s="351"/>
      <c r="E78" s="351"/>
      <c r="F78" s="352"/>
    </row>
    <row r="79" spans="1:7">
      <c r="A79" s="118"/>
      <c r="B79" s="90" t="s">
        <v>21</v>
      </c>
      <c r="C79" s="353" t="s">
        <v>22</v>
      </c>
      <c r="D79" s="353"/>
      <c r="E79" s="353"/>
      <c r="F79" s="354"/>
    </row>
    <row r="80" spans="1:7" ht="94.5" customHeight="1" thickBot="1">
      <c r="A80" s="125"/>
      <c r="B80" s="126"/>
      <c r="C80" s="355"/>
      <c r="D80" s="355"/>
      <c r="E80" s="355"/>
      <c r="F80" s="356"/>
    </row>
    <row r="83" spans="3:6">
      <c r="C83" s="346"/>
      <c r="D83" s="346"/>
      <c r="E83" s="346"/>
      <c r="F83" s="346"/>
    </row>
  </sheetData>
  <mergeCells count="30">
    <mergeCell ref="C83:F83"/>
    <mergeCell ref="B45:D45"/>
    <mergeCell ref="B46:D46"/>
    <mergeCell ref="B47:D47"/>
    <mergeCell ref="B48:E48"/>
    <mergeCell ref="B75:D75"/>
    <mergeCell ref="B77:E77"/>
    <mergeCell ref="B78:F78"/>
    <mergeCell ref="C79:F79"/>
    <mergeCell ref="C80:F80"/>
    <mergeCell ref="B76:D76"/>
    <mergeCell ref="B71:E71"/>
    <mergeCell ref="B73:E73"/>
    <mergeCell ref="B74:D74"/>
    <mergeCell ref="B16:E16"/>
    <mergeCell ref="B21:E21"/>
    <mergeCell ref="B65:E65"/>
    <mergeCell ref="B68:E68"/>
    <mergeCell ref="B53:E53"/>
    <mergeCell ref="B32:E32"/>
    <mergeCell ref="B41:E41"/>
    <mergeCell ref="B29:E29"/>
    <mergeCell ref="B25:E25"/>
    <mergeCell ref="B37:E37"/>
    <mergeCell ref="A8:F8"/>
    <mergeCell ref="A1:F1"/>
    <mergeCell ref="A2:F2"/>
    <mergeCell ref="A3:F3"/>
    <mergeCell ref="A4:F4"/>
    <mergeCell ref="A6:F6"/>
  </mergeCells>
  <printOptions horizontalCentered="1"/>
  <pageMargins left="0.511811023622047" right="0.511811023622047" top="0.74803149606299202" bottom="0.74803149606299202" header="0.31496062992126" footer="0.31496062992126"/>
  <pageSetup scale="67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012"/>
  <sheetViews>
    <sheetView topLeftCell="A667" workbookViewId="0">
      <selection activeCell="A675" sqref="A675:I683"/>
    </sheetView>
  </sheetViews>
  <sheetFormatPr baseColWidth="10" defaultColWidth="9.1796875" defaultRowHeight="14.5"/>
  <cols>
    <col min="1" max="1" width="6.7265625" customWidth="1"/>
    <col min="2" max="4" width="11.81640625" customWidth="1"/>
    <col min="6" max="6" width="11.7265625" customWidth="1"/>
    <col min="7" max="7" width="10.7265625" customWidth="1"/>
    <col min="8" max="8" width="13.81640625" customWidth="1"/>
    <col min="9" max="9" width="12.7265625" bestFit="1" customWidth="1"/>
  </cols>
  <sheetData>
    <row r="1" spans="1:15" ht="16" thickBot="1">
      <c r="A1" s="357" t="s">
        <v>23</v>
      </c>
      <c r="B1" s="358"/>
      <c r="C1" s="358"/>
      <c r="D1" s="358"/>
      <c r="E1" s="358"/>
      <c r="F1" s="358"/>
      <c r="G1" s="358"/>
      <c r="H1" s="358"/>
      <c r="I1" s="359"/>
    </row>
    <row r="2" spans="1:15" ht="15.5">
      <c r="A2" s="177">
        <v>1</v>
      </c>
      <c r="B2" s="371" t="s">
        <v>165</v>
      </c>
      <c r="C2" s="371"/>
      <c r="D2" s="371"/>
      <c r="E2" s="371"/>
      <c r="F2" s="178"/>
      <c r="G2" s="178"/>
      <c r="H2" s="178"/>
      <c r="I2" s="179"/>
    </row>
    <row r="3" spans="1:15">
      <c r="A3" s="132" t="s">
        <v>24</v>
      </c>
      <c r="B3" s="133"/>
      <c r="C3" s="133"/>
      <c r="D3" s="133"/>
      <c r="E3" s="133"/>
      <c r="F3" s="133"/>
      <c r="G3" s="133"/>
      <c r="H3" s="133"/>
      <c r="I3" s="134"/>
    </row>
    <row r="4" spans="1:15">
      <c r="A4" s="132" t="s">
        <v>25</v>
      </c>
      <c r="B4" s="180" t="s">
        <v>178</v>
      </c>
      <c r="C4" s="181" t="s">
        <v>10</v>
      </c>
      <c r="D4" s="180"/>
      <c r="E4" s="133"/>
      <c r="F4" s="133"/>
      <c r="G4" s="133"/>
      <c r="H4" s="133"/>
      <c r="I4" s="134"/>
    </row>
    <row r="5" spans="1:15">
      <c r="A5" s="132" t="s">
        <v>26</v>
      </c>
      <c r="B5" s="133" t="s">
        <v>11</v>
      </c>
      <c r="C5" s="137"/>
      <c r="D5" s="133" t="s">
        <v>27</v>
      </c>
      <c r="E5" s="133"/>
      <c r="F5" s="133"/>
      <c r="G5" s="133"/>
      <c r="H5" s="133"/>
      <c r="I5" s="134"/>
    </row>
    <row r="6" spans="1:15">
      <c r="A6" s="132"/>
      <c r="B6" s="133"/>
      <c r="C6" s="133"/>
      <c r="D6" s="133"/>
      <c r="E6" s="133"/>
      <c r="F6" s="133"/>
      <c r="G6" s="133"/>
      <c r="H6" s="133"/>
      <c r="I6" s="134"/>
    </row>
    <row r="7" spans="1:15" ht="42.75" customHeight="1">
      <c r="A7" s="138" t="s">
        <v>28</v>
      </c>
      <c r="B7" s="139"/>
      <c r="C7" s="133"/>
      <c r="D7" s="133"/>
      <c r="E7" s="133"/>
      <c r="F7" s="133"/>
      <c r="G7" s="133"/>
      <c r="H7" s="133"/>
      <c r="I7" s="134"/>
      <c r="L7" s="128"/>
      <c r="M7" s="127"/>
      <c r="N7" s="127"/>
      <c r="O7" s="127"/>
    </row>
    <row r="8" spans="1:15" ht="15" thickBot="1">
      <c r="A8" s="132"/>
      <c r="B8" s="133"/>
      <c r="C8" s="133"/>
      <c r="D8" s="133"/>
      <c r="E8" s="133"/>
      <c r="F8" s="133"/>
      <c r="G8" s="133"/>
      <c r="H8" s="133"/>
      <c r="I8" s="134"/>
      <c r="L8" s="129"/>
    </row>
    <row r="9" spans="1:15" ht="15" thickBot="1">
      <c r="A9" s="167" t="s">
        <v>29</v>
      </c>
      <c r="B9" s="360" t="s">
        <v>30</v>
      </c>
      <c r="C9" s="361"/>
      <c r="D9" s="362"/>
      <c r="E9" s="167" t="s">
        <v>31</v>
      </c>
      <c r="F9" s="167" t="s">
        <v>32</v>
      </c>
      <c r="G9" s="167" t="s">
        <v>33</v>
      </c>
      <c r="H9" s="167" t="s">
        <v>34</v>
      </c>
      <c r="I9" s="134"/>
      <c r="L9" s="129"/>
      <c r="M9" s="123"/>
    </row>
    <row r="10" spans="1:15">
      <c r="A10" s="141"/>
      <c r="B10" s="142" t="s">
        <v>35</v>
      </c>
      <c r="C10" s="143"/>
      <c r="D10" s="144"/>
      <c r="E10" s="145" t="s">
        <v>36</v>
      </c>
      <c r="F10" s="146">
        <v>1</v>
      </c>
      <c r="G10" s="147">
        <v>650</v>
      </c>
      <c r="H10" s="147">
        <f>ROUND(F10*G10,0)</f>
        <v>650</v>
      </c>
      <c r="I10" s="134"/>
      <c r="L10" s="129"/>
      <c r="M10" s="123"/>
    </row>
    <row r="11" spans="1:15">
      <c r="A11" s="149"/>
      <c r="B11" s="150"/>
      <c r="C11" s="151"/>
      <c r="D11" s="152"/>
      <c r="E11" s="153"/>
      <c r="F11" s="154"/>
      <c r="G11" s="148"/>
      <c r="H11" s="148">
        <f t="shared" ref="H11:H19" si="0">ROUND(F11*G11,0)</f>
        <v>0</v>
      </c>
      <c r="I11" s="134"/>
    </row>
    <row r="12" spans="1:15">
      <c r="A12" s="149"/>
      <c r="B12" s="150"/>
      <c r="C12" s="151"/>
      <c r="D12" s="152"/>
      <c r="E12" s="153"/>
      <c r="F12" s="155"/>
      <c r="G12" s="148"/>
      <c r="H12" s="148">
        <f t="shared" si="0"/>
        <v>0</v>
      </c>
      <c r="I12" s="134"/>
    </row>
    <row r="13" spans="1:15">
      <c r="A13" s="149"/>
      <c r="B13" s="150"/>
      <c r="C13" s="151"/>
      <c r="D13" s="152"/>
      <c r="E13" s="153"/>
      <c r="F13" s="148"/>
      <c r="G13" s="148"/>
      <c r="H13" s="148">
        <f t="shared" si="0"/>
        <v>0</v>
      </c>
      <c r="I13" s="134"/>
    </row>
    <row r="14" spans="1:15">
      <c r="A14" s="149"/>
      <c r="B14" s="150"/>
      <c r="C14" s="151"/>
      <c r="D14" s="152"/>
      <c r="E14" s="153"/>
      <c r="F14" s="148"/>
      <c r="G14" s="148"/>
      <c r="H14" s="148">
        <f t="shared" si="0"/>
        <v>0</v>
      </c>
      <c r="I14" s="134"/>
    </row>
    <row r="15" spans="1:15">
      <c r="A15" s="149"/>
      <c r="B15" s="150"/>
      <c r="C15" s="151"/>
      <c r="D15" s="152"/>
      <c r="E15" s="153"/>
      <c r="F15" s="148"/>
      <c r="G15" s="148"/>
      <c r="H15" s="148">
        <f t="shared" si="0"/>
        <v>0</v>
      </c>
      <c r="I15" s="134"/>
    </row>
    <row r="16" spans="1:15">
      <c r="A16" s="149"/>
      <c r="B16" s="150"/>
      <c r="C16" s="151"/>
      <c r="D16" s="152"/>
      <c r="E16" s="153"/>
      <c r="F16" s="148"/>
      <c r="G16" s="148"/>
      <c r="H16" s="148">
        <f t="shared" si="0"/>
        <v>0</v>
      </c>
      <c r="I16" s="134"/>
    </row>
    <row r="17" spans="1:9">
      <c r="A17" s="149"/>
      <c r="B17" s="150"/>
      <c r="C17" s="151"/>
      <c r="D17" s="152"/>
      <c r="E17" s="153"/>
      <c r="F17" s="148"/>
      <c r="G17" s="148"/>
      <c r="H17" s="148">
        <f t="shared" si="0"/>
        <v>0</v>
      </c>
      <c r="I17" s="134"/>
    </row>
    <row r="18" spans="1:9">
      <c r="A18" s="149"/>
      <c r="B18" s="150"/>
      <c r="C18" s="151"/>
      <c r="D18" s="152"/>
      <c r="E18" s="153"/>
      <c r="F18" s="148"/>
      <c r="G18" s="148"/>
      <c r="H18" s="148">
        <f t="shared" si="0"/>
        <v>0</v>
      </c>
      <c r="I18" s="134"/>
    </row>
    <row r="19" spans="1:9">
      <c r="A19" s="149"/>
      <c r="B19" s="150"/>
      <c r="C19" s="151"/>
      <c r="D19" s="152"/>
      <c r="E19" s="153"/>
      <c r="F19" s="148"/>
      <c r="G19" s="148"/>
      <c r="H19" s="148">
        <f t="shared" si="0"/>
        <v>0</v>
      </c>
      <c r="I19" s="134"/>
    </row>
    <row r="20" spans="1:9">
      <c r="A20" s="132"/>
      <c r="B20" s="133"/>
      <c r="C20" s="133"/>
      <c r="D20" s="133"/>
      <c r="E20" s="133"/>
      <c r="F20" s="133"/>
      <c r="G20" s="133"/>
      <c r="H20" s="133"/>
      <c r="I20" s="134"/>
    </row>
    <row r="21" spans="1:9">
      <c r="A21" s="132"/>
      <c r="B21" s="133"/>
      <c r="C21" s="133"/>
      <c r="D21" s="133"/>
      <c r="E21" s="139" t="s">
        <v>37</v>
      </c>
      <c r="F21" s="133"/>
      <c r="G21" s="133"/>
      <c r="H21" s="133"/>
      <c r="I21" s="156">
        <f>SUM(H10:H19)</f>
        <v>650</v>
      </c>
    </row>
    <row r="22" spans="1:9">
      <c r="A22" s="138"/>
      <c r="B22" s="139"/>
      <c r="C22" s="133"/>
      <c r="D22" s="133"/>
      <c r="E22" s="133"/>
      <c r="F22" s="133"/>
      <c r="G22" s="133"/>
      <c r="H22" s="133"/>
      <c r="I22" s="134"/>
    </row>
    <row r="23" spans="1:9">
      <c r="A23" s="138" t="s">
        <v>38</v>
      </c>
      <c r="B23" s="139"/>
      <c r="C23" s="133"/>
      <c r="D23" s="133"/>
      <c r="E23" s="133"/>
      <c r="F23" s="133"/>
      <c r="G23" s="133"/>
      <c r="H23" s="133"/>
      <c r="I23" s="134"/>
    </row>
    <row r="24" spans="1:9" ht="15" thickBot="1">
      <c r="A24" s="132"/>
      <c r="B24" s="133"/>
      <c r="C24" s="133"/>
      <c r="D24" s="133"/>
      <c r="E24" s="133"/>
      <c r="F24" s="133"/>
      <c r="G24" s="133"/>
      <c r="H24" s="133"/>
      <c r="I24" s="134"/>
    </row>
    <row r="25" spans="1:9" ht="15" thickBot="1">
      <c r="A25" s="167" t="s">
        <v>29</v>
      </c>
      <c r="B25" s="360" t="s">
        <v>30</v>
      </c>
      <c r="C25" s="361"/>
      <c r="D25" s="362"/>
      <c r="E25" s="360" t="s">
        <v>39</v>
      </c>
      <c r="F25" s="362"/>
      <c r="G25" s="167" t="s">
        <v>40</v>
      </c>
      <c r="H25" s="167" t="s">
        <v>34</v>
      </c>
      <c r="I25" s="134"/>
    </row>
    <row r="26" spans="1:9">
      <c r="A26" s="141"/>
      <c r="B26" s="157" t="s">
        <v>41</v>
      </c>
      <c r="C26" s="158"/>
      <c r="D26" s="182"/>
      <c r="E26" s="160">
        <v>100000</v>
      </c>
      <c r="F26" s="159"/>
      <c r="G26" s="147">
        <v>95</v>
      </c>
      <c r="H26" s="147">
        <f>ROUND(E26/G26,0)</f>
        <v>1053</v>
      </c>
      <c r="I26" s="134"/>
    </row>
    <row r="27" spans="1:9">
      <c r="A27" s="149"/>
      <c r="B27" s="166"/>
      <c r="C27" s="161"/>
      <c r="D27" s="162"/>
      <c r="E27" s="163"/>
      <c r="F27" s="164"/>
      <c r="G27" s="148">
        <v>1</v>
      </c>
      <c r="H27" s="148">
        <f>ROUND(E27/G27,0)</f>
        <v>0</v>
      </c>
      <c r="I27" s="134"/>
    </row>
    <row r="28" spans="1:9">
      <c r="A28" s="149"/>
      <c r="B28" s="166"/>
      <c r="C28" s="161"/>
      <c r="D28" s="162"/>
      <c r="E28" s="163"/>
      <c r="F28" s="164"/>
      <c r="G28" s="148">
        <v>1</v>
      </c>
      <c r="H28" s="148">
        <f>ROUND(E28/G28,0)</f>
        <v>0</v>
      </c>
      <c r="I28" s="134"/>
    </row>
    <row r="29" spans="1:9">
      <c r="A29" s="149"/>
      <c r="B29" s="166"/>
      <c r="C29" s="161"/>
      <c r="D29" s="162"/>
      <c r="E29" s="163"/>
      <c r="F29" s="164"/>
      <c r="G29" s="148">
        <v>1</v>
      </c>
      <c r="H29" s="148">
        <f>ROUND(E29/G29,0)</f>
        <v>0</v>
      </c>
      <c r="I29" s="134"/>
    </row>
    <row r="30" spans="1:9">
      <c r="A30" s="149"/>
      <c r="B30" s="166"/>
      <c r="C30" s="161"/>
      <c r="D30" s="162"/>
      <c r="E30" s="163"/>
      <c r="F30" s="164"/>
      <c r="G30" s="148">
        <v>1</v>
      </c>
      <c r="H30" s="148">
        <f>ROUND(E30/G30,0)</f>
        <v>0</v>
      </c>
      <c r="I30" s="134"/>
    </row>
    <row r="31" spans="1:9">
      <c r="A31" s="132"/>
      <c r="B31" s="133"/>
      <c r="C31" s="133"/>
      <c r="D31" s="133"/>
      <c r="E31" s="133"/>
      <c r="F31" s="133"/>
      <c r="G31" s="133"/>
      <c r="H31" s="133"/>
      <c r="I31" s="134"/>
    </row>
    <row r="32" spans="1:9">
      <c r="A32" s="132"/>
      <c r="B32" s="133"/>
      <c r="C32" s="133"/>
      <c r="D32" s="133"/>
      <c r="E32" s="139" t="s">
        <v>42</v>
      </c>
      <c r="F32" s="133"/>
      <c r="G32" s="133"/>
      <c r="H32" s="133"/>
      <c r="I32" s="156">
        <f>SUM(H26:H30)</f>
        <v>1053</v>
      </c>
    </row>
    <row r="33" spans="1:9">
      <c r="A33" s="132"/>
      <c r="B33" s="133"/>
      <c r="C33" s="133"/>
      <c r="D33" s="133"/>
      <c r="E33" s="133"/>
      <c r="F33" s="133"/>
      <c r="G33" s="133"/>
      <c r="H33" s="133"/>
      <c r="I33" s="134"/>
    </row>
    <row r="34" spans="1:9">
      <c r="A34" s="138" t="s">
        <v>43</v>
      </c>
      <c r="B34" s="139"/>
      <c r="C34" s="133"/>
      <c r="D34" s="133"/>
      <c r="E34" s="133"/>
      <c r="F34" s="133"/>
      <c r="G34" s="133"/>
      <c r="H34" s="133"/>
      <c r="I34" s="134"/>
    </row>
    <row r="35" spans="1:9" ht="15" thickBot="1">
      <c r="A35" s="132"/>
      <c r="B35" s="133"/>
      <c r="C35" s="133"/>
      <c r="D35" s="133"/>
      <c r="E35" s="133"/>
      <c r="F35" s="133"/>
      <c r="G35" s="133"/>
      <c r="H35" s="133"/>
      <c r="I35" s="134"/>
    </row>
    <row r="36" spans="1:9" ht="15" thickBot="1">
      <c r="A36" s="167" t="s">
        <v>29</v>
      </c>
      <c r="B36" s="167" t="s">
        <v>30</v>
      </c>
      <c r="C36" s="167" t="s">
        <v>31</v>
      </c>
      <c r="D36" s="167" t="s">
        <v>44</v>
      </c>
      <c r="E36" s="167" t="s">
        <v>45</v>
      </c>
      <c r="F36" s="167" t="s">
        <v>46</v>
      </c>
      <c r="G36" s="167" t="s">
        <v>47</v>
      </c>
      <c r="H36" s="167" t="s">
        <v>34</v>
      </c>
      <c r="I36" s="134"/>
    </row>
    <row r="37" spans="1:9">
      <c r="A37" s="141"/>
      <c r="B37" s="169" t="s">
        <v>48</v>
      </c>
      <c r="C37" s="145" t="s">
        <v>49</v>
      </c>
      <c r="D37" s="147">
        <v>80000</v>
      </c>
      <c r="E37" s="147">
        <v>185</v>
      </c>
      <c r="F37" s="170">
        <f>ROUND(D37*(+E37)/100,0)</f>
        <v>148000</v>
      </c>
      <c r="G37" s="147">
        <v>95</v>
      </c>
      <c r="H37" s="147">
        <f>ROUND(F37/G37,0)</f>
        <v>1558</v>
      </c>
      <c r="I37" s="134"/>
    </row>
    <row r="38" spans="1:9">
      <c r="A38" s="149">
        <v>2</v>
      </c>
      <c r="B38" s="171" t="s">
        <v>50</v>
      </c>
      <c r="C38" s="148">
        <v>50000</v>
      </c>
      <c r="D38" s="148">
        <f>A38*C38</f>
        <v>100000</v>
      </c>
      <c r="E38" s="148">
        <v>185</v>
      </c>
      <c r="F38" s="148">
        <f>ROUND(D38*(+E38)/100,0)</f>
        <v>185000</v>
      </c>
      <c r="G38" s="148">
        <v>95</v>
      </c>
      <c r="H38" s="148">
        <f>ROUND(F38/G38,0)</f>
        <v>1947</v>
      </c>
      <c r="I38" s="134"/>
    </row>
    <row r="39" spans="1:9">
      <c r="A39" s="149">
        <v>0.2</v>
      </c>
      <c r="B39" s="171" t="s">
        <v>51</v>
      </c>
      <c r="C39" s="148">
        <v>95000</v>
      </c>
      <c r="D39" s="148">
        <v>70000</v>
      </c>
      <c r="E39" s="148">
        <v>185</v>
      </c>
      <c r="F39" s="148">
        <f>ROUND(D39*(+E39)/100,0)</f>
        <v>129500</v>
      </c>
      <c r="G39" s="148">
        <v>95</v>
      </c>
      <c r="H39" s="148">
        <f>ROUND(F39/G39,0)</f>
        <v>1363</v>
      </c>
      <c r="I39" s="134"/>
    </row>
    <row r="40" spans="1:9">
      <c r="A40" s="149"/>
      <c r="B40" s="171"/>
      <c r="C40" s="171"/>
      <c r="D40" s="148"/>
      <c r="E40" s="148">
        <v>185</v>
      </c>
      <c r="F40" s="148">
        <f>ROUND(D40*(+E40)/100,0)</f>
        <v>0</v>
      </c>
      <c r="G40" s="148">
        <v>1</v>
      </c>
      <c r="H40" s="148">
        <f>ROUND(F40/G40,0)</f>
        <v>0</v>
      </c>
      <c r="I40" s="134"/>
    </row>
    <row r="41" spans="1:9">
      <c r="A41" s="132"/>
      <c r="B41" s="133"/>
      <c r="C41" s="133"/>
      <c r="D41" s="133"/>
      <c r="E41" s="133"/>
      <c r="F41" s="133"/>
      <c r="G41" s="133"/>
      <c r="H41" s="133"/>
      <c r="I41" s="134"/>
    </row>
    <row r="42" spans="1:9">
      <c r="A42" s="132"/>
      <c r="B42" s="133"/>
      <c r="C42" s="183"/>
      <c r="D42" s="133"/>
      <c r="E42" s="139" t="s">
        <v>52</v>
      </c>
      <c r="F42" s="133"/>
      <c r="G42" s="133"/>
      <c r="H42" s="133"/>
      <c r="I42" s="156">
        <f>SUM(H37:H40)</f>
        <v>4868</v>
      </c>
    </row>
    <row r="43" spans="1:9">
      <c r="A43" s="132"/>
      <c r="B43" s="184"/>
      <c r="C43" s="183"/>
      <c r="D43" s="133"/>
      <c r="E43" s="133"/>
      <c r="F43" s="133"/>
      <c r="G43" s="133"/>
      <c r="H43" s="133"/>
      <c r="I43" s="134"/>
    </row>
    <row r="44" spans="1:9">
      <c r="A44" s="132"/>
      <c r="B44" s="184"/>
      <c r="C44" s="183"/>
      <c r="D44" s="133"/>
      <c r="E44" s="133"/>
      <c r="F44" s="133"/>
      <c r="G44" s="133"/>
      <c r="H44" s="133"/>
      <c r="I44" s="134"/>
    </row>
    <row r="45" spans="1:9" ht="16" thickBot="1">
      <c r="A45" s="173"/>
      <c r="B45" s="185"/>
      <c r="C45" s="186"/>
      <c r="D45" s="174"/>
      <c r="E45" s="174"/>
      <c r="F45" s="174"/>
      <c r="G45" s="175" t="s">
        <v>53</v>
      </c>
      <c r="H45" s="174"/>
      <c r="I45" s="176">
        <f>I20+I32+I42</f>
        <v>5921</v>
      </c>
    </row>
    <row r="46" spans="1:9">
      <c r="A46" s="1"/>
      <c r="B46" s="3"/>
      <c r="C46" s="2"/>
      <c r="D46" s="1"/>
      <c r="E46" s="1"/>
      <c r="F46" s="1"/>
      <c r="G46" s="1"/>
      <c r="H46" s="1"/>
      <c r="I46" s="1"/>
    </row>
    <row r="47" spans="1:9" ht="15" thickBot="1">
      <c r="A47" s="1"/>
      <c r="B47" s="1"/>
      <c r="C47" s="1"/>
      <c r="D47" s="1"/>
      <c r="E47" s="1"/>
      <c r="F47" s="1"/>
      <c r="G47" s="4"/>
      <c r="H47" s="1"/>
      <c r="I47" s="1"/>
    </row>
    <row r="48" spans="1:9" ht="16" thickBot="1">
      <c r="A48" s="357" t="s">
        <v>23</v>
      </c>
      <c r="B48" s="358"/>
      <c r="C48" s="358"/>
      <c r="D48" s="358"/>
      <c r="E48" s="358"/>
      <c r="F48" s="358"/>
      <c r="G48" s="358"/>
      <c r="H48" s="358"/>
      <c r="I48" s="359"/>
    </row>
    <row r="49" spans="1:9">
      <c r="A49" s="132" t="s">
        <v>24</v>
      </c>
      <c r="B49" s="133"/>
      <c r="C49" s="133"/>
      <c r="D49" s="133"/>
      <c r="E49" s="133"/>
      <c r="F49" s="133"/>
      <c r="G49" s="133"/>
      <c r="H49" s="133"/>
      <c r="I49" s="134"/>
    </row>
    <row r="50" spans="1:9" ht="15.5">
      <c r="A50" s="132" t="s">
        <v>25</v>
      </c>
      <c r="B50" s="135">
        <v>1.2</v>
      </c>
      <c r="C50" s="136" t="s">
        <v>499</v>
      </c>
      <c r="D50" s="133"/>
      <c r="E50" s="133"/>
      <c r="F50" s="133"/>
      <c r="G50" s="133"/>
      <c r="H50" s="133"/>
      <c r="I50" s="134"/>
    </row>
    <row r="51" spans="1:9">
      <c r="A51" s="132" t="s">
        <v>26</v>
      </c>
      <c r="B51" s="133" t="s">
        <v>11</v>
      </c>
      <c r="C51" s="137"/>
      <c r="D51" s="133" t="s">
        <v>27</v>
      </c>
      <c r="E51" s="133"/>
      <c r="F51" s="133"/>
      <c r="G51" s="133"/>
      <c r="H51" s="133"/>
      <c r="I51" s="134"/>
    </row>
    <row r="52" spans="1:9">
      <c r="A52" s="132"/>
      <c r="B52" s="133"/>
      <c r="C52" s="133"/>
      <c r="D52" s="133"/>
      <c r="E52" s="133"/>
      <c r="F52" s="133"/>
      <c r="G52" s="133"/>
      <c r="H52" s="133"/>
      <c r="I52" s="134"/>
    </row>
    <row r="53" spans="1:9">
      <c r="A53" s="138" t="s">
        <v>28</v>
      </c>
      <c r="B53" s="139"/>
      <c r="C53" s="133"/>
      <c r="D53" s="133"/>
      <c r="E53" s="133"/>
      <c r="F53" s="133"/>
      <c r="G53" s="133"/>
      <c r="H53" s="133"/>
      <c r="I53" s="134"/>
    </row>
    <row r="54" spans="1:9" ht="15" thickBot="1">
      <c r="A54" s="132"/>
      <c r="B54" s="133"/>
      <c r="C54" s="133"/>
      <c r="D54" s="133"/>
      <c r="E54" s="133"/>
      <c r="F54" s="133"/>
      <c r="G54" s="133"/>
      <c r="H54" s="133"/>
      <c r="I54" s="134"/>
    </row>
    <row r="55" spans="1:9" ht="15" thickBot="1">
      <c r="A55" s="140" t="s">
        <v>29</v>
      </c>
      <c r="B55" s="363" t="s">
        <v>30</v>
      </c>
      <c r="C55" s="364"/>
      <c r="D55" s="365"/>
      <c r="E55" s="140" t="s">
        <v>31</v>
      </c>
      <c r="F55" s="140" t="s">
        <v>32</v>
      </c>
      <c r="G55" s="140" t="s">
        <v>33</v>
      </c>
      <c r="H55" s="140" t="s">
        <v>34</v>
      </c>
      <c r="I55" s="134"/>
    </row>
    <row r="56" spans="1:9">
      <c r="A56" s="141"/>
      <c r="B56" s="142"/>
      <c r="C56" s="143"/>
      <c r="D56" s="144"/>
      <c r="E56" s="145"/>
      <c r="F56" s="146"/>
      <c r="G56" s="147">
        <v>0</v>
      </c>
      <c r="H56" s="148">
        <f t="shared" ref="H56:H66" si="1">ROUND(F56*G56,0)</f>
        <v>0</v>
      </c>
      <c r="I56" s="134"/>
    </row>
    <row r="57" spans="1:9">
      <c r="A57" s="149"/>
      <c r="B57" s="150"/>
      <c r="C57" s="151"/>
      <c r="D57" s="152"/>
      <c r="E57" s="153"/>
      <c r="F57" s="154"/>
      <c r="G57" s="148"/>
      <c r="H57" s="148">
        <f t="shared" si="1"/>
        <v>0</v>
      </c>
      <c r="I57" s="134"/>
    </row>
    <row r="58" spans="1:9">
      <c r="A58" s="149"/>
      <c r="B58" s="150"/>
      <c r="C58" s="151"/>
      <c r="D58" s="152"/>
      <c r="E58" s="153"/>
      <c r="F58" s="155"/>
      <c r="G58" s="148"/>
      <c r="H58" s="148">
        <f t="shared" si="1"/>
        <v>0</v>
      </c>
      <c r="I58" s="134"/>
    </row>
    <row r="59" spans="1:9">
      <c r="A59" s="149"/>
      <c r="B59" s="150"/>
      <c r="C59" s="151"/>
      <c r="D59" s="152"/>
      <c r="E59" s="153"/>
      <c r="F59" s="148"/>
      <c r="G59" s="148"/>
      <c r="H59" s="148">
        <f t="shared" si="1"/>
        <v>0</v>
      </c>
      <c r="I59" s="134"/>
    </row>
    <row r="60" spans="1:9">
      <c r="A60" s="149"/>
      <c r="B60" s="150"/>
      <c r="C60" s="151"/>
      <c r="D60" s="152"/>
      <c r="E60" s="153"/>
      <c r="F60" s="148"/>
      <c r="G60" s="148"/>
      <c r="H60" s="148">
        <f t="shared" si="1"/>
        <v>0</v>
      </c>
      <c r="I60" s="134"/>
    </row>
    <row r="61" spans="1:9">
      <c r="A61" s="149"/>
      <c r="B61" s="150"/>
      <c r="C61" s="151"/>
      <c r="D61" s="152"/>
      <c r="E61" s="153"/>
      <c r="F61" s="148"/>
      <c r="G61" s="148"/>
      <c r="H61" s="148">
        <f t="shared" si="1"/>
        <v>0</v>
      </c>
      <c r="I61" s="134"/>
    </row>
    <row r="62" spans="1:9">
      <c r="A62" s="149"/>
      <c r="B62" s="150"/>
      <c r="C62" s="151"/>
      <c r="D62" s="152"/>
      <c r="E62" s="153"/>
      <c r="F62" s="148"/>
      <c r="G62" s="148"/>
      <c r="H62" s="148">
        <f t="shared" si="1"/>
        <v>0</v>
      </c>
      <c r="I62" s="134"/>
    </row>
    <row r="63" spans="1:9">
      <c r="A63" s="149"/>
      <c r="B63" s="150"/>
      <c r="C63" s="151"/>
      <c r="D63" s="152"/>
      <c r="E63" s="153"/>
      <c r="F63" s="148"/>
      <c r="G63" s="148"/>
      <c r="H63" s="148">
        <f t="shared" si="1"/>
        <v>0</v>
      </c>
      <c r="I63" s="134"/>
    </row>
    <row r="64" spans="1:9">
      <c r="A64" s="149"/>
      <c r="B64" s="150"/>
      <c r="C64" s="151"/>
      <c r="D64" s="152"/>
      <c r="E64" s="153"/>
      <c r="F64" s="148"/>
      <c r="G64" s="148"/>
      <c r="H64" s="148">
        <f t="shared" si="1"/>
        <v>0</v>
      </c>
      <c r="I64" s="134"/>
    </row>
    <row r="65" spans="1:9">
      <c r="A65" s="149"/>
      <c r="B65" s="150"/>
      <c r="C65" s="151"/>
      <c r="D65" s="152"/>
      <c r="E65" s="153"/>
      <c r="F65" s="148"/>
      <c r="G65" s="148"/>
      <c r="H65" s="148">
        <f t="shared" si="1"/>
        <v>0</v>
      </c>
      <c r="I65" s="134"/>
    </row>
    <row r="66" spans="1:9">
      <c r="A66" s="149"/>
      <c r="B66" s="150"/>
      <c r="C66" s="151"/>
      <c r="D66" s="152"/>
      <c r="E66" s="153"/>
      <c r="F66" s="148"/>
      <c r="G66" s="148"/>
      <c r="H66" s="148">
        <f t="shared" si="1"/>
        <v>0</v>
      </c>
      <c r="I66" s="134"/>
    </row>
    <row r="67" spans="1:9">
      <c r="A67" s="132"/>
      <c r="B67" s="133"/>
      <c r="C67" s="133"/>
      <c r="D67" s="133"/>
      <c r="E67" s="133"/>
      <c r="F67" s="133"/>
      <c r="G67" s="133"/>
      <c r="H67" s="133"/>
      <c r="I67" s="134"/>
    </row>
    <row r="68" spans="1:9">
      <c r="A68" s="132"/>
      <c r="B68" s="133"/>
      <c r="C68" s="133"/>
      <c r="D68" s="133"/>
      <c r="E68" s="139" t="s">
        <v>37</v>
      </c>
      <c r="F68" s="133"/>
      <c r="G68" s="133"/>
      <c r="H68" s="133"/>
      <c r="I68" s="156">
        <f>SUM(H56:H66)</f>
        <v>0</v>
      </c>
    </row>
    <row r="69" spans="1:9">
      <c r="A69" s="138"/>
      <c r="B69" s="139"/>
      <c r="C69" s="133"/>
      <c r="D69" s="133"/>
      <c r="E69" s="133"/>
      <c r="F69" s="133"/>
      <c r="G69" s="133"/>
      <c r="H69" s="133"/>
      <c r="I69" s="134"/>
    </row>
    <row r="70" spans="1:9">
      <c r="A70" s="138" t="s">
        <v>38</v>
      </c>
      <c r="B70" s="139"/>
      <c r="C70" s="133"/>
      <c r="D70" s="133"/>
      <c r="E70" s="133"/>
      <c r="F70" s="133"/>
      <c r="G70" s="133"/>
      <c r="H70" s="133"/>
      <c r="I70" s="134"/>
    </row>
    <row r="71" spans="1:9" ht="15" thickBot="1">
      <c r="A71" s="132"/>
      <c r="B71" s="133"/>
      <c r="C71" s="133"/>
      <c r="D71" s="133"/>
      <c r="E71" s="133"/>
      <c r="F71" s="133"/>
      <c r="G71" s="133"/>
      <c r="H71" s="133"/>
      <c r="I71" s="134"/>
    </row>
    <row r="72" spans="1:9" ht="15" thickBot="1">
      <c r="A72" s="140" t="s">
        <v>29</v>
      </c>
      <c r="B72" s="363" t="s">
        <v>30</v>
      </c>
      <c r="C72" s="364"/>
      <c r="D72" s="365"/>
      <c r="E72" s="363" t="s">
        <v>39</v>
      </c>
      <c r="F72" s="365"/>
      <c r="G72" s="140" t="s">
        <v>40</v>
      </c>
      <c r="H72" s="140" t="s">
        <v>34</v>
      </c>
      <c r="I72" s="134"/>
    </row>
    <row r="73" spans="1:9">
      <c r="A73" s="141"/>
      <c r="B73" s="157"/>
      <c r="C73" s="158"/>
      <c r="D73" s="159"/>
      <c r="E73" s="160"/>
      <c r="F73" s="159"/>
      <c r="G73" s="147">
        <v>1</v>
      </c>
      <c r="H73" s="147">
        <f>ROUND(E73/G73,0)</f>
        <v>0</v>
      </c>
      <c r="I73" s="134"/>
    </row>
    <row r="74" spans="1:9">
      <c r="A74" s="149"/>
      <c r="B74" s="150" t="s">
        <v>57</v>
      </c>
      <c r="C74" s="161"/>
      <c r="D74" s="162"/>
      <c r="E74" s="163">
        <v>15000</v>
      </c>
      <c r="F74" s="164"/>
      <c r="G74" s="165">
        <v>5.5</v>
      </c>
      <c r="H74" s="148">
        <f>ROUND(E74/G74,0)</f>
        <v>2727</v>
      </c>
      <c r="I74" s="134"/>
    </row>
    <row r="75" spans="1:9">
      <c r="A75" s="149"/>
      <c r="B75" s="150"/>
      <c r="C75" s="161"/>
      <c r="D75" s="162"/>
      <c r="E75" s="163"/>
      <c r="F75" s="164"/>
      <c r="G75" s="148">
        <v>1</v>
      </c>
      <c r="H75" s="148">
        <f>ROUND(E75/G75,0)</f>
        <v>0</v>
      </c>
      <c r="I75" s="134"/>
    </row>
    <row r="76" spans="1:9">
      <c r="A76" s="149"/>
      <c r="B76" s="150"/>
      <c r="C76" s="161"/>
      <c r="D76" s="162"/>
      <c r="E76" s="163"/>
      <c r="F76" s="164"/>
      <c r="G76" s="148">
        <v>1</v>
      </c>
      <c r="H76" s="148">
        <f>ROUND(E76/G76,0)</f>
        <v>0</v>
      </c>
      <c r="I76" s="134"/>
    </row>
    <row r="77" spans="1:9">
      <c r="A77" s="149"/>
      <c r="B77" s="166"/>
      <c r="C77" s="161"/>
      <c r="D77" s="162"/>
      <c r="E77" s="163"/>
      <c r="F77" s="164"/>
      <c r="G77" s="148">
        <v>1</v>
      </c>
      <c r="H77" s="148">
        <f>ROUND(E77/G77,0)</f>
        <v>0</v>
      </c>
      <c r="I77" s="134"/>
    </row>
    <row r="78" spans="1:9">
      <c r="A78" s="132"/>
      <c r="B78" s="133"/>
      <c r="C78" s="133"/>
      <c r="D78" s="133"/>
      <c r="E78" s="133"/>
      <c r="F78" s="133"/>
      <c r="G78" s="133"/>
      <c r="H78" s="133"/>
      <c r="I78" s="134"/>
    </row>
    <row r="79" spans="1:9">
      <c r="A79" s="132"/>
      <c r="B79" s="133"/>
      <c r="C79" s="133"/>
      <c r="D79" s="133"/>
      <c r="E79" s="139" t="s">
        <v>42</v>
      </c>
      <c r="F79" s="133"/>
      <c r="G79" s="133"/>
      <c r="H79" s="133"/>
      <c r="I79" s="156">
        <f>SUM(H73:H77)</f>
        <v>2727</v>
      </c>
    </row>
    <row r="80" spans="1:9">
      <c r="A80" s="132"/>
      <c r="B80" s="133"/>
      <c r="C80" s="133"/>
      <c r="D80" s="133"/>
      <c r="E80" s="133"/>
      <c r="F80" s="133"/>
      <c r="G80" s="133"/>
      <c r="H80" s="133"/>
      <c r="I80" s="134"/>
    </row>
    <row r="81" spans="1:9">
      <c r="A81" s="132"/>
      <c r="B81" s="133"/>
      <c r="C81" s="133"/>
      <c r="D81" s="133"/>
      <c r="E81" s="133"/>
      <c r="F81" s="133"/>
      <c r="G81" s="133"/>
      <c r="H81" s="133"/>
      <c r="I81" s="134"/>
    </row>
    <row r="82" spans="1:9">
      <c r="A82" s="138" t="s">
        <v>43</v>
      </c>
      <c r="B82" s="139"/>
      <c r="C82" s="133"/>
      <c r="D82" s="133"/>
      <c r="E82" s="133"/>
      <c r="F82" s="133"/>
      <c r="G82" s="133"/>
      <c r="H82" s="133"/>
      <c r="I82" s="134"/>
    </row>
    <row r="83" spans="1:9" ht="15" thickBot="1">
      <c r="A83" s="132"/>
      <c r="B83" s="133"/>
      <c r="C83" s="133"/>
      <c r="D83" s="133"/>
      <c r="E83" s="133"/>
      <c r="F83" s="133"/>
      <c r="G83" s="133"/>
      <c r="H83" s="133"/>
      <c r="I83" s="134"/>
    </row>
    <row r="84" spans="1:9" ht="15" thickBot="1">
      <c r="A84" s="140" t="s">
        <v>29</v>
      </c>
      <c r="B84" s="140" t="s">
        <v>30</v>
      </c>
      <c r="C84" s="167" t="s">
        <v>31</v>
      </c>
      <c r="D84" s="167" t="s">
        <v>44</v>
      </c>
      <c r="E84" s="167" t="s">
        <v>45</v>
      </c>
      <c r="F84" s="167" t="s">
        <v>46</v>
      </c>
      <c r="G84" s="167" t="s">
        <v>47</v>
      </c>
      <c r="H84" s="168" t="s">
        <v>34</v>
      </c>
      <c r="I84" s="134"/>
    </row>
    <row r="85" spans="1:9">
      <c r="A85" s="141"/>
      <c r="B85" s="169"/>
      <c r="C85" s="169"/>
      <c r="D85" s="147"/>
      <c r="E85" s="147">
        <v>185</v>
      </c>
      <c r="F85" s="170">
        <f>ROUND(D85*(+E85)/100,0)</f>
        <v>0</v>
      </c>
      <c r="G85" s="147">
        <v>1</v>
      </c>
      <c r="H85" s="147">
        <f>ROUND(F85/G85,0)</f>
        <v>0</v>
      </c>
      <c r="I85" s="134"/>
    </row>
    <row r="86" spans="1:9">
      <c r="A86" s="149">
        <v>2</v>
      </c>
      <c r="B86" s="171" t="s">
        <v>59</v>
      </c>
      <c r="C86" s="148">
        <v>50000</v>
      </c>
      <c r="D86" s="148">
        <f>A86*C86</f>
        <v>100000</v>
      </c>
      <c r="E86" s="148">
        <v>185</v>
      </c>
      <c r="F86" s="148">
        <f>ROUND(D86*(+E86)/100,0)</f>
        <v>185000</v>
      </c>
      <c r="G86" s="165">
        <v>7</v>
      </c>
      <c r="H86" s="148">
        <f>ROUND(F86/G86,0)</f>
        <v>26429</v>
      </c>
      <c r="I86" s="134"/>
    </row>
    <row r="87" spans="1:9">
      <c r="A87" s="172">
        <v>0.25</v>
      </c>
      <c r="B87" s="171" t="s">
        <v>51</v>
      </c>
      <c r="C87" s="148">
        <v>95000</v>
      </c>
      <c r="D87" s="148">
        <f>A87*C87</f>
        <v>23750</v>
      </c>
      <c r="E87" s="148">
        <v>185</v>
      </c>
      <c r="F87" s="148">
        <f>ROUND(D87*(+E87)/100,0)</f>
        <v>43938</v>
      </c>
      <c r="G87" s="165">
        <v>7</v>
      </c>
      <c r="H87" s="148">
        <f>ROUND(F87/G87,0)</f>
        <v>6277</v>
      </c>
      <c r="I87" s="134"/>
    </row>
    <row r="88" spans="1:9">
      <c r="A88" s="149"/>
      <c r="B88" s="171"/>
      <c r="C88" s="171"/>
      <c r="D88" s="148"/>
      <c r="E88" s="148">
        <v>185</v>
      </c>
      <c r="F88" s="148">
        <f>ROUND(D88*(+E88)/100,0)</f>
        <v>0</v>
      </c>
      <c r="G88" s="148">
        <v>1</v>
      </c>
      <c r="H88" s="148">
        <f>ROUND(F88/G88,0)</f>
        <v>0</v>
      </c>
      <c r="I88" s="134"/>
    </row>
    <row r="89" spans="1:9">
      <c r="A89" s="132"/>
      <c r="B89" s="133"/>
      <c r="C89" s="133"/>
      <c r="D89" s="133"/>
      <c r="E89" s="133"/>
      <c r="F89" s="133"/>
      <c r="G89" s="133"/>
      <c r="H89" s="133"/>
      <c r="I89" s="134"/>
    </row>
    <row r="90" spans="1:9">
      <c r="A90" s="132"/>
      <c r="B90" s="133"/>
      <c r="C90" s="133"/>
      <c r="D90" s="133"/>
      <c r="E90" s="139" t="s">
        <v>52</v>
      </c>
      <c r="F90" s="133"/>
      <c r="G90" s="133"/>
      <c r="H90" s="133"/>
      <c r="I90" s="156">
        <f>SUM(H85:H88)</f>
        <v>32706</v>
      </c>
    </row>
    <row r="91" spans="1:9">
      <c r="A91" s="132"/>
      <c r="B91" s="133"/>
      <c r="C91" s="133"/>
      <c r="D91" s="133"/>
      <c r="E91" s="133"/>
      <c r="F91" s="133"/>
      <c r="G91" s="133"/>
      <c r="H91" s="133"/>
      <c r="I91" s="134"/>
    </row>
    <row r="92" spans="1:9">
      <c r="A92" s="132"/>
      <c r="B92" s="133"/>
      <c r="C92" s="133"/>
      <c r="D92" s="133"/>
      <c r="E92" s="133"/>
      <c r="F92" s="133"/>
      <c r="G92" s="133"/>
      <c r="H92" s="133"/>
      <c r="I92" s="134"/>
    </row>
    <row r="93" spans="1:9" ht="16" thickBot="1">
      <c r="A93" s="173"/>
      <c r="B93" s="174"/>
      <c r="C93" s="174"/>
      <c r="D93" s="174"/>
      <c r="E93" s="174"/>
      <c r="F93" s="174"/>
      <c r="G93" s="175" t="s">
        <v>53</v>
      </c>
      <c r="H93" s="174"/>
      <c r="I93" s="176">
        <f>I68+I79+I90</f>
        <v>35433</v>
      </c>
    </row>
    <row r="94" spans="1:9" ht="15.5">
      <c r="A94" s="1"/>
      <c r="B94" s="1"/>
      <c r="C94" s="1"/>
      <c r="D94" s="1"/>
      <c r="E94" s="1"/>
      <c r="F94" s="1"/>
      <c r="G94" s="4"/>
      <c r="H94" s="1"/>
      <c r="I94" s="130"/>
    </row>
    <row r="95" spans="1:9" ht="16" thickBot="1">
      <c r="A95" s="1"/>
      <c r="B95" s="1"/>
      <c r="C95" s="1"/>
      <c r="D95" s="1"/>
      <c r="E95" s="1"/>
      <c r="F95" s="1"/>
      <c r="G95" s="4"/>
      <c r="H95" s="1"/>
      <c r="I95" s="130"/>
    </row>
    <row r="96" spans="1:9" ht="16" thickBot="1">
      <c r="A96" s="357" t="s">
        <v>23</v>
      </c>
      <c r="B96" s="358"/>
      <c r="C96" s="358"/>
      <c r="D96" s="358"/>
      <c r="E96" s="358"/>
      <c r="F96" s="358"/>
      <c r="G96" s="358"/>
      <c r="H96" s="358"/>
      <c r="I96" s="359"/>
    </row>
    <row r="97" spans="1:9">
      <c r="A97" s="132" t="s">
        <v>24</v>
      </c>
      <c r="B97" s="133"/>
      <c r="C97" s="133"/>
      <c r="D97" s="133"/>
      <c r="E97" s="133"/>
      <c r="F97" s="133"/>
      <c r="G97" s="133"/>
      <c r="H97" s="133"/>
      <c r="I97" s="134"/>
    </row>
    <row r="98" spans="1:9" ht="15.5">
      <c r="A98" s="132" t="s">
        <v>25</v>
      </c>
      <c r="B98" s="135">
        <v>1.3</v>
      </c>
      <c r="C98" s="136" t="s">
        <v>88</v>
      </c>
      <c r="D98" s="133"/>
      <c r="E98" s="133"/>
      <c r="F98" s="133"/>
      <c r="G98" s="133"/>
      <c r="H98" s="133"/>
      <c r="I98" s="134"/>
    </row>
    <row r="99" spans="1:9">
      <c r="A99" s="132" t="s">
        <v>26</v>
      </c>
      <c r="B99" s="133" t="s">
        <v>79</v>
      </c>
      <c r="C99" s="137"/>
      <c r="D99" s="133" t="s">
        <v>27</v>
      </c>
      <c r="E99" s="133"/>
      <c r="F99" s="133"/>
      <c r="G99" s="133"/>
      <c r="H99" s="133"/>
      <c r="I99" s="134"/>
    </row>
    <row r="100" spans="1:9">
      <c r="A100" s="132"/>
      <c r="B100" s="133"/>
      <c r="C100" s="133"/>
      <c r="D100" s="133"/>
      <c r="E100" s="133"/>
      <c r="F100" s="133"/>
      <c r="G100" s="133"/>
      <c r="H100" s="133"/>
      <c r="I100" s="134"/>
    </row>
    <row r="101" spans="1:9">
      <c r="A101" s="138" t="s">
        <v>28</v>
      </c>
      <c r="B101" s="139"/>
      <c r="C101" s="133"/>
      <c r="D101" s="133"/>
      <c r="E101" s="133"/>
      <c r="F101" s="133"/>
      <c r="G101" s="133"/>
      <c r="H101" s="133"/>
      <c r="I101" s="134"/>
    </row>
    <row r="102" spans="1:9" ht="15" thickBot="1">
      <c r="A102" s="132"/>
      <c r="B102" s="133"/>
      <c r="C102" s="133"/>
      <c r="D102" s="133"/>
      <c r="E102" s="133"/>
      <c r="F102" s="133"/>
      <c r="G102" s="133"/>
      <c r="H102" s="133"/>
      <c r="I102" s="134"/>
    </row>
    <row r="103" spans="1:9" ht="15" thickBot="1">
      <c r="A103" s="140" t="s">
        <v>29</v>
      </c>
      <c r="B103" s="363" t="s">
        <v>30</v>
      </c>
      <c r="C103" s="364"/>
      <c r="D103" s="365"/>
      <c r="E103" s="140" t="s">
        <v>31</v>
      </c>
      <c r="F103" s="140" t="s">
        <v>32</v>
      </c>
      <c r="G103" s="140" t="s">
        <v>33</v>
      </c>
      <c r="H103" s="140" t="s">
        <v>34</v>
      </c>
      <c r="I103" s="134"/>
    </row>
    <row r="104" spans="1:9">
      <c r="A104" s="141"/>
      <c r="B104" s="142"/>
      <c r="C104" s="143"/>
      <c r="D104" s="144"/>
      <c r="E104" s="145"/>
      <c r="F104" s="187"/>
      <c r="G104" s="147">
        <v>0</v>
      </c>
      <c r="H104" s="148">
        <f t="shared" ref="H104:H114" si="2">ROUND(F104*G104,0)</f>
        <v>0</v>
      </c>
      <c r="I104" s="134"/>
    </row>
    <row r="105" spans="1:9">
      <c r="A105" s="149"/>
      <c r="B105" s="150"/>
      <c r="C105" s="151"/>
      <c r="D105" s="152"/>
      <c r="E105" s="153"/>
      <c r="F105" s="154"/>
      <c r="G105" s="148"/>
      <c r="H105" s="148">
        <f t="shared" si="2"/>
        <v>0</v>
      </c>
      <c r="I105" s="134"/>
    </row>
    <row r="106" spans="1:9">
      <c r="A106" s="149"/>
      <c r="B106" s="150"/>
      <c r="C106" s="151"/>
      <c r="D106" s="152"/>
      <c r="E106" s="153"/>
      <c r="F106" s="155"/>
      <c r="G106" s="148"/>
      <c r="H106" s="148">
        <f t="shared" si="2"/>
        <v>0</v>
      </c>
      <c r="I106" s="134"/>
    </row>
    <row r="107" spans="1:9">
      <c r="A107" s="149"/>
      <c r="B107" s="150"/>
      <c r="C107" s="151"/>
      <c r="D107" s="152"/>
      <c r="E107" s="153"/>
      <c r="F107" s="148"/>
      <c r="G107" s="148"/>
      <c r="H107" s="148">
        <f t="shared" si="2"/>
        <v>0</v>
      </c>
      <c r="I107" s="134"/>
    </row>
    <row r="108" spans="1:9">
      <c r="A108" s="149"/>
      <c r="B108" s="150"/>
      <c r="C108" s="151"/>
      <c r="D108" s="152"/>
      <c r="E108" s="153"/>
      <c r="F108" s="148"/>
      <c r="G108" s="148"/>
      <c r="H108" s="148">
        <f t="shared" si="2"/>
        <v>0</v>
      </c>
      <c r="I108" s="134"/>
    </row>
    <row r="109" spans="1:9">
      <c r="A109" s="149"/>
      <c r="B109" s="150"/>
      <c r="C109" s="151"/>
      <c r="D109" s="152"/>
      <c r="E109" s="153"/>
      <c r="F109" s="148"/>
      <c r="G109" s="148"/>
      <c r="H109" s="148">
        <f t="shared" si="2"/>
        <v>0</v>
      </c>
      <c r="I109" s="134"/>
    </row>
    <row r="110" spans="1:9">
      <c r="A110" s="149"/>
      <c r="B110" s="150"/>
      <c r="C110" s="151"/>
      <c r="D110" s="152"/>
      <c r="E110" s="153"/>
      <c r="F110" s="148"/>
      <c r="G110" s="148"/>
      <c r="H110" s="148">
        <f t="shared" si="2"/>
        <v>0</v>
      </c>
      <c r="I110" s="134"/>
    </row>
    <row r="111" spans="1:9">
      <c r="A111" s="149"/>
      <c r="B111" s="150"/>
      <c r="C111" s="151"/>
      <c r="D111" s="152"/>
      <c r="E111" s="153"/>
      <c r="F111" s="148"/>
      <c r="G111" s="148"/>
      <c r="H111" s="148">
        <f t="shared" si="2"/>
        <v>0</v>
      </c>
      <c r="I111" s="134"/>
    </row>
    <row r="112" spans="1:9">
      <c r="A112" s="149"/>
      <c r="B112" s="150"/>
      <c r="C112" s="151"/>
      <c r="D112" s="152"/>
      <c r="E112" s="153"/>
      <c r="F112" s="148"/>
      <c r="G112" s="148"/>
      <c r="H112" s="148">
        <f t="shared" si="2"/>
        <v>0</v>
      </c>
      <c r="I112" s="134"/>
    </row>
    <row r="113" spans="1:9">
      <c r="A113" s="149"/>
      <c r="B113" s="150"/>
      <c r="C113" s="151"/>
      <c r="D113" s="152"/>
      <c r="E113" s="153"/>
      <c r="F113" s="148"/>
      <c r="G113" s="148"/>
      <c r="H113" s="148">
        <f t="shared" si="2"/>
        <v>0</v>
      </c>
      <c r="I113" s="134"/>
    </row>
    <row r="114" spans="1:9">
      <c r="A114" s="149"/>
      <c r="B114" s="150"/>
      <c r="C114" s="151"/>
      <c r="D114" s="152"/>
      <c r="E114" s="153"/>
      <c r="F114" s="148"/>
      <c r="G114" s="148"/>
      <c r="H114" s="148">
        <f t="shared" si="2"/>
        <v>0</v>
      </c>
      <c r="I114" s="134"/>
    </row>
    <row r="115" spans="1:9">
      <c r="A115" s="132"/>
      <c r="B115" s="133"/>
      <c r="C115" s="133"/>
      <c r="D115" s="133"/>
      <c r="E115" s="133"/>
      <c r="F115" s="133"/>
      <c r="G115" s="133"/>
      <c r="H115" s="133"/>
      <c r="I115" s="134"/>
    </row>
    <row r="116" spans="1:9">
      <c r="A116" s="132"/>
      <c r="B116" s="133"/>
      <c r="C116" s="133"/>
      <c r="D116" s="133"/>
      <c r="E116" s="139" t="s">
        <v>37</v>
      </c>
      <c r="F116" s="133"/>
      <c r="G116" s="133"/>
      <c r="H116" s="133"/>
      <c r="I116" s="156">
        <f>SUM(H104:H114)</f>
        <v>0</v>
      </c>
    </row>
    <row r="117" spans="1:9">
      <c r="A117" s="132"/>
      <c r="B117" s="133"/>
      <c r="C117" s="133"/>
      <c r="D117" s="133"/>
      <c r="E117" s="133"/>
      <c r="F117" s="133"/>
      <c r="G117" s="133"/>
      <c r="H117" s="133"/>
      <c r="I117" s="134"/>
    </row>
    <row r="118" spans="1:9">
      <c r="A118" s="138" t="s">
        <v>38</v>
      </c>
      <c r="B118" s="139"/>
      <c r="C118" s="133"/>
      <c r="D118" s="133"/>
      <c r="E118" s="133"/>
      <c r="F118" s="133"/>
      <c r="G118" s="133"/>
      <c r="H118" s="133"/>
      <c r="I118" s="134"/>
    </row>
    <row r="119" spans="1:9" ht="15" thickBot="1">
      <c r="A119" s="132"/>
      <c r="B119" s="133"/>
      <c r="C119" s="133"/>
      <c r="D119" s="133"/>
      <c r="E119" s="133"/>
      <c r="F119" s="133"/>
      <c r="G119" s="133"/>
      <c r="H119" s="133"/>
      <c r="I119" s="134"/>
    </row>
    <row r="120" spans="1:9" ht="15" thickBot="1">
      <c r="A120" s="140" t="s">
        <v>29</v>
      </c>
      <c r="B120" s="363" t="s">
        <v>30</v>
      </c>
      <c r="C120" s="364"/>
      <c r="D120" s="365"/>
      <c r="E120" s="363" t="s">
        <v>39</v>
      </c>
      <c r="F120" s="365"/>
      <c r="G120" s="140" t="s">
        <v>40</v>
      </c>
      <c r="H120" s="140" t="s">
        <v>34</v>
      </c>
      <c r="I120" s="134"/>
    </row>
    <row r="121" spans="1:9">
      <c r="A121" s="141"/>
      <c r="B121" s="157"/>
      <c r="C121" s="158"/>
      <c r="D121" s="159"/>
      <c r="E121" s="160"/>
      <c r="F121" s="159"/>
      <c r="G121" s="147">
        <v>1</v>
      </c>
      <c r="H121" s="147">
        <f>ROUND(E121/G121,0)</f>
        <v>0</v>
      </c>
      <c r="I121" s="134"/>
    </row>
    <row r="122" spans="1:9">
      <c r="A122" s="149"/>
      <c r="B122" s="150" t="s">
        <v>57</v>
      </c>
      <c r="C122" s="161"/>
      <c r="D122" s="162"/>
      <c r="E122" s="163">
        <v>15000</v>
      </c>
      <c r="F122" s="164"/>
      <c r="G122" s="148">
        <v>6</v>
      </c>
      <c r="H122" s="148">
        <f>ROUND(E122/G122,0)</f>
        <v>2500</v>
      </c>
      <c r="I122" s="134"/>
    </row>
    <row r="123" spans="1:9">
      <c r="A123" s="149"/>
      <c r="B123" s="150"/>
      <c r="C123" s="161"/>
      <c r="D123" s="162"/>
      <c r="E123" s="163"/>
      <c r="F123" s="164"/>
      <c r="G123" s="148">
        <v>1</v>
      </c>
      <c r="H123" s="148">
        <f>ROUND(E123/G123,0)</f>
        <v>0</v>
      </c>
      <c r="I123" s="134"/>
    </row>
    <row r="124" spans="1:9">
      <c r="A124" s="149"/>
      <c r="B124" s="150"/>
      <c r="C124" s="161"/>
      <c r="D124" s="162"/>
      <c r="E124" s="163"/>
      <c r="F124" s="164"/>
      <c r="G124" s="148">
        <v>1</v>
      </c>
      <c r="H124" s="148">
        <f>ROUND(E124/G124,0)</f>
        <v>0</v>
      </c>
      <c r="I124" s="134"/>
    </row>
    <row r="125" spans="1:9">
      <c r="A125" s="149"/>
      <c r="B125" s="166"/>
      <c r="C125" s="161"/>
      <c r="D125" s="162"/>
      <c r="E125" s="163"/>
      <c r="F125" s="164"/>
      <c r="G125" s="148">
        <v>1</v>
      </c>
      <c r="H125" s="148">
        <f>ROUND(E125/G125,0)</f>
        <v>0</v>
      </c>
      <c r="I125" s="134"/>
    </row>
    <row r="126" spans="1:9">
      <c r="A126" s="132"/>
      <c r="B126" s="133"/>
      <c r="C126" s="133"/>
      <c r="D126" s="133"/>
      <c r="E126" s="133"/>
      <c r="F126" s="133"/>
      <c r="G126" s="133"/>
      <c r="H126" s="133"/>
      <c r="I126" s="134"/>
    </row>
    <row r="127" spans="1:9">
      <c r="A127" s="132"/>
      <c r="B127" s="133"/>
      <c r="C127" s="133"/>
      <c r="D127" s="133"/>
      <c r="E127" s="139" t="s">
        <v>42</v>
      </c>
      <c r="F127" s="133"/>
      <c r="G127" s="133"/>
      <c r="H127" s="133"/>
      <c r="I127" s="156">
        <f>SUM(H121:H125)</f>
        <v>2500</v>
      </c>
    </row>
    <row r="128" spans="1:9">
      <c r="A128" s="132"/>
      <c r="B128" s="133"/>
      <c r="C128" s="133"/>
      <c r="D128" s="133"/>
      <c r="E128" s="133"/>
      <c r="F128" s="133"/>
      <c r="G128" s="133"/>
      <c r="H128" s="133"/>
      <c r="I128" s="134"/>
    </row>
    <row r="129" spans="1:9">
      <c r="A129" s="132"/>
      <c r="B129" s="133"/>
      <c r="C129" s="133"/>
      <c r="D129" s="133"/>
      <c r="E129" s="133"/>
      <c r="F129" s="133"/>
      <c r="G129" s="133"/>
      <c r="H129" s="133"/>
      <c r="I129" s="134"/>
    </row>
    <row r="130" spans="1:9">
      <c r="A130" s="138" t="s">
        <v>43</v>
      </c>
      <c r="B130" s="139"/>
      <c r="C130" s="133"/>
      <c r="D130" s="133"/>
      <c r="E130" s="133"/>
      <c r="F130" s="133"/>
      <c r="G130" s="133"/>
      <c r="H130" s="133"/>
      <c r="I130" s="134"/>
    </row>
    <row r="131" spans="1:9" ht="15" thickBot="1">
      <c r="A131" s="132"/>
      <c r="B131" s="133"/>
      <c r="C131" s="133"/>
      <c r="D131" s="133"/>
      <c r="E131" s="133"/>
      <c r="F131" s="133"/>
      <c r="G131" s="133"/>
      <c r="H131" s="133"/>
      <c r="I131" s="134"/>
    </row>
    <row r="132" spans="1:9" ht="15" thickBot="1">
      <c r="A132" s="140" t="s">
        <v>29</v>
      </c>
      <c r="B132" s="140" t="s">
        <v>30</v>
      </c>
      <c r="C132" s="167" t="s">
        <v>31</v>
      </c>
      <c r="D132" s="167" t="s">
        <v>44</v>
      </c>
      <c r="E132" s="167" t="s">
        <v>45</v>
      </c>
      <c r="F132" s="167" t="s">
        <v>46</v>
      </c>
      <c r="G132" s="167" t="s">
        <v>47</v>
      </c>
      <c r="H132" s="168" t="s">
        <v>34</v>
      </c>
      <c r="I132" s="134"/>
    </row>
    <row r="133" spans="1:9">
      <c r="A133" s="141"/>
      <c r="B133" s="169"/>
      <c r="C133" s="169"/>
      <c r="D133" s="147"/>
      <c r="E133" s="147">
        <v>185</v>
      </c>
      <c r="F133" s="170">
        <f>ROUND(D133*(+E133)/100,0)</f>
        <v>0</v>
      </c>
      <c r="G133" s="147">
        <v>1</v>
      </c>
      <c r="H133" s="147">
        <f>ROUND(F133/G133,0)</f>
        <v>0</v>
      </c>
      <c r="I133" s="134"/>
    </row>
    <row r="134" spans="1:9">
      <c r="A134" s="149">
        <v>2</v>
      </c>
      <c r="B134" s="171" t="s">
        <v>59</v>
      </c>
      <c r="C134" s="148">
        <v>50000</v>
      </c>
      <c r="D134" s="148">
        <f>A134*C134</f>
        <v>100000</v>
      </c>
      <c r="E134" s="148">
        <v>185</v>
      </c>
      <c r="F134" s="148">
        <f>ROUND(D134*(+E134)/100,0)</f>
        <v>185000</v>
      </c>
      <c r="G134" s="148">
        <v>4</v>
      </c>
      <c r="H134" s="148">
        <f>ROUND(F134/G134,0)</f>
        <v>46250</v>
      </c>
      <c r="I134" s="134"/>
    </row>
    <row r="135" spans="1:9">
      <c r="A135" s="172">
        <v>0.25</v>
      </c>
      <c r="B135" s="171" t="s">
        <v>51</v>
      </c>
      <c r="C135" s="148">
        <v>95000</v>
      </c>
      <c r="D135" s="148">
        <f>A135*C135</f>
        <v>23750</v>
      </c>
      <c r="E135" s="148">
        <v>185</v>
      </c>
      <c r="F135" s="148">
        <f>ROUND(D135*(+E135)/100,0)</f>
        <v>43938</v>
      </c>
      <c r="G135" s="148">
        <v>4</v>
      </c>
      <c r="H135" s="148">
        <f>ROUND(F135/G135,0)</f>
        <v>10985</v>
      </c>
      <c r="I135" s="134"/>
    </row>
    <row r="136" spans="1:9">
      <c r="A136" s="149"/>
      <c r="B136" s="171"/>
      <c r="C136" s="171"/>
      <c r="D136" s="148"/>
      <c r="E136" s="148">
        <v>185</v>
      </c>
      <c r="F136" s="148">
        <f>ROUND(D136*(+E136)/100,0)</f>
        <v>0</v>
      </c>
      <c r="G136" s="148">
        <v>1</v>
      </c>
      <c r="H136" s="148">
        <f>ROUND(F136/G136,0)</f>
        <v>0</v>
      </c>
      <c r="I136" s="134"/>
    </row>
    <row r="137" spans="1:9">
      <c r="A137" s="132"/>
      <c r="B137" s="133"/>
      <c r="C137" s="133"/>
      <c r="D137" s="133"/>
      <c r="E137" s="133"/>
      <c r="F137" s="133"/>
      <c r="G137" s="133"/>
      <c r="H137" s="133"/>
      <c r="I137" s="134"/>
    </row>
    <row r="138" spans="1:9">
      <c r="A138" s="132"/>
      <c r="B138" s="133"/>
      <c r="C138" s="133"/>
      <c r="D138" s="133"/>
      <c r="E138" s="139" t="s">
        <v>52</v>
      </c>
      <c r="F138" s="133"/>
      <c r="G138" s="133"/>
      <c r="H138" s="133"/>
      <c r="I138" s="156">
        <f>SUM(H133:H136)</f>
        <v>57235</v>
      </c>
    </row>
    <row r="139" spans="1:9">
      <c r="A139" s="132"/>
      <c r="B139" s="133"/>
      <c r="C139" s="133"/>
      <c r="D139" s="133"/>
      <c r="E139" s="133"/>
      <c r="F139" s="133"/>
      <c r="G139" s="133"/>
      <c r="H139" s="133"/>
      <c r="I139" s="134"/>
    </row>
    <row r="140" spans="1:9">
      <c r="A140" s="132"/>
      <c r="B140" s="133"/>
      <c r="C140" s="133"/>
      <c r="D140" s="133"/>
      <c r="E140" s="133"/>
      <c r="F140" s="133"/>
      <c r="G140" s="133"/>
      <c r="H140" s="133"/>
      <c r="I140" s="134"/>
    </row>
    <row r="141" spans="1:9" ht="16" thickBot="1">
      <c r="A141" s="173"/>
      <c r="B141" s="174"/>
      <c r="C141" s="174"/>
      <c r="D141" s="174"/>
      <c r="E141" s="174"/>
      <c r="F141" s="174"/>
      <c r="G141" s="175" t="s">
        <v>53</v>
      </c>
      <c r="H141" s="174"/>
      <c r="I141" s="176">
        <f>I116+I127+I138</f>
        <v>59735</v>
      </c>
    </row>
    <row r="142" spans="1:9" ht="15.5">
      <c r="A142" s="1"/>
      <c r="B142" s="1"/>
      <c r="C142" s="1"/>
      <c r="D142" s="1"/>
      <c r="E142" s="1"/>
      <c r="F142" s="1"/>
      <c r="G142" s="4"/>
      <c r="H142" s="1"/>
      <c r="I142" s="130"/>
    </row>
    <row r="143" spans="1:9" ht="15.5">
      <c r="A143" s="1"/>
      <c r="B143" s="1"/>
      <c r="C143" s="1"/>
      <c r="D143" s="1"/>
      <c r="E143" s="1"/>
      <c r="F143" s="1"/>
      <c r="G143" s="4"/>
      <c r="H143" s="1"/>
      <c r="I143" s="130"/>
    </row>
    <row r="144" spans="1:9" ht="16" thickBot="1">
      <c r="A144" s="128">
        <v>2</v>
      </c>
      <c r="B144" s="127" t="s">
        <v>161</v>
      </c>
      <c r="C144" s="1"/>
      <c r="D144" s="1"/>
      <c r="E144" s="1"/>
      <c r="F144" s="1"/>
      <c r="G144" s="4"/>
      <c r="H144" s="1"/>
      <c r="I144" s="130"/>
    </row>
    <row r="145" spans="1:12" ht="16" thickBot="1">
      <c r="A145" s="357" t="s">
        <v>23</v>
      </c>
      <c r="B145" s="358"/>
      <c r="C145" s="358"/>
      <c r="D145" s="358"/>
      <c r="E145" s="358"/>
      <c r="F145" s="358"/>
      <c r="G145" s="358"/>
      <c r="H145" s="358"/>
      <c r="I145" s="359"/>
    </row>
    <row r="146" spans="1:12">
      <c r="A146" s="132" t="s">
        <v>24</v>
      </c>
      <c r="B146" s="133"/>
      <c r="C146" s="133"/>
      <c r="D146" s="133"/>
      <c r="E146" s="133"/>
      <c r="F146" s="133"/>
      <c r="G146" s="133"/>
      <c r="H146" s="133"/>
      <c r="I146" s="134"/>
    </row>
    <row r="147" spans="1:12" ht="28.5" customHeight="1">
      <c r="A147" s="132" t="s">
        <v>25</v>
      </c>
      <c r="B147" s="188" t="s">
        <v>179</v>
      </c>
      <c r="C147" s="366" t="s">
        <v>188</v>
      </c>
      <c r="D147" s="366"/>
      <c r="E147" s="366"/>
      <c r="F147" s="366"/>
      <c r="G147" s="366"/>
      <c r="H147" s="366"/>
      <c r="I147" s="367"/>
    </row>
    <row r="148" spans="1:12">
      <c r="A148" s="132" t="s">
        <v>26</v>
      </c>
      <c r="B148" s="133" t="s">
        <v>15</v>
      </c>
      <c r="C148" s="137"/>
      <c r="D148" s="133" t="s">
        <v>27</v>
      </c>
      <c r="E148" s="133"/>
      <c r="F148" s="133"/>
      <c r="G148" s="133"/>
      <c r="H148" s="133"/>
      <c r="I148" s="134"/>
      <c r="K148" s="129"/>
      <c r="L148" s="131"/>
    </row>
    <row r="149" spans="1:12">
      <c r="A149" s="132"/>
      <c r="B149" s="133"/>
      <c r="C149" s="133"/>
      <c r="D149" s="133"/>
      <c r="E149" s="133"/>
      <c r="F149" s="133"/>
      <c r="G149" s="133"/>
      <c r="H149" s="133"/>
      <c r="I149" s="134"/>
    </row>
    <row r="150" spans="1:12">
      <c r="A150" s="138" t="s">
        <v>28</v>
      </c>
      <c r="B150" s="139"/>
      <c r="C150" s="133"/>
      <c r="D150" s="133"/>
      <c r="E150" s="133"/>
      <c r="F150" s="133"/>
      <c r="G150" s="133"/>
      <c r="H150" s="133"/>
      <c r="I150" s="134"/>
    </row>
    <row r="151" spans="1:12" ht="15" thickBot="1">
      <c r="A151" s="132"/>
      <c r="B151" s="133"/>
      <c r="C151" s="133"/>
      <c r="D151" s="133"/>
      <c r="E151" s="133"/>
      <c r="F151" s="133"/>
      <c r="G151" s="133"/>
      <c r="H151" s="133"/>
      <c r="I151" s="134"/>
    </row>
    <row r="152" spans="1:12" ht="15" thickBot="1">
      <c r="A152" s="189" t="s">
        <v>29</v>
      </c>
      <c r="B152" s="368" t="s">
        <v>30</v>
      </c>
      <c r="C152" s="369"/>
      <c r="D152" s="370"/>
      <c r="E152" s="189" t="s">
        <v>31</v>
      </c>
      <c r="F152" s="189" t="s">
        <v>32</v>
      </c>
      <c r="G152" s="189" t="s">
        <v>33</v>
      </c>
      <c r="H152" s="189" t="s">
        <v>34</v>
      </c>
      <c r="I152" s="134"/>
    </row>
    <row r="153" spans="1:12">
      <c r="A153" s="141"/>
      <c r="B153" s="142"/>
      <c r="C153" s="143"/>
      <c r="D153" s="144"/>
      <c r="E153" s="145"/>
      <c r="F153" s="146"/>
      <c r="G153" s="147">
        <v>0</v>
      </c>
      <c r="H153" s="148">
        <f t="shared" ref="H153:H163" si="3">ROUND(F153*G153,0)</f>
        <v>0</v>
      </c>
      <c r="I153" s="134"/>
    </row>
    <row r="154" spans="1:12">
      <c r="A154" s="149"/>
      <c r="B154" s="150"/>
      <c r="C154" s="151"/>
      <c r="D154" s="152"/>
      <c r="E154" s="153"/>
      <c r="F154" s="154"/>
      <c r="G154" s="148"/>
      <c r="H154" s="148">
        <f t="shared" si="3"/>
        <v>0</v>
      </c>
      <c r="I154" s="134"/>
    </row>
    <row r="155" spans="1:12">
      <c r="A155" s="149"/>
      <c r="B155" s="150"/>
      <c r="C155" s="151"/>
      <c r="D155" s="152"/>
      <c r="E155" s="153"/>
      <c r="F155" s="155"/>
      <c r="G155" s="148"/>
      <c r="H155" s="148">
        <f t="shared" si="3"/>
        <v>0</v>
      </c>
      <c r="I155" s="134"/>
    </row>
    <row r="156" spans="1:12">
      <c r="A156" s="149"/>
      <c r="B156" s="150"/>
      <c r="C156" s="151"/>
      <c r="D156" s="152"/>
      <c r="E156" s="153"/>
      <c r="F156" s="148"/>
      <c r="G156" s="148"/>
      <c r="H156" s="148">
        <f t="shared" si="3"/>
        <v>0</v>
      </c>
      <c r="I156" s="134"/>
    </row>
    <row r="157" spans="1:12">
      <c r="A157" s="149"/>
      <c r="B157" s="150"/>
      <c r="C157" s="151"/>
      <c r="D157" s="152"/>
      <c r="E157" s="153"/>
      <c r="F157" s="148"/>
      <c r="G157" s="148"/>
      <c r="H157" s="148">
        <f t="shared" si="3"/>
        <v>0</v>
      </c>
      <c r="I157" s="134"/>
    </row>
    <row r="158" spans="1:12">
      <c r="A158" s="149"/>
      <c r="B158" s="150"/>
      <c r="C158" s="151"/>
      <c r="D158" s="152"/>
      <c r="E158" s="153"/>
      <c r="F158" s="148"/>
      <c r="G158" s="148"/>
      <c r="H158" s="148">
        <f t="shared" si="3"/>
        <v>0</v>
      </c>
      <c r="I158" s="134"/>
    </row>
    <row r="159" spans="1:12">
      <c r="A159" s="149"/>
      <c r="B159" s="150"/>
      <c r="C159" s="151"/>
      <c r="D159" s="152"/>
      <c r="E159" s="153"/>
      <c r="F159" s="148"/>
      <c r="G159" s="148"/>
      <c r="H159" s="148">
        <f t="shared" si="3"/>
        <v>0</v>
      </c>
      <c r="I159" s="134"/>
    </row>
    <row r="160" spans="1:12">
      <c r="A160" s="149"/>
      <c r="B160" s="150"/>
      <c r="C160" s="151"/>
      <c r="D160" s="152"/>
      <c r="E160" s="153"/>
      <c r="F160" s="148"/>
      <c r="G160" s="148"/>
      <c r="H160" s="148">
        <f t="shared" si="3"/>
        <v>0</v>
      </c>
      <c r="I160" s="134"/>
    </row>
    <row r="161" spans="1:9">
      <c r="A161" s="149"/>
      <c r="B161" s="150"/>
      <c r="C161" s="151"/>
      <c r="D161" s="152"/>
      <c r="E161" s="153"/>
      <c r="F161" s="148"/>
      <c r="G161" s="148"/>
      <c r="H161" s="148">
        <f t="shared" si="3"/>
        <v>0</v>
      </c>
      <c r="I161" s="134"/>
    </row>
    <row r="162" spans="1:9">
      <c r="A162" s="149"/>
      <c r="B162" s="150"/>
      <c r="C162" s="151"/>
      <c r="D162" s="152"/>
      <c r="E162" s="153"/>
      <c r="F162" s="148"/>
      <c r="G162" s="148"/>
      <c r="H162" s="148">
        <f t="shared" si="3"/>
        <v>0</v>
      </c>
      <c r="I162" s="134"/>
    </row>
    <row r="163" spans="1:9">
      <c r="A163" s="149"/>
      <c r="B163" s="150"/>
      <c r="C163" s="151"/>
      <c r="D163" s="152"/>
      <c r="E163" s="153"/>
      <c r="F163" s="148"/>
      <c r="G163" s="148"/>
      <c r="H163" s="148">
        <f t="shared" si="3"/>
        <v>0</v>
      </c>
      <c r="I163" s="134"/>
    </row>
    <row r="164" spans="1:9">
      <c r="A164" s="132"/>
      <c r="B164" s="133"/>
      <c r="C164" s="133"/>
      <c r="D164" s="133"/>
      <c r="E164" s="133"/>
      <c r="F164" s="133"/>
      <c r="G164" s="133"/>
      <c r="H164" s="133"/>
      <c r="I164" s="134"/>
    </row>
    <row r="165" spans="1:9">
      <c r="A165" s="132"/>
      <c r="B165" s="133"/>
      <c r="C165" s="133"/>
      <c r="D165" s="133"/>
      <c r="E165" s="139" t="s">
        <v>37</v>
      </c>
      <c r="F165" s="133"/>
      <c r="G165" s="133"/>
      <c r="H165" s="133"/>
      <c r="I165" s="156">
        <f>SUM(H153:H163)</f>
        <v>0</v>
      </c>
    </row>
    <row r="166" spans="1:9">
      <c r="A166" s="138"/>
      <c r="B166" s="139"/>
      <c r="C166" s="133"/>
      <c r="D166" s="133"/>
      <c r="E166" s="133"/>
      <c r="F166" s="133"/>
      <c r="G166" s="133"/>
      <c r="H166" s="133"/>
      <c r="I166" s="134"/>
    </row>
    <row r="167" spans="1:9">
      <c r="A167" s="132"/>
      <c r="B167" s="133"/>
      <c r="C167" s="133"/>
      <c r="D167" s="133"/>
      <c r="E167" s="133"/>
      <c r="F167" s="133"/>
      <c r="G167" s="133"/>
      <c r="H167" s="133"/>
      <c r="I167" s="134"/>
    </row>
    <row r="168" spans="1:9">
      <c r="A168" s="138" t="s">
        <v>38</v>
      </c>
      <c r="B168" s="139"/>
      <c r="C168" s="133"/>
      <c r="D168" s="133"/>
      <c r="E168" s="133"/>
      <c r="F168" s="133"/>
      <c r="G168" s="133"/>
      <c r="H168" s="133"/>
      <c r="I168" s="134"/>
    </row>
    <row r="169" spans="1:9" ht="15" thickBot="1">
      <c r="A169" s="132"/>
      <c r="B169" s="133"/>
      <c r="C169" s="133"/>
      <c r="D169" s="133"/>
      <c r="E169" s="133"/>
      <c r="F169" s="133"/>
      <c r="G169" s="133"/>
      <c r="H169" s="133"/>
      <c r="I169" s="134"/>
    </row>
    <row r="170" spans="1:9" ht="15" thickBot="1">
      <c r="A170" s="189" t="s">
        <v>29</v>
      </c>
      <c r="B170" s="368" t="s">
        <v>30</v>
      </c>
      <c r="C170" s="369"/>
      <c r="D170" s="370"/>
      <c r="E170" s="368" t="s">
        <v>39</v>
      </c>
      <c r="F170" s="370"/>
      <c r="G170" s="189" t="s">
        <v>40</v>
      </c>
      <c r="H170" s="189" t="s">
        <v>34</v>
      </c>
      <c r="I170" s="134"/>
    </row>
    <row r="171" spans="1:9">
      <c r="A171" s="141"/>
      <c r="B171" s="157"/>
      <c r="C171" s="158"/>
      <c r="D171" s="159"/>
      <c r="E171" s="160"/>
      <c r="F171" s="159"/>
      <c r="G171" s="147">
        <v>10</v>
      </c>
      <c r="H171" s="147">
        <f>ROUND(E171/G171,0)</f>
        <v>0</v>
      </c>
      <c r="I171" s="134"/>
    </row>
    <row r="172" spans="1:9">
      <c r="A172" s="149"/>
      <c r="B172" s="150" t="s">
        <v>57</v>
      </c>
      <c r="C172" s="161"/>
      <c r="D172" s="162"/>
      <c r="E172" s="163">
        <v>15000</v>
      </c>
      <c r="F172" s="164"/>
      <c r="G172" s="165">
        <v>4.5</v>
      </c>
      <c r="H172" s="148">
        <f>ROUND(E172/G172,0)</f>
        <v>3333</v>
      </c>
      <c r="I172" s="134"/>
    </row>
    <row r="173" spans="1:9">
      <c r="A173" s="149"/>
      <c r="B173" s="166"/>
      <c r="C173" s="161"/>
      <c r="D173" s="162"/>
      <c r="E173" s="163"/>
      <c r="F173" s="164"/>
      <c r="G173" s="148">
        <v>1</v>
      </c>
      <c r="H173" s="148">
        <f>ROUND(E173/G173,0)</f>
        <v>0</v>
      </c>
      <c r="I173" s="134"/>
    </row>
    <row r="174" spans="1:9">
      <c r="A174" s="149"/>
      <c r="B174" s="166"/>
      <c r="C174" s="161"/>
      <c r="D174" s="162"/>
      <c r="E174" s="163"/>
      <c r="F174" s="164"/>
      <c r="G174" s="148">
        <v>1</v>
      </c>
      <c r="H174" s="148">
        <f>ROUND(E174/G174,0)</f>
        <v>0</v>
      </c>
      <c r="I174" s="134"/>
    </row>
    <row r="175" spans="1:9">
      <c r="A175" s="149"/>
      <c r="B175" s="166"/>
      <c r="C175" s="161"/>
      <c r="D175" s="162"/>
      <c r="E175" s="163"/>
      <c r="F175" s="164"/>
      <c r="G175" s="148">
        <v>1</v>
      </c>
      <c r="H175" s="148">
        <f>ROUND(E175/G175,0)</f>
        <v>0</v>
      </c>
      <c r="I175" s="134"/>
    </row>
    <row r="176" spans="1:9">
      <c r="A176" s="132"/>
      <c r="B176" s="133"/>
      <c r="C176" s="133"/>
      <c r="D176" s="133"/>
      <c r="E176" s="133"/>
      <c r="F176" s="133"/>
      <c r="G176" s="133"/>
      <c r="H176" s="133"/>
      <c r="I176" s="134"/>
    </row>
    <row r="177" spans="1:9">
      <c r="A177" s="132"/>
      <c r="B177" s="133"/>
      <c r="C177" s="133"/>
      <c r="D177" s="133"/>
      <c r="E177" s="139" t="s">
        <v>42</v>
      </c>
      <c r="F177" s="133"/>
      <c r="G177" s="133"/>
      <c r="H177" s="133"/>
      <c r="I177" s="156">
        <f>SUM(H171:H175)</f>
        <v>3333</v>
      </c>
    </row>
    <row r="178" spans="1:9">
      <c r="A178" s="132"/>
      <c r="B178" s="133"/>
      <c r="C178" s="133"/>
      <c r="D178" s="133"/>
      <c r="E178" s="133"/>
      <c r="F178" s="133"/>
      <c r="G178" s="133"/>
      <c r="H178" s="133"/>
      <c r="I178" s="134"/>
    </row>
    <row r="179" spans="1:9">
      <c r="A179" s="138" t="s">
        <v>43</v>
      </c>
      <c r="B179" s="139"/>
      <c r="C179" s="133"/>
      <c r="D179" s="133"/>
      <c r="E179" s="133"/>
      <c r="F179" s="133"/>
      <c r="G179" s="133"/>
      <c r="H179" s="133"/>
      <c r="I179" s="134"/>
    </row>
    <row r="180" spans="1:9" ht="15" thickBot="1">
      <c r="A180" s="132"/>
      <c r="B180" s="133"/>
      <c r="C180" s="133"/>
      <c r="D180" s="133"/>
      <c r="E180" s="133"/>
      <c r="F180" s="133"/>
      <c r="G180" s="133"/>
      <c r="H180" s="133"/>
      <c r="I180" s="134"/>
    </row>
    <row r="181" spans="1:9" ht="15" thickBot="1">
      <c r="A181" s="167" t="s">
        <v>29</v>
      </c>
      <c r="B181" s="167" t="s">
        <v>30</v>
      </c>
      <c r="C181" s="167" t="s">
        <v>31</v>
      </c>
      <c r="D181" s="167" t="s">
        <v>44</v>
      </c>
      <c r="E181" s="167" t="s">
        <v>45</v>
      </c>
      <c r="F181" s="167" t="s">
        <v>46</v>
      </c>
      <c r="G181" s="167" t="s">
        <v>47</v>
      </c>
      <c r="H181" s="168" t="s">
        <v>34</v>
      </c>
      <c r="I181" s="134"/>
    </row>
    <row r="182" spans="1:9">
      <c r="A182" s="141"/>
      <c r="B182" s="169"/>
      <c r="C182" s="169"/>
      <c r="D182" s="147"/>
      <c r="E182" s="147">
        <v>185</v>
      </c>
      <c r="F182" s="170">
        <f>ROUND(D182*(+E182)/100,0)</f>
        <v>0</v>
      </c>
      <c r="G182" s="147">
        <v>1</v>
      </c>
      <c r="H182" s="147">
        <f>ROUND(F182/G182,0)</f>
        <v>0</v>
      </c>
      <c r="I182" s="134"/>
    </row>
    <row r="183" spans="1:9">
      <c r="A183" s="149">
        <v>2</v>
      </c>
      <c r="B183" s="171" t="s">
        <v>59</v>
      </c>
      <c r="C183" s="148">
        <v>50000</v>
      </c>
      <c r="D183" s="148">
        <f>A183*C183</f>
        <v>100000</v>
      </c>
      <c r="E183" s="148">
        <v>185</v>
      </c>
      <c r="F183" s="148">
        <f>ROUND(D183*(+E183)/100,0)</f>
        <v>185000</v>
      </c>
      <c r="G183" s="165">
        <v>5</v>
      </c>
      <c r="H183" s="148">
        <f>ROUND(F183/G183,0)</f>
        <v>37000</v>
      </c>
      <c r="I183" s="134"/>
    </row>
    <row r="184" spans="1:9">
      <c r="A184" s="172">
        <v>0.25</v>
      </c>
      <c r="B184" s="171" t="s">
        <v>51</v>
      </c>
      <c r="C184" s="148">
        <v>95000</v>
      </c>
      <c r="D184" s="148">
        <f>A184*C184</f>
        <v>23750</v>
      </c>
      <c r="E184" s="148">
        <v>185</v>
      </c>
      <c r="F184" s="148">
        <f>ROUND(D184*(+E184)/100,0)</f>
        <v>43938</v>
      </c>
      <c r="G184" s="165">
        <v>5</v>
      </c>
      <c r="H184" s="148">
        <f>ROUND(F184/G184,0)</f>
        <v>8788</v>
      </c>
      <c r="I184" s="134"/>
    </row>
    <row r="185" spans="1:9">
      <c r="A185" s="149"/>
      <c r="B185" s="171"/>
      <c r="C185" s="171"/>
      <c r="D185" s="148"/>
      <c r="E185" s="148">
        <v>185</v>
      </c>
      <c r="F185" s="148">
        <f>ROUND(D185*(+E185)/100,0)</f>
        <v>0</v>
      </c>
      <c r="G185" s="148">
        <v>1</v>
      </c>
      <c r="H185" s="148">
        <f>ROUND(F185/G185,0)</f>
        <v>0</v>
      </c>
      <c r="I185" s="134"/>
    </row>
    <row r="186" spans="1:9">
      <c r="A186" s="132"/>
      <c r="B186" s="133"/>
      <c r="C186" s="133"/>
      <c r="D186" s="133"/>
      <c r="E186" s="133"/>
      <c r="F186" s="133"/>
      <c r="G186" s="133"/>
      <c r="H186" s="133"/>
      <c r="I186" s="134"/>
    </row>
    <row r="187" spans="1:9">
      <c r="A187" s="132"/>
      <c r="B187" s="133"/>
      <c r="C187" s="133"/>
      <c r="D187" s="133"/>
      <c r="E187" s="139" t="s">
        <v>52</v>
      </c>
      <c r="F187" s="133"/>
      <c r="G187" s="133"/>
      <c r="H187" s="133"/>
      <c r="I187" s="156">
        <f>SUM(H182:H185)</f>
        <v>45788</v>
      </c>
    </row>
    <row r="188" spans="1:9">
      <c r="A188" s="132"/>
      <c r="B188" s="133"/>
      <c r="C188" s="133"/>
      <c r="D188" s="133"/>
      <c r="E188" s="133"/>
      <c r="F188" s="133"/>
      <c r="G188" s="133"/>
      <c r="H188" s="133"/>
      <c r="I188" s="134"/>
    </row>
    <row r="189" spans="1:9">
      <c r="A189" s="132"/>
      <c r="B189" s="133"/>
      <c r="C189" s="133"/>
      <c r="D189" s="133"/>
      <c r="E189" s="133"/>
      <c r="F189" s="133"/>
      <c r="G189" s="133"/>
      <c r="H189" s="133"/>
      <c r="I189" s="134"/>
    </row>
    <row r="190" spans="1:9" ht="16" thickBot="1">
      <c r="A190" s="173"/>
      <c r="B190" s="174"/>
      <c r="C190" s="174"/>
      <c r="D190" s="174"/>
      <c r="E190" s="174"/>
      <c r="F190" s="174"/>
      <c r="G190" s="175" t="s">
        <v>53</v>
      </c>
      <c r="H190" s="174"/>
      <c r="I190" s="176">
        <f>I165+I177+I187</f>
        <v>49121</v>
      </c>
    </row>
    <row r="191" spans="1:9" ht="15.5">
      <c r="A191" s="1"/>
      <c r="B191" s="1"/>
      <c r="C191" s="1"/>
      <c r="D191" s="1"/>
      <c r="E191" s="1"/>
      <c r="F191" s="1"/>
      <c r="G191" s="4"/>
      <c r="H191" s="1"/>
      <c r="I191" s="130"/>
    </row>
    <row r="192" spans="1:9" ht="16" thickBot="1">
      <c r="A192" s="1"/>
      <c r="B192" s="1"/>
      <c r="C192" s="1"/>
      <c r="D192" s="1"/>
      <c r="E192" s="1"/>
      <c r="F192" s="1"/>
      <c r="G192" s="4"/>
      <c r="H192" s="1"/>
      <c r="I192" s="130"/>
    </row>
    <row r="193" spans="1:13" ht="16" thickBot="1">
      <c r="A193" s="357" t="s">
        <v>23</v>
      </c>
      <c r="B193" s="358"/>
      <c r="C193" s="358"/>
      <c r="D193" s="358"/>
      <c r="E193" s="358"/>
      <c r="F193" s="358"/>
      <c r="G193" s="358"/>
      <c r="H193" s="358"/>
      <c r="I193" s="359"/>
    </row>
    <row r="194" spans="1:13">
      <c r="A194" s="132" t="s">
        <v>24</v>
      </c>
      <c r="B194" s="133"/>
      <c r="C194" s="133"/>
      <c r="D194" s="133"/>
      <c r="E194" s="133"/>
      <c r="F194" s="133"/>
      <c r="G194" s="133"/>
      <c r="H194" s="133"/>
      <c r="I194" s="134"/>
    </row>
    <row r="195" spans="1:13" ht="27.75" customHeight="1">
      <c r="A195" s="132" t="s">
        <v>25</v>
      </c>
      <c r="B195" s="190" t="s">
        <v>180</v>
      </c>
      <c r="C195" s="366" t="s">
        <v>500</v>
      </c>
      <c r="D195" s="366"/>
      <c r="E195" s="366"/>
      <c r="F195" s="366"/>
      <c r="G195" s="366"/>
      <c r="H195" s="366"/>
      <c r="I195" s="367"/>
    </row>
    <row r="196" spans="1:13">
      <c r="A196" s="132" t="s">
        <v>26</v>
      </c>
      <c r="B196" s="133" t="s">
        <v>15</v>
      </c>
      <c r="C196" s="137"/>
      <c r="D196" s="133" t="s">
        <v>27</v>
      </c>
      <c r="E196" s="133"/>
      <c r="F196" s="133"/>
      <c r="G196" s="133"/>
      <c r="H196" s="133"/>
      <c r="I196" s="134"/>
    </row>
    <row r="197" spans="1:13">
      <c r="A197" s="132"/>
      <c r="B197" s="133"/>
      <c r="C197" s="133"/>
      <c r="D197" s="133"/>
      <c r="E197" s="133"/>
      <c r="F197" s="133"/>
      <c r="G197" s="133"/>
      <c r="H197" s="133"/>
      <c r="I197" s="134"/>
    </row>
    <row r="198" spans="1:13">
      <c r="A198" s="138" t="s">
        <v>28</v>
      </c>
      <c r="B198" s="139"/>
      <c r="C198" s="133"/>
      <c r="D198" s="133"/>
      <c r="E198" s="133"/>
      <c r="F198" s="133"/>
      <c r="G198" s="133"/>
      <c r="H198" s="133"/>
      <c r="I198" s="134"/>
    </row>
    <row r="199" spans="1:13" ht="15" thickBot="1">
      <c r="A199" s="132"/>
      <c r="B199" s="133"/>
      <c r="C199" s="133"/>
      <c r="D199" s="133"/>
      <c r="E199" s="133"/>
      <c r="F199" s="133"/>
      <c r="G199" s="133"/>
      <c r="H199" s="133"/>
      <c r="I199" s="134"/>
    </row>
    <row r="200" spans="1:13" ht="15" thickBot="1">
      <c r="A200" s="140" t="s">
        <v>29</v>
      </c>
      <c r="B200" s="363" t="s">
        <v>30</v>
      </c>
      <c r="C200" s="364"/>
      <c r="D200" s="365"/>
      <c r="E200" s="140" t="s">
        <v>31</v>
      </c>
      <c r="F200" s="140" t="s">
        <v>32</v>
      </c>
      <c r="G200" s="140" t="s">
        <v>33</v>
      </c>
      <c r="H200" s="140" t="s">
        <v>34</v>
      </c>
      <c r="I200" s="134"/>
      <c r="L200" s="129"/>
      <c r="M200" s="131"/>
    </row>
    <row r="201" spans="1:13">
      <c r="A201" s="141"/>
      <c r="B201" s="142"/>
      <c r="C201" s="143"/>
      <c r="D201" s="144"/>
      <c r="E201" s="145"/>
      <c r="F201" s="187"/>
      <c r="G201" s="147"/>
      <c r="H201" s="147">
        <f>ROUND(F201*G201,0)</f>
        <v>0</v>
      </c>
      <c r="I201" s="134"/>
      <c r="L201" s="129"/>
      <c r="M201" s="131"/>
    </row>
    <row r="202" spans="1:13">
      <c r="A202" s="149"/>
      <c r="B202" s="150"/>
      <c r="C202" s="151"/>
      <c r="D202" s="152"/>
      <c r="E202" s="153"/>
      <c r="F202" s="148"/>
      <c r="G202" s="148"/>
      <c r="H202" s="148"/>
      <c r="I202" s="134"/>
      <c r="L202" s="129"/>
      <c r="M202" s="123"/>
    </row>
    <row r="203" spans="1:13">
      <c r="A203" s="149"/>
      <c r="B203" s="150"/>
      <c r="C203" s="151"/>
      <c r="D203" s="152"/>
      <c r="E203" s="153"/>
      <c r="F203" s="148"/>
      <c r="G203" s="148"/>
      <c r="H203" s="148"/>
      <c r="I203" s="134"/>
      <c r="L203" s="129"/>
      <c r="M203" s="123"/>
    </row>
    <row r="204" spans="1:13">
      <c r="A204" s="149"/>
      <c r="B204" s="150"/>
      <c r="C204" s="151"/>
      <c r="D204" s="152"/>
      <c r="E204" s="153"/>
      <c r="F204" s="148"/>
      <c r="G204" s="148"/>
      <c r="H204" s="148">
        <f t="shared" ref="H204:H211" si="4">ROUND(F204*G204,0)</f>
        <v>0</v>
      </c>
      <c r="I204" s="134"/>
    </row>
    <row r="205" spans="1:13">
      <c r="A205" s="149"/>
      <c r="B205" s="150"/>
      <c r="C205" s="151"/>
      <c r="D205" s="152"/>
      <c r="E205" s="153"/>
      <c r="F205" s="148"/>
      <c r="G205" s="148"/>
      <c r="H205" s="148">
        <f t="shared" si="4"/>
        <v>0</v>
      </c>
      <c r="I205" s="134"/>
    </row>
    <row r="206" spans="1:13">
      <c r="A206" s="149"/>
      <c r="B206" s="150"/>
      <c r="C206" s="151"/>
      <c r="D206" s="152"/>
      <c r="E206" s="153"/>
      <c r="F206" s="148"/>
      <c r="G206" s="148"/>
      <c r="H206" s="148">
        <f t="shared" si="4"/>
        <v>0</v>
      </c>
      <c r="I206" s="134"/>
    </row>
    <row r="207" spans="1:13">
      <c r="A207" s="149"/>
      <c r="B207" s="150"/>
      <c r="C207" s="151"/>
      <c r="D207" s="152"/>
      <c r="E207" s="153"/>
      <c r="F207" s="148"/>
      <c r="G207" s="148"/>
      <c r="H207" s="148">
        <f t="shared" si="4"/>
        <v>0</v>
      </c>
      <c r="I207" s="134"/>
    </row>
    <row r="208" spans="1:13">
      <c r="A208" s="149"/>
      <c r="B208" s="150"/>
      <c r="C208" s="151"/>
      <c r="D208" s="152"/>
      <c r="E208" s="153"/>
      <c r="F208" s="148"/>
      <c r="G208" s="148"/>
      <c r="H208" s="148">
        <f t="shared" si="4"/>
        <v>0</v>
      </c>
      <c r="I208" s="134"/>
    </row>
    <row r="209" spans="1:9">
      <c r="A209" s="149"/>
      <c r="B209" s="150"/>
      <c r="C209" s="151"/>
      <c r="D209" s="152"/>
      <c r="E209" s="153"/>
      <c r="F209" s="148"/>
      <c r="G209" s="148"/>
      <c r="H209" s="148">
        <f t="shared" si="4"/>
        <v>0</v>
      </c>
      <c r="I209" s="134"/>
    </row>
    <row r="210" spans="1:9">
      <c r="A210" s="149"/>
      <c r="B210" s="150"/>
      <c r="C210" s="151"/>
      <c r="D210" s="152"/>
      <c r="E210" s="153"/>
      <c r="F210" s="148"/>
      <c r="G210" s="148"/>
      <c r="H210" s="148">
        <f t="shared" si="4"/>
        <v>0</v>
      </c>
      <c r="I210" s="134"/>
    </row>
    <row r="211" spans="1:9">
      <c r="A211" s="149"/>
      <c r="B211" s="150"/>
      <c r="C211" s="151"/>
      <c r="D211" s="152"/>
      <c r="E211" s="153"/>
      <c r="F211" s="148"/>
      <c r="G211" s="148"/>
      <c r="H211" s="148">
        <f t="shared" si="4"/>
        <v>0</v>
      </c>
      <c r="I211" s="134"/>
    </row>
    <row r="212" spans="1:9">
      <c r="A212" s="132"/>
      <c r="B212" s="133"/>
      <c r="C212" s="133"/>
      <c r="D212" s="133"/>
      <c r="E212" s="133"/>
      <c r="F212" s="133"/>
      <c r="G212" s="133"/>
      <c r="H212" s="133"/>
      <c r="I212" s="134"/>
    </row>
    <row r="213" spans="1:9">
      <c r="A213" s="132"/>
      <c r="B213" s="133"/>
      <c r="C213" s="133"/>
      <c r="D213" s="133"/>
      <c r="E213" s="139" t="s">
        <v>37</v>
      </c>
      <c r="F213" s="133"/>
      <c r="G213" s="133"/>
      <c r="H213" s="133"/>
      <c r="I213" s="156">
        <f>SUM(H201:H211)</f>
        <v>0</v>
      </c>
    </row>
    <row r="214" spans="1:9">
      <c r="A214" s="138"/>
      <c r="B214" s="139"/>
      <c r="C214" s="133"/>
      <c r="D214" s="133"/>
      <c r="E214" s="133"/>
      <c r="F214" s="133"/>
      <c r="G214" s="133"/>
      <c r="H214" s="133"/>
      <c r="I214" s="134"/>
    </row>
    <row r="215" spans="1:9">
      <c r="A215" s="132"/>
      <c r="B215" s="133"/>
      <c r="C215" s="133"/>
      <c r="D215" s="133"/>
      <c r="E215" s="133"/>
      <c r="F215" s="133"/>
      <c r="G215" s="133"/>
      <c r="H215" s="133"/>
      <c r="I215" s="134"/>
    </row>
    <row r="216" spans="1:9">
      <c r="A216" s="138" t="s">
        <v>38</v>
      </c>
      <c r="B216" s="139"/>
      <c r="C216" s="133"/>
      <c r="D216" s="133"/>
      <c r="E216" s="133"/>
      <c r="F216" s="133"/>
      <c r="G216" s="133"/>
      <c r="H216" s="133"/>
      <c r="I216" s="134"/>
    </row>
    <row r="217" spans="1:9" ht="15" thickBot="1">
      <c r="A217" s="132"/>
      <c r="B217" s="133"/>
      <c r="C217" s="133"/>
      <c r="D217" s="133"/>
      <c r="E217" s="133"/>
      <c r="F217" s="133"/>
      <c r="G217" s="133"/>
      <c r="H217" s="133"/>
      <c r="I217" s="134"/>
    </row>
    <row r="218" spans="1:9" ht="15" thickBot="1">
      <c r="A218" s="140" t="s">
        <v>29</v>
      </c>
      <c r="B218" s="363" t="s">
        <v>30</v>
      </c>
      <c r="C218" s="364"/>
      <c r="D218" s="365"/>
      <c r="E218" s="363" t="s">
        <v>39</v>
      </c>
      <c r="F218" s="365"/>
      <c r="G218" s="140" t="s">
        <v>40</v>
      </c>
      <c r="H218" s="140" t="s">
        <v>34</v>
      </c>
      <c r="I218" s="134"/>
    </row>
    <row r="219" spans="1:9">
      <c r="A219" s="141"/>
      <c r="B219" s="157" t="s">
        <v>57</v>
      </c>
      <c r="C219" s="158"/>
      <c r="D219" s="182"/>
      <c r="E219" s="160">
        <v>15000</v>
      </c>
      <c r="F219" s="159"/>
      <c r="G219" s="147">
        <v>18</v>
      </c>
      <c r="H219" s="147">
        <f>ROUND(E219/G219,0)</f>
        <v>833</v>
      </c>
      <c r="I219" s="134"/>
    </row>
    <row r="220" spans="1:9">
      <c r="A220" s="149"/>
      <c r="B220" s="166"/>
      <c r="C220" s="161"/>
      <c r="D220" s="162"/>
      <c r="E220" s="163"/>
      <c r="F220" s="164"/>
      <c r="G220" s="148">
        <v>1</v>
      </c>
      <c r="H220" s="148">
        <f>ROUND(E220/G220,0)</f>
        <v>0</v>
      </c>
      <c r="I220" s="134"/>
    </row>
    <row r="221" spans="1:9">
      <c r="A221" s="149"/>
      <c r="B221" s="166"/>
      <c r="C221" s="161"/>
      <c r="D221" s="162"/>
      <c r="E221" s="163"/>
      <c r="F221" s="164"/>
      <c r="G221" s="148">
        <v>1</v>
      </c>
      <c r="H221" s="148">
        <f>ROUND(E221/G221,0)</f>
        <v>0</v>
      </c>
      <c r="I221" s="134"/>
    </row>
    <row r="222" spans="1:9">
      <c r="A222" s="149"/>
      <c r="B222" s="166"/>
      <c r="C222" s="161"/>
      <c r="D222" s="162"/>
      <c r="E222" s="163"/>
      <c r="F222" s="164"/>
      <c r="G222" s="148">
        <v>1</v>
      </c>
      <c r="H222" s="148">
        <f>ROUND(E222/G222,0)</f>
        <v>0</v>
      </c>
      <c r="I222" s="134"/>
    </row>
    <row r="223" spans="1:9">
      <c r="A223" s="149"/>
      <c r="B223" s="166"/>
      <c r="C223" s="161"/>
      <c r="D223" s="162"/>
      <c r="E223" s="163"/>
      <c r="F223" s="164"/>
      <c r="G223" s="148">
        <v>1</v>
      </c>
      <c r="H223" s="148">
        <f>ROUND(E223/G223,0)</f>
        <v>0</v>
      </c>
      <c r="I223" s="134"/>
    </row>
    <row r="224" spans="1:9">
      <c r="A224" s="132"/>
      <c r="B224" s="133"/>
      <c r="C224" s="133"/>
      <c r="D224" s="133"/>
      <c r="E224" s="133"/>
      <c r="F224" s="133"/>
      <c r="G224" s="133"/>
      <c r="H224" s="133"/>
      <c r="I224" s="134"/>
    </row>
    <row r="225" spans="1:9">
      <c r="A225" s="132"/>
      <c r="B225" s="133"/>
      <c r="C225" s="133"/>
      <c r="D225" s="133"/>
      <c r="E225" s="139" t="s">
        <v>42</v>
      </c>
      <c r="F225" s="133"/>
      <c r="G225" s="133"/>
      <c r="H225" s="133"/>
      <c r="I225" s="156">
        <f>SUM(H219:H223)</f>
        <v>833</v>
      </c>
    </row>
    <row r="226" spans="1:9">
      <c r="A226" s="132"/>
      <c r="B226" s="133"/>
      <c r="C226" s="133"/>
      <c r="D226" s="133"/>
      <c r="E226" s="133"/>
      <c r="F226" s="133"/>
      <c r="G226" s="133"/>
      <c r="H226" s="133"/>
      <c r="I226" s="134"/>
    </row>
    <row r="227" spans="1:9">
      <c r="A227" s="138" t="s">
        <v>43</v>
      </c>
      <c r="B227" s="139"/>
      <c r="C227" s="133"/>
      <c r="D227" s="133"/>
      <c r="E227" s="133"/>
      <c r="F227" s="133"/>
      <c r="G227" s="133"/>
      <c r="H227" s="133"/>
      <c r="I227" s="134"/>
    </row>
    <row r="228" spans="1:9" ht="15" thickBot="1">
      <c r="A228" s="132"/>
      <c r="B228" s="133"/>
      <c r="C228" s="133"/>
      <c r="D228" s="133"/>
      <c r="E228" s="133"/>
      <c r="F228" s="133"/>
      <c r="G228" s="133"/>
      <c r="H228" s="133"/>
      <c r="I228" s="134"/>
    </row>
    <row r="229" spans="1:9" ht="15" thickBot="1">
      <c r="A229" s="168" t="s">
        <v>29</v>
      </c>
      <c r="B229" s="168" t="s">
        <v>30</v>
      </c>
      <c r="C229" s="167" t="s">
        <v>31</v>
      </c>
      <c r="D229" s="167" t="s">
        <v>44</v>
      </c>
      <c r="E229" s="167" t="s">
        <v>45</v>
      </c>
      <c r="F229" s="167" t="s">
        <v>46</v>
      </c>
      <c r="G229" s="167" t="s">
        <v>47</v>
      </c>
      <c r="H229" s="168" t="s">
        <v>34</v>
      </c>
      <c r="I229" s="134"/>
    </row>
    <row r="230" spans="1:9">
      <c r="A230" s="141"/>
      <c r="B230" s="169" t="s">
        <v>60</v>
      </c>
      <c r="C230" s="169" t="s">
        <v>49</v>
      </c>
      <c r="D230" s="147">
        <v>60000</v>
      </c>
      <c r="E230" s="147">
        <v>185</v>
      </c>
      <c r="F230" s="170">
        <f>ROUND(D230*(+E230)/100,0)</f>
        <v>111000</v>
      </c>
      <c r="G230" s="147">
        <v>7</v>
      </c>
      <c r="H230" s="147">
        <f>ROUND(F230/G230,0)</f>
        <v>15857</v>
      </c>
      <c r="I230" s="134"/>
    </row>
    <row r="231" spans="1:9">
      <c r="A231" s="149">
        <v>0.15</v>
      </c>
      <c r="B231" s="171" t="s">
        <v>51</v>
      </c>
      <c r="C231" s="148">
        <v>95000</v>
      </c>
      <c r="D231" s="148">
        <f>A231*C231</f>
        <v>14250</v>
      </c>
      <c r="E231" s="148">
        <v>185</v>
      </c>
      <c r="F231" s="148">
        <f>ROUND(D231*(+E231)/100,0)</f>
        <v>26363</v>
      </c>
      <c r="G231" s="148">
        <v>7</v>
      </c>
      <c r="H231" s="148">
        <f>ROUND(F231/G231,0)</f>
        <v>3766</v>
      </c>
      <c r="I231" s="134"/>
    </row>
    <row r="232" spans="1:9">
      <c r="A232" s="149"/>
      <c r="B232" s="171"/>
      <c r="C232" s="171"/>
      <c r="D232" s="148"/>
      <c r="E232" s="148">
        <v>185</v>
      </c>
      <c r="F232" s="148">
        <f>ROUND(D232*(+E232)/100,0)</f>
        <v>0</v>
      </c>
      <c r="G232" s="148">
        <v>1</v>
      </c>
      <c r="H232" s="148">
        <f>ROUND(F232/G232,0)</f>
        <v>0</v>
      </c>
      <c r="I232" s="134"/>
    </row>
    <row r="233" spans="1:9">
      <c r="A233" s="149"/>
      <c r="B233" s="171"/>
      <c r="C233" s="171"/>
      <c r="D233" s="148"/>
      <c r="E233" s="148">
        <v>185</v>
      </c>
      <c r="F233" s="148">
        <f>ROUND(D233*(+E233)/100,0)</f>
        <v>0</v>
      </c>
      <c r="G233" s="148">
        <v>1</v>
      </c>
      <c r="H233" s="148">
        <f>ROUND(F233/G233,0)</f>
        <v>0</v>
      </c>
      <c r="I233" s="134"/>
    </row>
    <row r="234" spans="1:9">
      <c r="A234" s="132"/>
      <c r="B234" s="133"/>
      <c r="C234" s="133"/>
      <c r="D234" s="133"/>
      <c r="E234" s="133"/>
      <c r="F234" s="133"/>
      <c r="G234" s="133"/>
      <c r="H234" s="133"/>
      <c r="I234" s="134"/>
    </row>
    <row r="235" spans="1:9">
      <c r="A235" s="132"/>
      <c r="B235" s="133"/>
      <c r="C235" s="133"/>
      <c r="D235" s="133"/>
      <c r="E235" s="139" t="s">
        <v>52</v>
      </c>
      <c r="F235" s="133"/>
      <c r="G235" s="133"/>
      <c r="H235" s="133"/>
      <c r="I235" s="156">
        <f>SUM(H230:H231)</f>
        <v>19623</v>
      </c>
    </row>
    <row r="236" spans="1:9">
      <c r="A236" s="132"/>
      <c r="B236" s="133"/>
      <c r="C236" s="133"/>
      <c r="D236" s="133"/>
      <c r="E236" s="133"/>
      <c r="F236" s="133"/>
      <c r="G236" s="133"/>
      <c r="H236" s="133"/>
      <c r="I236" s="134"/>
    </row>
    <row r="237" spans="1:9">
      <c r="A237" s="132"/>
      <c r="B237" s="133"/>
      <c r="C237" s="133"/>
      <c r="D237" s="133"/>
      <c r="E237" s="133"/>
      <c r="F237" s="133"/>
      <c r="G237" s="133"/>
      <c r="H237" s="133"/>
      <c r="I237" s="134"/>
    </row>
    <row r="238" spans="1:9" ht="15" thickBot="1">
      <c r="A238" s="173"/>
      <c r="B238" s="174"/>
      <c r="C238" s="174"/>
      <c r="D238" s="174"/>
      <c r="E238" s="174"/>
      <c r="F238" s="174"/>
      <c r="G238" s="175" t="s">
        <v>53</v>
      </c>
      <c r="H238" s="174"/>
      <c r="I238" s="191">
        <f>I213+I225+I235</f>
        <v>20456</v>
      </c>
    </row>
    <row r="239" spans="1:9">
      <c r="A239" s="1"/>
      <c r="B239" s="1"/>
      <c r="C239" s="1"/>
      <c r="D239" s="1"/>
      <c r="E239" s="1"/>
      <c r="F239" s="1"/>
      <c r="G239" s="4"/>
      <c r="H239" s="1"/>
      <c r="I239" s="2"/>
    </row>
    <row r="240" spans="1:9" ht="15" thickBot="1">
      <c r="A240" s="1"/>
      <c r="B240" s="1"/>
      <c r="C240" s="1"/>
      <c r="D240" s="1"/>
      <c r="E240" s="1"/>
      <c r="F240" s="1"/>
      <c r="G240" s="4"/>
      <c r="H240" s="1"/>
      <c r="I240" s="2"/>
    </row>
    <row r="241" spans="1:9" ht="16" thickBot="1">
      <c r="A241" s="357" t="s">
        <v>23</v>
      </c>
      <c r="B241" s="358"/>
      <c r="C241" s="358"/>
      <c r="D241" s="358"/>
      <c r="E241" s="358"/>
      <c r="F241" s="358"/>
      <c r="G241" s="358"/>
      <c r="H241" s="358"/>
      <c r="I241" s="359"/>
    </row>
    <row r="242" spans="1:9">
      <c r="A242" s="132" t="s">
        <v>24</v>
      </c>
      <c r="B242" s="133"/>
      <c r="C242" s="133"/>
      <c r="D242" s="133"/>
      <c r="E242" s="133"/>
      <c r="F242" s="133"/>
      <c r="G242" s="133"/>
      <c r="H242" s="133"/>
      <c r="I242" s="134"/>
    </row>
    <row r="243" spans="1:9" ht="24.75" customHeight="1">
      <c r="A243" s="132" t="s">
        <v>61</v>
      </c>
      <c r="B243" s="136">
        <v>2.2999999999999998</v>
      </c>
      <c r="C243" s="136" t="s">
        <v>465</v>
      </c>
      <c r="D243" s="136"/>
      <c r="E243" s="136"/>
      <c r="F243" s="136"/>
      <c r="G243" s="133"/>
      <c r="H243" s="133"/>
      <c r="I243" s="134"/>
    </row>
    <row r="244" spans="1:9">
      <c r="A244" s="132" t="s">
        <v>26</v>
      </c>
      <c r="B244" s="133" t="s">
        <v>17</v>
      </c>
      <c r="C244" s="137"/>
      <c r="D244" s="133" t="s">
        <v>27</v>
      </c>
      <c r="E244" s="133"/>
      <c r="F244" s="133"/>
      <c r="G244" s="133"/>
      <c r="H244" s="133"/>
      <c r="I244" s="134"/>
    </row>
    <row r="245" spans="1:9">
      <c r="A245" s="132"/>
      <c r="B245" s="133"/>
      <c r="C245" s="133"/>
      <c r="D245" s="133"/>
      <c r="E245" s="133"/>
      <c r="F245" s="133"/>
      <c r="G245" s="133"/>
      <c r="H245" s="133"/>
      <c r="I245" s="134"/>
    </row>
    <row r="246" spans="1:9">
      <c r="A246" s="138" t="s">
        <v>28</v>
      </c>
      <c r="B246" s="139"/>
      <c r="C246" s="133"/>
      <c r="D246" s="133"/>
      <c r="E246" s="133"/>
      <c r="F246" s="133"/>
      <c r="G246" s="133"/>
      <c r="H246" s="133"/>
      <c r="I246" s="134"/>
    </row>
    <row r="247" spans="1:9" ht="15" thickBot="1">
      <c r="A247" s="132"/>
      <c r="B247" s="133"/>
      <c r="C247" s="133"/>
      <c r="D247" s="133"/>
      <c r="E247" s="133"/>
      <c r="F247" s="133"/>
      <c r="G247" s="133"/>
      <c r="H247" s="133"/>
      <c r="I247" s="134"/>
    </row>
    <row r="248" spans="1:9" ht="15" thickBot="1">
      <c r="A248" s="140" t="s">
        <v>29</v>
      </c>
      <c r="B248" s="363" t="s">
        <v>30</v>
      </c>
      <c r="C248" s="364"/>
      <c r="D248" s="365"/>
      <c r="E248" s="140" t="s">
        <v>31</v>
      </c>
      <c r="F248" s="140" t="s">
        <v>32</v>
      </c>
      <c r="G248" s="140" t="s">
        <v>33</v>
      </c>
      <c r="H248" s="140" t="s">
        <v>34</v>
      </c>
      <c r="I248" s="134"/>
    </row>
    <row r="249" spans="1:9">
      <c r="A249" s="141"/>
      <c r="B249" s="142"/>
      <c r="C249" s="143"/>
      <c r="D249" s="144"/>
      <c r="E249" s="145"/>
      <c r="F249" s="187"/>
      <c r="G249" s="147"/>
      <c r="H249" s="147">
        <f>ROUND(F249*G249,0)</f>
        <v>0</v>
      </c>
      <c r="I249" s="134"/>
    </row>
    <row r="250" spans="1:9">
      <c r="A250" s="149"/>
      <c r="B250" s="150"/>
      <c r="C250" s="151"/>
      <c r="D250" s="152"/>
      <c r="E250" s="153"/>
      <c r="F250" s="148"/>
      <c r="G250" s="148"/>
      <c r="H250" s="148"/>
      <c r="I250" s="134"/>
    </row>
    <row r="251" spans="1:9">
      <c r="A251" s="149"/>
      <c r="B251" s="150"/>
      <c r="C251" s="151"/>
      <c r="D251" s="152"/>
      <c r="E251" s="153"/>
      <c r="F251" s="148"/>
      <c r="G251" s="148"/>
      <c r="H251" s="148"/>
      <c r="I251" s="134"/>
    </row>
    <row r="252" spans="1:9">
      <c r="A252" s="149"/>
      <c r="B252" s="150"/>
      <c r="C252" s="151"/>
      <c r="D252" s="152"/>
      <c r="E252" s="153"/>
      <c r="F252" s="148"/>
      <c r="G252" s="148"/>
      <c r="H252" s="148">
        <f t="shared" ref="H252:H259" si="5">ROUND(F252*G252,0)</f>
        <v>0</v>
      </c>
      <c r="I252" s="134"/>
    </row>
    <row r="253" spans="1:9">
      <c r="A253" s="149"/>
      <c r="B253" s="150"/>
      <c r="C253" s="151"/>
      <c r="D253" s="152"/>
      <c r="E253" s="153"/>
      <c r="F253" s="148"/>
      <c r="G253" s="148"/>
      <c r="H253" s="148">
        <f t="shared" si="5"/>
        <v>0</v>
      </c>
      <c r="I253" s="134"/>
    </row>
    <row r="254" spans="1:9">
      <c r="A254" s="149"/>
      <c r="B254" s="150"/>
      <c r="C254" s="151"/>
      <c r="D254" s="152"/>
      <c r="E254" s="153"/>
      <c r="F254" s="148"/>
      <c r="G254" s="148"/>
      <c r="H254" s="148">
        <f t="shared" si="5"/>
        <v>0</v>
      </c>
      <c r="I254" s="134"/>
    </row>
    <row r="255" spans="1:9">
      <c r="A255" s="149"/>
      <c r="B255" s="150"/>
      <c r="C255" s="151"/>
      <c r="D255" s="152"/>
      <c r="E255" s="153"/>
      <c r="F255" s="148"/>
      <c r="G255" s="148"/>
      <c r="H255" s="148">
        <f t="shared" si="5"/>
        <v>0</v>
      </c>
      <c r="I255" s="134"/>
    </row>
    <row r="256" spans="1:9">
      <c r="A256" s="149"/>
      <c r="B256" s="150"/>
      <c r="C256" s="151"/>
      <c r="D256" s="152"/>
      <c r="E256" s="153"/>
      <c r="F256" s="148"/>
      <c r="G256" s="148"/>
      <c r="H256" s="148">
        <f t="shared" si="5"/>
        <v>0</v>
      </c>
      <c r="I256" s="134"/>
    </row>
    <row r="257" spans="1:9">
      <c r="A257" s="149"/>
      <c r="B257" s="150"/>
      <c r="C257" s="151"/>
      <c r="D257" s="152"/>
      <c r="E257" s="153"/>
      <c r="F257" s="148"/>
      <c r="G257" s="148"/>
      <c r="H257" s="148">
        <f t="shared" si="5"/>
        <v>0</v>
      </c>
      <c r="I257" s="134"/>
    </row>
    <row r="258" spans="1:9">
      <c r="A258" s="149"/>
      <c r="B258" s="150"/>
      <c r="C258" s="151"/>
      <c r="D258" s="152"/>
      <c r="E258" s="153"/>
      <c r="F258" s="148"/>
      <c r="G258" s="148"/>
      <c r="H258" s="148">
        <f t="shared" si="5"/>
        <v>0</v>
      </c>
      <c r="I258" s="134"/>
    </row>
    <row r="259" spans="1:9">
      <c r="A259" s="149"/>
      <c r="B259" s="150"/>
      <c r="C259" s="151"/>
      <c r="D259" s="152"/>
      <c r="E259" s="153"/>
      <c r="F259" s="148"/>
      <c r="G259" s="148"/>
      <c r="H259" s="148">
        <f t="shared" si="5"/>
        <v>0</v>
      </c>
      <c r="I259" s="134"/>
    </row>
    <row r="260" spans="1:9">
      <c r="A260" s="132"/>
      <c r="B260" s="133"/>
      <c r="C260" s="133"/>
      <c r="D260" s="133"/>
      <c r="E260" s="133"/>
      <c r="F260" s="133"/>
      <c r="G260" s="133"/>
      <c r="H260" s="133"/>
      <c r="I260" s="134"/>
    </row>
    <row r="261" spans="1:9">
      <c r="A261" s="132"/>
      <c r="B261" s="133"/>
      <c r="C261" s="133"/>
      <c r="D261" s="133"/>
      <c r="E261" s="139" t="s">
        <v>37</v>
      </c>
      <c r="F261" s="133"/>
      <c r="G261" s="133"/>
      <c r="H261" s="133"/>
      <c r="I261" s="156">
        <f>SUM(H249:H259)</f>
        <v>0</v>
      </c>
    </row>
    <row r="262" spans="1:9">
      <c r="A262" s="138"/>
      <c r="B262" s="139"/>
      <c r="C262" s="133"/>
      <c r="D262" s="133"/>
      <c r="E262" s="133"/>
      <c r="F262" s="133"/>
      <c r="G262" s="133"/>
      <c r="H262" s="133"/>
      <c r="I262" s="134"/>
    </row>
    <row r="263" spans="1:9">
      <c r="A263" s="138" t="s">
        <v>38</v>
      </c>
      <c r="B263" s="139"/>
      <c r="C263" s="133"/>
      <c r="D263" s="133"/>
      <c r="E263" s="133"/>
      <c r="F263" s="133"/>
      <c r="G263" s="133"/>
      <c r="H263" s="133"/>
      <c r="I263" s="134"/>
    </row>
    <row r="264" spans="1:9" ht="15" thickBot="1">
      <c r="A264" s="132"/>
      <c r="B264" s="133"/>
      <c r="C264" s="133"/>
      <c r="D264" s="133"/>
      <c r="E264" s="133"/>
      <c r="F264" s="133"/>
      <c r="G264" s="133"/>
      <c r="H264" s="133"/>
      <c r="I264" s="134"/>
    </row>
    <row r="265" spans="1:9" ht="15" thickBot="1">
      <c r="A265" s="140" t="s">
        <v>29</v>
      </c>
      <c r="B265" s="363" t="s">
        <v>30</v>
      </c>
      <c r="C265" s="364"/>
      <c r="D265" s="365"/>
      <c r="E265" s="363" t="s">
        <v>39</v>
      </c>
      <c r="F265" s="365"/>
      <c r="G265" s="140" t="s">
        <v>40</v>
      </c>
      <c r="H265" s="140" t="s">
        <v>34</v>
      </c>
      <c r="I265" s="134"/>
    </row>
    <row r="266" spans="1:9">
      <c r="A266" s="141"/>
      <c r="B266" s="157" t="s">
        <v>57</v>
      </c>
      <c r="C266" s="158"/>
      <c r="D266" s="182"/>
      <c r="E266" s="160">
        <v>15000</v>
      </c>
      <c r="F266" s="159"/>
      <c r="G266" s="147">
        <v>3</v>
      </c>
      <c r="H266" s="147">
        <f>ROUND(E266/G266,0)</f>
        <v>5000</v>
      </c>
      <c r="I266" s="134"/>
    </row>
    <row r="267" spans="1:9">
      <c r="A267" s="149"/>
      <c r="B267" s="166"/>
      <c r="C267" s="161"/>
      <c r="D267" s="162"/>
      <c r="E267" s="163"/>
      <c r="F267" s="164"/>
      <c r="G267" s="148">
        <v>1</v>
      </c>
      <c r="H267" s="148">
        <f>ROUND(E267/G267,0)</f>
        <v>0</v>
      </c>
      <c r="I267" s="134"/>
    </row>
    <row r="268" spans="1:9">
      <c r="A268" s="149"/>
      <c r="B268" s="166"/>
      <c r="C268" s="161"/>
      <c r="D268" s="162"/>
      <c r="E268" s="163"/>
      <c r="F268" s="164"/>
      <c r="G268" s="148">
        <v>1</v>
      </c>
      <c r="H268" s="148">
        <f>ROUND(E268/G268,0)</f>
        <v>0</v>
      </c>
      <c r="I268" s="134"/>
    </row>
    <row r="269" spans="1:9">
      <c r="A269" s="149"/>
      <c r="B269" s="166"/>
      <c r="C269" s="161"/>
      <c r="D269" s="162"/>
      <c r="E269" s="163"/>
      <c r="F269" s="164"/>
      <c r="G269" s="148">
        <v>1</v>
      </c>
      <c r="H269" s="148">
        <f>ROUND(E269/G269,0)</f>
        <v>0</v>
      </c>
      <c r="I269" s="134"/>
    </row>
    <row r="270" spans="1:9">
      <c r="A270" s="149"/>
      <c r="B270" s="166"/>
      <c r="C270" s="161"/>
      <c r="D270" s="162"/>
      <c r="E270" s="163"/>
      <c r="F270" s="164"/>
      <c r="G270" s="148">
        <v>1</v>
      </c>
      <c r="H270" s="148">
        <f>ROUND(E270/G270,0)</f>
        <v>0</v>
      </c>
      <c r="I270" s="134"/>
    </row>
    <row r="271" spans="1:9">
      <c r="A271" s="132"/>
      <c r="B271" s="133"/>
      <c r="C271" s="133"/>
      <c r="D271" s="133"/>
      <c r="E271" s="133"/>
      <c r="F271" s="133"/>
      <c r="G271" s="133"/>
      <c r="H271" s="133"/>
      <c r="I271" s="134"/>
    </row>
    <row r="272" spans="1:9">
      <c r="A272" s="132"/>
      <c r="B272" s="133"/>
      <c r="C272" s="133"/>
      <c r="D272" s="133"/>
      <c r="E272" s="139" t="s">
        <v>42</v>
      </c>
      <c r="F272" s="133"/>
      <c r="G272" s="133"/>
      <c r="H272" s="133"/>
      <c r="I272" s="156">
        <f>SUM(H266:H270)</f>
        <v>5000</v>
      </c>
    </row>
    <row r="273" spans="1:9">
      <c r="A273" s="132"/>
      <c r="B273" s="133"/>
      <c r="C273" s="133"/>
      <c r="D273" s="133"/>
      <c r="E273" s="133"/>
      <c r="F273" s="133"/>
      <c r="G273" s="133"/>
      <c r="H273" s="133"/>
      <c r="I273" s="134"/>
    </row>
    <row r="274" spans="1:9">
      <c r="A274" s="132"/>
      <c r="B274" s="133"/>
      <c r="C274" s="133"/>
      <c r="D274" s="133"/>
      <c r="E274" s="133"/>
      <c r="F274" s="133"/>
      <c r="G274" s="133"/>
      <c r="H274" s="133"/>
      <c r="I274" s="134"/>
    </row>
    <row r="275" spans="1:9">
      <c r="A275" s="138" t="s">
        <v>43</v>
      </c>
      <c r="B275" s="139"/>
      <c r="C275" s="133"/>
      <c r="D275" s="133"/>
      <c r="E275" s="133"/>
      <c r="F275" s="133"/>
      <c r="G275" s="133"/>
      <c r="H275" s="133"/>
      <c r="I275" s="134"/>
    </row>
    <row r="276" spans="1:9" ht="15" thickBot="1">
      <c r="A276" s="132"/>
      <c r="B276" s="133"/>
      <c r="C276" s="133"/>
      <c r="D276" s="133"/>
      <c r="E276" s="133"/>
      <c r="F276" s="133"/>
      <c r="G276" s="133"/>
      <c r="H276" s="133"/>
      <c r="I276" s="134"/>
    </row>
    <row r="277" spans="1:9" ht="15" thickBot="1">
      <c r="A277" s="168" t="s">
        <v>29</v>
      </c>
      <c r="B277" s="168" t="s">
        <v>30</v>
      </c>
      <c r="C277" s="167" t="s">
        <v>31</v>
      </c>
      <c r="D277" s="167" t="s">
        <v>44</v>
      </c>
      <c r="E277" s="167" t="s">
        <v>45</v>
      </c>
      <c r="F277" s="167" t="s">
        <v>46</v>
      </c>
      <c r="G277" s="167" t="s">
        <v>47</v>
      </c>
      <c r="H277" s="168" t="s">
        <v>34</v>
      </c>
      <c r="I277" s="134"/>
    </row>
    <row r="278" spans="1:9">
      <c r="A278" s="141"/>
      <c r="B278" s="169" t="s">
        <v>60</v>
      </c>
      <c r="C278" s="169" t="s">
        <v>49</v>
      </c>
      <c r="D278" s="147">
        <v>50000</v>
      </c>
      <c r="E278" s="147">
        <v>185</v>
      </c>
      <c r="F278" s="170">
        <f>ROUND(D278*(+E278)/100,0)</f>
        <v>92500</v>
      </c>
      <c r="G278" s="147">
        <f>+G266</f>
        <v>3</v>
      </c>
      <c r="H278" s="147">
        <f>ROUND(F278/G278,0)</f>
        <v>30833</v>
      </c>
      <c r="I278" s="134"/>
    </row>
    <row r="279" spans="1:9">
      <c r="A279" s="149">
        <v>0.1</v>
      </c>
      <c r="B279" s="171" t="s">
        <v>51</v>
      </c>
      <c r="C279" s="148">
        <v>95000</v>
      </c>
      <c r="D279" s="148">
        <f>A279*C279</f>
        <v>9500</v>
      </c>
      <c r="E279" s="148">
        <v>185</v>
      </c>
      <c r="F279" s="148">
        <f>ROUND(D279*(+E279)/100,0)</f>
        <v>17575</v>
      </c>
      <c r="G279" s="148">
        <f>+G266</f>
        <v>3</v>
      </c>
      <c r="H279" s="148">
        <f>ROUND(F279/G279,0)</f>
        <v>5858</v>
      </c>
      <c r="I279" s="134"/>
    </row>
    <row r="280" spans="1:9">
      <c r="A280" s="149"/>
      <c r="B280" s="171"/>
      <c r="C280" s="171"/>
      <c r="D280" s="148"/>
      <c r="E280" s="148">
        <v>185</v>
      </c>
      <c r="F280" s="148">
        <f>ROUND(D280*(+E280)/100,0)</f>
        <v>0</v>
      </c>
      <c r="G280" s="148">
        <v>1</v>
      </c>
      <c r="H280" s="148">
        <f>ROUND(F280/G280,0)</f>
        <v>0</v>
      </c>
      <c r="I280" s="134"/>
    </row>
    <row r="281" spans="1:9">
      <c r="A281" s="149"/>
      <c r="B281" s="171"/>
      <c r="C281" s="171"/>
      <c r="D281" s="148"/>
      <c r="E281" s="148">
        <v>185</v>
      </c>
      <c r="F281" s="148">
        <f>ROUND(D281*(+E281)/100,0)</f>
        <v>0</v>
      </c>
      <c r="G281" s="148">
        <v>1</v>
      </c>
      <c r="H281" s="148">
        <f>ROUND(F281/G281,0)</f>
        <v>0</v>
      </c>
      <c r="I281" s="134"/>
    </row>
    <row r="282" spans="1:9">
      <c r="A282" s="132"/>
      <c r="B282" s="133"/>
      <c r="C282" s="133"/>
      <c r="D282" s="133"/>
      <c r="E282" s="133"/>
      <c r="F282" s="133"/>
      <c r="G282" s="133"/>
      <c r="H282" s="133"/>
      <c r="I282" s="134"/>
    </row>
    <row r="283" spans="1:9">
      <c r="A283" s="132"/>
      <c r="B283" s="133"/>
      <c r="C283" s="133"/>
      <c r="D283" s="133"/>
      <c r="E283" s="139" t="s">
        <v>52</v>
      </c>
      <c r="F283" s="133"/>
      <c r="G283" s="133"/>
      <c r="H283" s="133"/>
      <c r="I283" s="156">
        <f>SUM(H278:H281)</f>
        <v>36691</v>
      </c>
    </row>
    <row r="284" spans="1:9">
      <c r="A284" s="132"/>
      <c r="B284" s="133"/>
      <c r="C284" s="133"/>
      <c r="D284" s="133"/>
      <c r="E284" s="133"/>
      <c r="F284" s="133"/>
      <c r="G284" s="133"/>
      <c r="H284" s="133"/>
      <c r="I284" s="134"/>
    </row>
    <row r="285" spans="1:9">
      <c r="A285" s="132"/>
      <c r="B285" s="133"/>
      <c r="C285" s="133"/>
      <c r="D285" s="133"/>
      <c r="E285" s="133"/>
      <c r="F285" s="133"/>
      <c r="G285" s="133"/>
      <c r="H285" s="133"/>
      <c r="I285" s="134"/>
    </row>
    <row r="286" spans="1:9" ht="16" thickBot="1">
      <c r="A286" s="173"/>
      <c r="B286" s="174"/>
      <c r="C286" s="174"/>
      <c r="D286" s="174"/>
      <c r="E286" s="174"/>
      <c r="F286" s="174"/>
      <c r="G286" s="175" t="s">
        <v>53</v>
      </c>
      <c r="H286" s="174"/>
      <c r="I286" s="176">
        <f>I261+I272+I283</f>
        <v>41691</v>
      </c>
    </row>
    <row r="287" spans="1:9" ht="15.5">
      <c r="A287" s="1"/>
      <c r="B287" s="1"/>
      <c r="C287" s="1"/>
      <c r="D287" s="1"/>
      <c r="E287" s="1"/>
      <c r="F287" s="1"/>
      <c r="G287" s="4"/>
      <c r="H287" s="1"/>
      <c r="I287" s="130"/>
    </row>
    <row r="288" spans="1:9" ht="16" thickBot="1">
      <c r="A288" s="1"/>
      <c r="B288" s="1"/>
      <c r="C288" s="1"/>
      <c r="D288" s="1"/>
      <c r="E288" s="1"/>
      <c r="F288" s="1"/>
      <c r="G288" s="4"/>
      <c r="H288" s="1"/>
      <c r="I288" s="130"/>
    </row>
    <row r="289" spans="1:9" ht="16" thickBot="1">
      <c r="A289" s="357" t="s">
        <v>23</v>
      </c>
      <c r="B289" s="358"/>
      <c r="C289" s="358"/>
      <c r="D289" s="358"/>
      <c r="E289" s="358"/>
      <c r="F289" s="358"/>
      <c r="G289" s="358"/>
      <c r="H289" s="358"/>
      <c r="I289" s="359"/>
    </row>
    <row r="290" spans="1:9">
      <c r="A290" s="132" t="s">
        <v>24</v>
      </c>
      <c r="B290" s="133"/>
      <c r="C290" s="133"/>
      <c r="D290" s="133"/>
      <c r="E290" s="133"/>
      <c r="F290" s="133"/>
      <c r="G290" s="133"/>
      <c r="H290" s="133"/>
      <c r="I290" s="134"/>
    </row>
    <row r="291" spans="1:9" ht="15.5">
      <c r="A291" s="132" t="s">
        <v>61</v>
      </c>
      <c r="B291" s="136" t="s">
        <v>181</v>
      </c>
      <c r="C291" s="136" t="s">
        <v>173</v>
      </c>
      <c r="D291" s="133"/>
      <c r="E291" s="133"/>
      <c r="F291" s="133"/>
      <c r="G291" s="133"/>
      <c r="H291" s="133"/>
      <c r="I291" s="134"/>
    </row>
    <row r="292" spans="1:9">
      <c r="A292" s="132" t="s">
        <v>26</v>
      </c>
      <c r="B292" s="133" t="s">
        <v>11</v>
      </c>
      <c r="C292" s="137"/>
      <c r="D292" s="133" t="s">
        <v>27</v>
      </c>
      <c r="E292" s="133"/>
      <c r="F292" s="133"/>
      <c r="G292" s="133"/>
      <c r="H292" s="133"/>
      <c r="I292" s="134"/>
    </row>
    <row r="293" spans="1:9">
      <c r="A293" s="132"/>
      <c r="B293" s="133"/>
      <c r="C293" s="133"/>
      <c r="D293" s="133"/>
      <c r="E293" s="133"/>
      <c r="F293" s="133"/>
      <c r="G293" s="133"/>
      <c r="H293" s="133"/>
      <c r="I293" s="134"/>
    </row>
    <row r="294" spans="1:9">
      <c r="A294" s="138" t="s">
        <v>28</v>
      </c>
      <c r="B294" s="139"/>
      <c r="C294" s="133"/>
      <c r="D294" s="133"/>
      <c r="E294" s="133"/>
      <c r="F294" s="133"/>
      <c r="G294" s="133"/>
      <c r="H294" s="133"/>
      <c r="I294" s="134"/>
    </row>
    <row r="295" spans="1:9" ht="15" thickBot="1">
      <c r="A295" s="132"/>
      <c r="B295" s="133"/>
      <c r="C295" s="133"/>
      <c r="D295" s="133"/>
      <c r="E295" s="133"/>
      <c r="F295" s="133"/>
      <c r="G295" s="133"/>
      <c r="H295" s="133"/>
      <c r="I295" s="134"/>
    </row>
    <row r="296" spans="1:9" ht="15" thickBot="1">
      <c r="A296" s="140" t="s">
        <v>29</v>
      </c>
      <c r="B296" s="363" t="s">
        <v>30</v>
      </c>
      <c r="C296" s="364"/>
      <c r="D296" s="365"/>
      <c r="E296" s="140" t="s">
        <v>31</v>
      </c>
      <c r="F296" s="140" t="s">
        <v>32</v>
      </c>
      <c r="G296" s="140" t="s">
        <v>33</v>
      </c>
      <c r="H296" s="140" t="s">
        <v>34</v>
      </c>
      <c r="I296" s="134"/>
    </row>
    <row r="297" spans="1:9">
      <c r="A297" s="141"/>
      <c r="B297" s="142"/>
      <c r="C297" s="143"/>
      <c r="D297" s="144"/>
      <c r="E297" s="145"/>
      <c r="F297" s="187"/>
      <c r="G297" s="147"/>
      <c r="H297" s="147">
        <f>ROUND(F297*G297,0)</f>
        <v>0</v>
      </c>
      <c r="I297" s="134"/>
    </row>
    <row r="298" spans="1:9">
      <c r="A298" s="149"/>
      <c r="B298" s="150"/>
      <c r="C298" s="151"/>
      <c r="D298" s="152"/>
      <c r="E298" s="153"/>
      <c r="F298" s="148"/>
      <c r="G298" s="148"/>
      <c r="H298" s="148"/>
      <c r="I298" s="134"/>
    </row>
    <row r="299" spans="1:9">
      <c r="A299" s="149"/>
      <c r="B299" s="150"/>
      <c r="C299" s="151"/>
      <c r="D299" s="152"/>
      <c r="E299" s="153"/>
      <c r="F299" s="148"/>
      <c r="G299" s="148"/>
      <c r="H299" s="148"/>
      <c r="I299" s="134"/>
    </row>
    <row r="300" spans="1:9">
      <c r="A300" s="149"/>
      <c r="B300" s="150"/>
      <c r="C300" s="151"/>
      <c r="D300" s="152"/>
      <c r="E300" s="153"/>
      <c r="F300" s="148"/>
      <c r="G300" s="148"/>
      <c r="H300" s="148">
        <f t="shared" ref="H300:H307" si="6">ROUND(F300*G300,0)</f>
        <v>0</v>
      </c>
      <c r="I300" s="134"/>
    </row>
    <row r="301" spans="1:9">
      <c r="A301" s="149"/>
      <c r="B301" s="150"/>
      <c r="C301" s="151"/>
      <c r="D301" s="152"/>
      <c r="E301" s="153"/>
      <c r="F301" s="148"/>
      <c r="G301" s="148"/>
      <c r="H301" s="148">
        <f t="shared" si="6"/>
        <v>0</v>
      </c>
      <c r="I301" s="134"/>
    </row>
    <row r="302" spans="1:9">
      <c r="A302" s="149"/>
      <c r="B302" s="150"/>
      <c r="C302" s="151"/>
      <c r="D302" s="152"/>
      <c r="E302" s="153"/>
      <c r="F302" s="148"/>
      <c r="G302" s="148"/>
      <c r="H302" s="148">
        <f t="shared" si="6"/>
        <v>0</v>
      </c>
      <c r="I302" s="134"/>
    </row>
    <row r="303" spans="1:9">
      <c r="A303" s="149"/>
      <c r="B303" s="150"/>
      <c r="C303" s="151"/>
      <c r="D303" s="152"/>
      <c r="E303" s="153"/>
      <c r="F303" s="148"/>
      <c r="G303" s="148"/>
      <c r="H303" s="148">
        <f t="shared" si="6"/>
        <v>0</v>
      </c>
      <c r="I303" s="134"/>
    </row>
    <row r="304" spans="1:9">
      <c r="A304" s="149"/>
      <c r="B304" s="150"/>
      <c r="C304" s="151"/>
      <c r="D304" s="152"/>
      <c r="E304" s="153"/>
      <c r="F304" s="148"/>
      <c r="G304" s="148"/>
      <c r="H304" s="148">
        <f t="shared" si="6"/>
        <v>0</v>
      </c>
      <c r="I304" s="134"/>
    </row>
    <row r="305" spans="1:9">
      <c r="A305" s="149"/>
      <c r="B305" s="150"/>
      <c r="C305" s="151"/>
      <c r="D305" s="152"/>
      <c r="E305" s="153"/>
      <c r="F305" s="148"/>
      <c r="G305" s="148"/>
      <c r="H305" s="148">
        <f t="shared" si="6"/>
        <v>0</v>
      </c>
      <c r="I305" s="134"/>
    </row>
    <row r="306" spans="1:9">
      <c r="A306" s="149"/>
      <c r="B306" s="150"/>
      <c r="C306" s="151"/>
      <c r="D306" s="152"/>
      <c r="E306" s="153"/>
      <c r="F306" s="148"/>
      <c r="G306" s="148"/>
      <c r="H306" s="148">
        <f t="shared" si="6"/>
        <v>0</v>
      </c>
      <c r="I306" s="134"/>
    </row>
    <row r="307" spans="1:9">
      <c r="A307" s="149"/>
      <c r="B307" s="150"/>
      <c r="C307" s="151"/>
      <c r="D307" s="152"/>
      <c r="E307" s="153"/>
      <c r="F307" s="148"/>
      <c r="G307" s="148"/>
      <c r="H307" s="148">
        <f t="shared" si="6"/>
        <v>0</v>
      </c>
      <c r="I307" s="134"/>
    </row>
    <row r="308" spans="1:9">
      <c r="A308" s="132"/>
      <c r="B308" s="133"/>
      <c r="C308" s="133"/>
      <c r="D308" s="133"/>
      <c r="E308" s="133"/>
      <c r="F308" s="133"/>
      <c r="G308" s="133"/>
      <c r="H308" s="133"/>
      <c r="I308" s="134"/>
    </row>
    <row r="309" spans="1:9">
      <c r="A309" s="132"/>
      <c r="B309" s="133"/>
      <c r="C309" s="133"/>
      <c r="D309" s="133"/>
      <c r="E309" s="139" t="s">
        <v>37</v>
      </c>
      <c r="F309" s="133"/>
      <c r="G309" s="133"/>
      <c r="H309" s="133"/>
      <c r="I309" s="156">
        <f>SUM(H297:H307)</f>
        <v>0</v>
      </c>
    </row>
    <row r="310" spans="1:9">
      <c r="A310" s="132"/>
      <c r="B310" s="133"/>
      <c r="C310" s="133"/>
      <c r="D310" s="133"/>
      <c r="E310" s="133"/>
      <c r="F310" s="133"/>
      <c r="G310" s="133"/>
      <c r="H310" s="133"/>
      <c r="I310" s="134"/>
    </row>
    <row r="311" spans="1:9">
      <c r="A311" s="138" t="s">
        <v>38</v>
      </c>
      <c r="B311" s="139"/>
      <c r="C311" s="133"/>
      <c r="D311" s="133"/>
      <c r="E311" s="133"/>
      <c r="F311" s="133"/>
      <c r="G311" s="133"/>
      <c r="H311" s="133"/>
      <c r="I311" s="134"/>
    </row>
    <row r="312" spans="1:9" ht="15" thickBot="1">
      <c r="A312" s="132"/>
      <c r="B312" s="133"/>
      <c r="C312" s="133"/>
      <c r="D312" s="133"/>
      <c r="E312" s="133"/>
      <c r="F312" s="133"/>
      <c r="G312" s="133"/>
      <c r="H312" s="133"/>
      <c r="I312" s="134"/>
    </row>
    <row r="313" spans="1:9" ht="15" thickBot="1">
      <c r="A313" s="140" t="s">
        <v>29</v>
      </c>
      <c r="B313" s="363" t="s">
        <v>30</v>
      </c>
      <c r="C313" s="364"/>
      <c r="D313" s="365"/>
      <c r="E313" s="363" t="s">
        <v>39</v>
      </c>
      <c r="F313" s="365"/>
      <c r="G313" s="140" t="s">
        <v>40</v>
      </c>
      <c r="H313" s="140" t="s">
        <v>34</v>
      </c>
      <c r="I313" s="134"/>
    </row>
    <row r="314" spans="1:9">
      <c r="A314" s="141"/>
      <c r="B314" s="157" t="s">
        <v>57</v>
      </c>
      <c r="C314" s="158"/>
      <c r="D314" s="182"/>
      <c r="E314" s="160">
        <v>15000</v>
      </c>
      <c r="F314" s="159"/>
      <c r="G314" s="147">
        <v>8</v>
      </c>
      <c r="H314" s="147">
        <f>ROUND(E314/G314,0)</f>
        <v>1875</v>
      </c>
      <c r="I314" s="134"/>
    </row>
    <row r="315" spans="1:9">
      <c r="A315" s="149"/>
      <c r="B315" s="166"/>
      <c r="C315" s="161"/>
      <c r="D315" s="162"/>
      <c r="E315" s="163"/>
      <c r="F315" s="164"/>
      <c r="G315" s="148">
        <v>1</v>
      </c>
      <c r="H315" s="148">
        <f>ROUND(E315/G315,0)</f>
        <v>0</v>
      </c>
      <c r="I315" s="134"/>
    </row>
    <row r="316" spans="1:9">
      <c r="A316" s="149"/>
      <c r="B316" s="166"/>
      <c r="C316" s="161"/>
      <c r="D316" s="162"/>
      <c r="E316" s="163"/>
      <c r="F316" s="164"/>
      <c r="G316" s="148">
        <v>1</v>
      </c>
      <c r="H316" s="148">
        <f>ROUND(E316/G316,0)</f>
        <v>0</v>
      </c>
      <c r="I316" s="134"/>
    </row>
    <row r="317" spans="1:9">
      <c r="A317" s="149"/>
      <c r="B317" s="166"/>
      <c r="C317" s="161"/>
      <c r="D317" s="162"/>
      <c r="E317" s="163"/>
      <c r="F317" s="164"/>
      <c r="G317" s="148">
        <v>1</v>
      </c>
      <c r="H317" s="148">
        <f>ROUND(E317/G317,0)</f>
        <v>0</v>
      </c>
      <c r="I317" s="134"/>
    </row>
    <row r="318" spans="1:9">
      <c r="A318" s="149"/>
      <c r="B318" s="166"/>
      <c r="C318" s="161"/>
      <c r="D318" s="162"/>
      <c r="E318" s="163"/>
      <c r="F318" s="164"/>
      <c r="G318" s="148">
        <v>1</v>
      </c>
      <c r="H318" s="148">
        <f>ROUND(E318/G318,0)</f>
        <v>0</v>
      </c>
      <c r="I318" s="134"/>
    </row>
    <row r="319" spans="1:9">
      <c r="A319" s="132"/>
      <c r="B319" s="133"/>
      <c r="C319" s="133"/>
      <c r="D319" s="133"/>
      <c r="E319" s="133"/>
      <c r="F319" s="133"/>
      <c r="G319" s="133"/>
      <c r="H319" s="133"/>
      <c r="I319" s="134"/>
    </row>
    <row r="320" spans="1:9">
      <c r="A320" s="132"/>
      <c r="B320" s="133"/>
      <c r="C320" s="133"/>
      <c r="D320" s="133"/>
      <c r="E320" s="139" t="s">
        <v>42</v>
      </c>
      <c r="F320" s="133"/>
      <c r="G320" s="133"/>
      <c r="H320" s="133"/>
      <c r="I320" s="156">
        <f>SUM(H314:H318)</f>
        <v>1875</v>
      </c>
    </row>
    <row r="321" spans="1:9">
      <c r="A321" s="132"/>
      <c r="B321" s="133"/>
      <c r="C321" s="133"/>
      <c r="D321" s="133"/>
      <c r="E321" s="133"/>
      <c r="F321" s="133"/>
      <c r="G321" s="133"/>
      <c r="H321" s="133"/>
      <c r="I321" s="134"/>
    </row>
    <row r="322" spans="1:9">
      <c r="A322" s="132"/>
      <c r="B322" s="133"/>
      <c r="C322" s="133"/>
      <c r="D322" s="133"/>
      <c r="E322" s="133"/>
      <c r="F322" s="133"/>
      <c r="G322" s="133"/>
      <c r="H322" s="133"/>
      <c r="I322" s="134"/>
    </row>
    <row r="323" spans="1:9">
      <c r="A323" s="138" t="s">
        <v>43</v>
      </c>
      <c r="B323" s="139"/>
      <c r="C323" s="133"/>
      <c r="D323" s="133"/>
      <c r="E323" s="133"/>
      <c r="F323" s="133"/>
      <c r="G323" s="133"/>
      <c r="H323" s="133"/>
      <c r="I323" s="134"/>
    </row>
    <row r="324" spans="1:9" ht="15" thickBot="1">
      <c r="A324" s="132"/>
      <c r="B324" s="133"/>
      <c r="C324" s="133"/>
      <c r="D324" s="133"/>
      <c r="E324" s="133"/>
      <c r="F324" s="133"/>
      <c r="G324" s="133"/>
      <c r="H324" s="133"/>
      <c r="I324" s="134"/>
    </row>
    <row r="325" spans="1:9" ht="15" thickBot="1">
      <c r="A325" s="168" t="s">
        <v>29</v>
      </c>
      <c r="B325" s="168" t="s">
        <v>30</v>
      </c>
      <c r="C325" s="167" t="s">
        <v>31</v>
      </c>
      <c r="D325" s="167" t="s">
        <v>44</v>
      </c>
      <c r="E325" s="167" t="s">
        <v>45</v>
      </c>
      <c r="F325" s="167" t="s">
        <v>46</v>
      </c>
      <c r="G325" s="167" t="s">
        <v>47</v>
      </c>
      <c r="H325" s="168" t="s">
        <v>34</v>
      </c>
      <c r="I325" s="134"/>
    </row>
    <row r="326" spans="1:9">
      <c r="A326" s="141"/>
      <c r="B326" s="169" t="s">
        <v>60</v>
      </c>
      <c r="C326" s="169" t="s">
        <v>49</v>
      </c>
      <c r="D326" s="147">
        <v>50000</v>
      </c>
      <c r="E326" s="147">
        <v>185</v>
      </c>
      <c r="F326" s="170">
        <f>ROUND(D326*(+E326)/100,0)</f>
        <v>92500</v>
      </c>
      <c r="G326" s="147">
        <v>5</v>
      </c>
      <c r="H326" s="147">
        <f>ROUND(F326/G326,0)</f>
        <v>18500</v>
      </c>
      <c r="I326" s="134"/>
    </row>
    <row r="327" spans="1:9">
      <c r="A327" s="149">
        <v>0.1</v>
      </c>
      <c r="B327" s="171" t="s">
        <v>51</v>
      </c>
      <c r="C327" s="148">
        <v>95000</v>
      </c>
      <c r="D327" s="148">
        <f>A327*C327</f>
        <v>9500</v>
      </c>
      <c r="E327" s="148">
        <v>185</v>
      </c>
      <c r="F327" s="148">
        <f>ROUND(D327*(+E327)/100,0)</f>
        <v>17575</v>
      </c>
      <c r="G327" s="148">
        <v>6</v>
      </c>
      <c r="H327" s="148">
        <f>ROUND(F327/G327,0)</f>
        <v>2929</v>
      </c>
      <c r="I327" s="134"/>
    </row>
    <row r="328" spans="1:9">
      <c r="A328" s="149"/>
      <c r="B328" s="171"/>
      <c r="C328" s="171"/>
      <c r="D328" s="148"/>
      <c r="E328" s="148">
        <v>185</v>
      </c>
      <c r="F328" s="148">
        <f>ROUND(D328*(+E328)/100,0)</f>
        <v>0</v>
      </c>
      <c r="G328" s="148">
        <v>1</v>
      </c>
      <c r="H328" s="148">
        <f>ROUND(F328/G328,0)</f>
        <v>0</v>
      </c>
      <c r="I328" s="134"/>
    </row>
    <row r="329" spans="1:9">
      <c r="A329" s="149"/>
      <c r="B329" s="171"/>
      <c r="C329" s="171"/>
      <c r="D329" s="148"/>
      <c r="E329" s="148">
        <v>185</v>
      </c>
      <c r="F329" s="148">
        <f>ROUND(D329*(+E329)/100,0)</f>
        <v>0</v>
      </c>
      <c r="G329" s="148">
        <v>1</v>
      </c>
      <c r="H329" s="148">
        <f>ROUND(F329/G329,0)</f>
        <v>0</v>
      </c>
      <c r="I329" s="134"/>
    </row>
    <row r="330" spans="1:9">
      <c r="A330" s="132"/>
      <c r="B330" s="133"/>
      <c r="C330" s="133"/>
      <c r="D330" s="133"/>
      <c r="E330" s="133"/>
      <c r="F330" s="133"/>
      <c r="G330" s="133"/>
      <c r="H330" s="133"/>
      <c r="I330" s="134"/>
    </row>
    <row r="331" spans="1:9">
      <c r="A331" s="132"/>
      <c r="B331" s="133"/>
      <c r="C331" s="133"/>
      <c r="D331" s="133"/>
      <c r="E331" s="139" t="s">
        <v>52</v>
      </c>
      <c r="F331" s="133"/>
      <c r="G331" s="133"/>
      <c r="H331" s="133"/>
      <c r="I331" s="156">
        <f>SUM(H326:H329)</f>
        <v>21429</v>
      </c>
    </row>
    <row r="332" spans="1:9">
      <c r="A332" s="132"/>
      <c r="B332" s="133"/>
      <c r="C332" s="133"/>
      <c r="D332" s="133"/>
      <c r="E332" s="133"/>
      <c r="F332" s="133"/>
      <c r="G332" s="133"/>
      <c r="H332" s="133"/>
      <c r="I332" s="134"/>
    </row>
    <row r="333" spans="1:9">
      <c r="A333" s="132"/>
      <c r="B333" s="133"/>
      <c r="C333" s="133"/>
      <c r="D333" s="133"/>
      <c r="E333" s="133"/>
      <c r="F333" s="133"/>
      <c r="G333" s="133"/>
      <c r="H333" s="133"/>
      <c r="I333" s="134"/>
    </row>
    <row r="334" spans="1:9" ht="16" thickBot="1">
      <c r="A334" s="173"/>
      <c r="B334" s="174"/>
      <c r="C334" s="174"/>
      <c r="D334" s="174"/>
      <c r="E334" s="174"/>
      <c r="F334" s="174"/>
      <c r="G334" s="175" t="s">
        <v>53</v>
      </c>
      <c r="H334" s="174"/>
      <c r="I334" s="176">
        <f>I309+I320+I331</f>
        <v>23304</v>
      </c>
    </row>
    <row r="335" spans="1:9" ht="15.5">
      <c r="A335" s="1"/>
      <c r="B335" s="1"/>
      <c r="C335" s="1"/>
      <c r="D335" s="1"/>
      <c r="E335" s="1"/>
      <c r="F335" s="1"/>
      <c r="G335" s="4"/>
      <c r="H335" s="1"/>
      <c r="I335" s="130"/>
    </row>
    <row r="336" spans="1:9" ht="15.5">
      <c r="A336" s="1"/>
      <c r="B336" s="1"/>
      <c r="C336" s="1"/>
      <c r="D336" s="1"/>
      <c r="E336" s="1"/>
      <c r="F336" s="1"/>
      <c r="G336" s="4"/>
      <c r="H336" s="1"/>
      <c r="I336" s="130"/>
    </row>
    <row r="339" spans="1:9">
      <c r="A339" s="128">
        <v>3</v>
      </c>
      <c r="B339" s="127" t="s">
        <v>164</v>
      </c>
    </row>
    <row r="340" spans="1:9" ht="15" thickBot="1"/>
    <row r="341" spans="1:9" ht="16" thickBot="1">
      <c r="A341" s="357" t="s">
        <v>23</v>
      </c>
      <c r="B341" s="358"/>
      <c r="C341" s="358"/>
      <c r="D341" s="358"/>
      <c r="E341" s="358"/>
      <c r="F341" s="358"/>
      <c r="G341" s="358"/>
      <c r="H341" s="358"/>
      <c r="I341" s="359"/>
    </row>
    <row r="342" spans="1:9">
      <c r="A342" s="132" t="s">
        <v>24</v>
      </c>
      <c r="B342" s="133"/>
      <c r="C342" s="133"/>
      <c r="D342" s="133"/>
      <c r="E342" s="133"/>
      <c r="F342" s="133"/>
      <c r="G342" s="133"/>
      <c r="H342" s="133"/>
      <c r="I342" s="134"/>
    </row>
    <row r="343" spans="1:9" ht="29.25" customHeight="1">
      <c r="A343" s="192" t="s">
        <v>25</v>
      </c>
      <c r="B343" s="133" t="s">
        <v>182</v>
      </c>
      <c r="C343" s="372" t="s">
        <v>445</v>
      </c>
      <c r="D343" s="372"/>
      <c r="E343" s="372"/>
      <c r="F343" s="372"/>
      <c r="G343" s="372"/>
      <c r="H343" s="372"/>
      <c r="I343" s="373"/>
    </row>
    <row r="344" spans="1:9">
      <c r="A344" s="132" t="s">
        <v>91</v>
      </c>
      <c r="B344" s="133"/>
      <c r="C344" s="137"/>
      <c r="D344" s="133" t="s">
        <v>27</v>
      </c>
      <c r="E344" s="133"/>
      <c r="F344" s="133"/>
      <c r="G344" s="133"/>
      <c r="H344" s="133"/>
      <c r="I344" s="134"/>
    </row>
    <row r="345" spans="1:9">
      <c r="A345" s="132"/>
      <c r="B345" s="133"/>
      <c r="C345" s="133"/>
      <c r="D345" s="133"/>
      <c r="E345" s="133"/>
      <c r="F345" s="133"/>
      <c r="G345" s="133"/>
      <c r="H345" s="133"/>
      <c r="I345" s="134"/>
    </row>
    <row r="346" spans="1:9">
      <c r="A346" s="138" t="s">
        <v>28</v>
      </c>
      <c r="B346" s="139"/>
      <c r="C346" s="133"/>
      <c r="D346" s="133"/>
      <c r="E346" s="133"/>
      <c r="F346" s="133"/>
      <c r="G346" s="133"/>
      <c r="H346" s="133"/>
      <c r="I346" s="134"/>
    </row>
    <row r="347" spans="1:9" ht="15" thickBot="1">
      <c r="A347" s="132"/>
      <c r="B347" s="133"/>
      <c r="C347" s="133"/>
      <c r="D347" s="133"/>
      <c r="E347" s="133"/>
      <c r="F347" s="133"/>
      <c r="G347" s="133"/>
      <c r="H347" s="133"/>
      <c r="I347" s="134"/>
    </row>
    <row r="348" spans="1:9" ht="15" thickBot="1">
      <c r="A348" s="140" t="s">
        <v>29</v>
      </c>
      <c r="B348" s="363" t="s">
        <v>30</v>
      </c>
      <c r="C348" s="364"/>
      <c r="D348" s="365"/>
      <c r="E348" s="140" t="s">
        <v>31</v>
      </c>
      <c r="F348" s="140" t="s">
        <v>32</v>
      </c>
      <c r="G348" s="140" t="s">
        <v>33</v>
      </c>
      <c r="H348" s="140" t="s">
        <v>34</v>
      </c>
      <c r="I348" s="134"/>
    </row>
    <row r="349" spans="1:9">
      <c r="A349" s="141"/>
      <c r="B349" s="142" t="s">
        <v>92</v>
      </c>
      <c r="C349" s="143"/>
      <c r="D349" s="144"/>
      <c r="E349" s="145" t="s">
        <v>17</v>
      </c>
      <c r="F349" s="187">
        <v>1.05</v>
      </c>
      <c r="G349" s="147">
        <v>652922</v>
      </c>
      <c r="H349" s="147">
        <f>ROUND(F349*G349,0)</f>
        <v>685568</v>
      </c>
      <c r="I349" s="134"/>
    </row>
    <row r="350" spans="1:9">
      <c r="A350" s="149"/>
      <c r="B350" s="150" t="s">
        <v>93</v>
      </c>
      <c r="C350" s="151"/>
      <c r="D350" s="152"/>
      <c r="E350" s="153" t="s">
        <v>15</v>
      </c>
      <c r="F350" s="148">
        <v>16</v>
      </c>
      <c r="G350" s="148">
        <v>30000</v>
      </c>
      <c r="H350" s="148">
        <f>ROUND(F350*G350,0)</f>
        <v>480000</v>
      </c>
      <c r="I350" s="134"/>
    </row>
    <row r="351" spans="1:9">
      <c r="A351" s="149"/>
      <c r="B351" s="150" t="s">
        <v>55</v>
      </c>
      <c r="C351" s="151"/>
      <c r="D351" s="152"/>
      <c r="E351" s="153" t="s">
        <v>56</v>
      </c>
      <c r="F351" s="154">
        <v>2</v>
      </c>
      <c r="G351" s="148">
        <v>9000</v>
      </c>
      <c r="H351" s="148">
        <f>ROUND(F351*G351,0)</f>
        <v>18000</v>
      </c>
      <c r="I351" s="134"/>
    </row>
    <row r="352" spans="1:9">
      <c r="A352" s="149"/>
      <c r="B352" s="150" t="s">
        <v>54</v>
      </c>
      <c r="C352" s="151"/>
      <c r="D352" s="152"/>
      <c r="E352" s="153" t="s">
        <v>15</v>
      </c>
      <c r="F352" s="148">
        <v>36</v>
      </c>
      <c r="G352" s="148">
        <v>9000</v>
      </c>
      <c r="H352" s="148">
        <f>ROUND(F352*G352,0)</f>
        <v>324000</v>
      </c>
      <c r="I352" s="134"/>
    </row>
    <row r="353" spans="1:9">
      <c r="A353" s="149"/>
      <c r="B353" s="150" t="s">
        <v>94</v>
      </c>
      <c r="C353" s="151"/>
      <c r="D353" s="152"/>
      <c r="E353" s="153" t="s">
        <v>31</v>
      </c>
      <c r="F353" s="148">
        <v>6</v>
      </c>
      <c r="G353" s="148">
        <v>15000</v>
      </c>
      <c r="H353" s="148">
        <f>ROUND(F353*G353,0)</f>
        <v>90000</v>
      </c>
      <c r="I353" s="134"/>
    </row>
    <row r="354" spans="1:9">
      <c r="A354" s="149"/>
      <c r="B354" s="150"/>
      <c r="C354" s="151"/>
      <c r="D354" s="152"/>
      <c r="E354" s="153"/>
      <c r="F354" s="148"/>
      <c r="G354" s="148"/>
      <c r="H354" s="148">
        <f t="shared" ref="H354:H359" si="7">ROUND(F354*G354,0)</f>
        <v>0</v>
      </c>
      <c r="I354" s="134"/>
    </row>
    <row r="355" spans="1:9">
      <c r="A355" s="149"/>
      <c r="B355" s="150"/>
      <c r="C355" s="151"/>
      <c r="D355" s="152"/>
      <c r="E355" s="153"/>
      <c r="F355" s="148"/>
      <c r="G355" s="148"/>
      <c r="H355" s="148">
        <f t="shared" si="7"/>
        <v>0</v>
      </c>
      <c r="I355" s="134"/>
    </row>
    <row r="356" spans="1:9">
      <c r="A356" s="149"/>
      <c r="B356" s="150"/>
      <c r="C356" s="151"/>
      <c r="D356" s="152"/>
      <c r="E356" s="153"/>
      <c r="F356" s="148"/>
      <c r="G356" s="148"/>
      <c r="H356" s="148">
        <f t="shared" si="7"/>
        <v>0</v>
      </c>
      <c r="I356" s="134"/>
    </row>
    <row r="357" spans="1:9">
      <c r="A357" s="149"/>
      <c r="B357" s="150"/>
      <c r="C357" s="151"/>
      <c r="D357" s="152"/>
      <c r="E357" s="153"/>
      <c r="F357" s="148"/>
      <c r="G357" s="148"/>
      <c r="H357" s="148">
        <f t="shared" si="7"/>
        <v>0</v>
      </c>
      <c r="I357" s="134"/>
    </row>
    <row r="358" spans="1:9">
      <c r="A358" s="149"/>
      <c r="B358" s="150"/>
      <c r="C358" s="151"/>
      <c r="D358" s="152"/>
      <c r="E358" s="153"/>
      <c r="F358" s="148"/>
      <c r="G358" s="148"/>
      <c r="H358" s="148">
        <f t="shared" si="7"/>
        <v>0</v>
      </c>
      <c r="I358" s="134"/>
    </row>
    <row r="359" spans="1:9">
      <c r="A359" s="149"/>
      <c r="B359" s="150"/>
      <c r="C359" s="151"/>
      <c r="D359" s="152"/>
      <c r="E359" s="153"/>
      <c r="F359" s="148"/>
      <c r="G359" s="148"/>
      <c r="H359" s="148">
        <f t="shared" si="7"/>
        <v>0</v>
      </c>
      <c r="I359" s="134"/>
    </row>
    <row r="360" spans="1:9">
      <c r="A360" s="132"/>
      <c r="B360" s="133"/>
      <c r="C360" s="133"/>
      <c r="D360" s="133"/>
      <c r="E360" s="133"/>
      <c r="F360" s="133"/>
      <c r="G360" s="133"/>
      <c r="H360" s="133"/>
      <c r="I360" s="134"/>
    </row>
    <row r="361" spans="1:9">
      <c r="A361" s="132"/>
      <c r="B361" s="133"/>
      <c r="C361" s="133"/>
      <c r="D361" s="133"/>
      <c r="E361" s="139" t="s">
        <v>37</v>
      </c>
      <c r="F361" s="133"/>
      <c r="G361" s="133"/>
      <c r="H361" s="133"/>
      <c r="I361" s="156">
        <f>SUM(H349:H359)</f>
        <v>1597568</v>
      </c>
    </row>
    <row r="362" spans="1:9">
      <c r="A362" s="138"/>
      <c r="B362" s="139"/>
      <c r="C362" s="133"/>
      <c r="D362" s="133"/>
      <c r="E362" s="133"/>
      <c r="F362" s="133"/>
      <c r="G362" s="133"/>
      <c r="H362" s="133"/>
      <c r="I362" s="134"/>
    </row>
    <row r="363" spans="1:9">
      <c r="A363" s="132"/>
      <c r="B363" s="133"/>
      <c r="C363" s="133"/>
      <c r="D363" s="133"/>
      <c r="E363" s="133"/>
      <c r="F363" s="133"/>
      <c r="G363" s="133"/>
      <c r="H363" s="133"/>
      <c r="I363" s="134"/>
    </row>
    <row r="364" spans="1:9">
      <c r="A364" s="138" t="s">
        <v>38</v>
      </c>
      <c r="B364" s="139"/>
      <c r="C364" s="133"/>
      <c r="D364" s="133"/>
      <c r="E364" s="133"/>
      <c r="F364" s="133"/>
      <c r="G364" s="133"/>
      <c r="H364" s="133"/>
      <c r="I364" s="134"/>
    </row>
    <row r="365" spans="1:9" ht="15" thickBot="1">
      <c r="A365" s="132"/>
      <c r="B365" s="133"/>
      <c r="C365" s="133"/>
      <c r="D365" s="133"/>
      <c r="E365" s="133"/>
      <c r="F365" s="133"/>
      <c r="G365" s="133"/>
      <c r="H365" s="133"/>
      <c r="I365" s="134"/>
    </row>
    <row r="366" spans="1:9" ht="15" thickBot="1">
      <c r="A366" s="140" t="s">
        <v>29</v>
      </c>
      <c r="B366" s="363" t="s">
        <v>30</v>
      </c>
      <c r="C366" s="364"/>
      <c r="D366" s="365"/>
      <c r="E366" s="363" t="s">
        <v>39</v>
      </c>
      <c r="F366" s="365"/>
      <c r="G366" s="140" t="s">
        <v>40</v>
      </c>
      <c r="H366" s="140" t="s">
        <v>34</v>
      </c>
      <c r="I366" s="134"/>
    </row>
    <row r="367" spans="1:9">
      <c r="A367" s="141"/>
      <c r="B367" s="157" t="s">
        <v>57</v>
      </c>
      <c r="C367" s="158"/>
      <c r="D367" s="182"/>
      <c r="E367" s="160">
        <v>15000</v>
      </c>
      <c r="F367" s="159"/>
      <c r="G367" s="147">
        <v>2</v>
      </c>
      <c r="H367" s="147">
        <f>ROUND(E367/G367,0)</f>
        <v>7500</v>
      </c>
      <c r="I367" s="134"/>
    </row>
    <row r="368" spans="1:9">
      <c r="A368" s="149"/>
      <c r="B368" s="150" t="s">
        <v>75</v>
      </c>
      <c r="C368" s="161"/>
      <c r="D368" s="162"/>
      <c r="E368" s="163">
        <v>80000</v>
      </c>
      <c r="F368" s="164"/>
      <c r="G368" s="148">
        <v>2</v>
      </c>
      <c r="H368" s="148">
        <f>ROUND(E368/G368,0)</f>
        <v>40000</v>
      </c>
      <c r="I368" s="134"/>
    </row>
    <row r="369" spans="1:9">
      <c r="A369" s="149">
        <v>2</v>
      </c>
      <c r="B369" s="150" t="s">
        <v>74</v>
      </c>
      <c r="C369" s="161"/>
      <c r="D369" s="164">
        <v>10000</v>
      </c>
      <c r="E369" s="163">
        <f>D369*A369</f>
        <v>20000</v>
      </c>
      <c r="F369" s="164"/>
      <c r="G369" s="148">
        <v>2</v>
      </c>
      <c r="H369" s="148">
        <f>ROUND(E369/G369,0)</f>
        <v>10000</v>
      </c>
      <c r="I369" s="134"/>
    </row>
    <row r="370" spans="1:9">
      <c r="A370" s="149"/>
      <c r="B370" s="166"/>
      <c r="C370" s="161"/>
      <c r="D370" s="162"/>
      <c r="E370" s="163"/>
      <c r="F370" s="164"/>
      <c r="G370" s="148">
        <v>1</v>
      </c>
      <c r="H370" s="148">
        <f>ROUND(E370/G370,0)</f>
        <v>0</v>
      </c>
      <c r="I370" s="134"/>
    </row>
    <row r="371" spans="1:9">
      <c r="A371" s="149"/>
      <c r="B371" s="166"/>
      <c r="C371" s="161"/>
      <c r="D371" s="162"/>
      <c r="E371" s="163"/>
      <c r="F371" s="164"/>
      <c r="G371" s="148">
        <v>1</v>
      </c>
      <c r="H371" s="148">
        <f>ROUND(E371/G371,0)</f>
        <v>0</v>
      </c>
      <c r="I371" s="134"/>
    </row>
    <row r="372" spans="1:9">
      <c r="A372" s="132"/>
      <c r="B372" s="133"/>
      <c r="C372" s="133"/>
      <c r="D372" s="133"/>
      <c r="E372" s="133"/>
      <c r="F372" s="133"/>
      <c r="G372" s="133"/>
      <c r="H372" s="133"/>
      <c r="I372" s="134"/>
    </row>
    <row r="373" spans="1:9">
      <c r="A373" s="132"/>
      <c r="B373" s="133"/>
      <c r="C373" s="133"/>
      <c r="D373" s="133"/>
      <c r="E373" s="139" t="s">
        <v>42</v>
      </c>
      <c r="F373" s="133"/>
      <c r="G373" s="133"/>
      <c r="H373" s="133"/>
      <c r="I373" s="156">
        <f>SUM(H367:H371)</f>
        <v>57500</v>
      </c>
    </row>
    <row r="374" spans="1:9">
      <c r="A374" s="132"/>
      <c r="B374" s="133"/>
      <c r="C374" s="133"/>
      <c r="D374" s="133"/>
      <c r="E374" s="133"/>
      <c r="F374" s="133"/>
      <c r="G374" s="133"/>
      <c r="H374" s="133"/>
      <c r="I374" s="134"/>
    </row>
    <row r="375" spans="1:9">
      <c r="A375" s="132"/>
      <c r="B375" s="133"/>
      <c r="C375" s="133"/>
      <c r="D375" s="133"/>
      <c r="E375" s="133"/>
      <c r="F375" s="133"/>
      <c r="G375" s="133"/>
      <c r="H375" s="133"/>
      <c r="I375" s="134"/>
    </row>
    <row r="376" spans="1:9">
      <c r="A376" s="138" t="s">
        <v>43</v>
      </c>
      <c r="B376" s="139"/>
      <c r="C376" s="133"/>
      <c r="D376" s="133"/>
      <c r="E376" s="133"/>
      <c r="F376" s="133"/>
      <c r="G376" s="133"/>
      <c r="H376" s="133"/>
      <c r="I376" s="134"/>
    </row>
    <row r="377" spans="1:9" ht="15" thickBot="1">
      <c r="A377" s="132"/>
      <c r="B377" s="133"/>
      <c r="C377" s="133"/>
      <c r="D377" s="133"/>
      <c r="E377" s="133"/>
      <c r="F377" s="133"/>
      <c r="G377" s="133"/>
      <c r="H377" s="133"/>
      <c r="I377" s="134"/>
    </row>
    <row r="378" spans="1:9" ht="15" thickBot="1">
      <c r="A378" s="140" t="s">
        <v>29</v>
      </c>
      <c r="B378" s="140" t="s">
        <v>30</v>
      </c>
      <c r="C378" s="167" t="s">
        <v>31</v>
      </c>
      <c r="D378" s="167" t="s">
        <v>44</v>
      </c>
      <c r="E378" s="167" t="s">
        <v>45</v>
      </c>
      <c r="F378" s="167" t="s">
        <v>46</v>
      </c>
      <c r="G378" s="167" t="s">
        <v>47</v>
      </c>
      <c r="H378" s="168" t="s">
        <v>34</v>
      </c>
      <c r="I378" s="134"/>
    </row>
    <row r="379" spans="1:9">
      <c r="A379" s="141"/>
      <c r="B379" s="169" t="s">
        <v>63</v>
      </c>
      <c r="C379" s="169" t="s">
        <v>49</v>
      </c>
      <c r="D379" s="147">
        <v>70000</v>
      </c>
      <c r="E379" s="147">
        <v>185</v>
      </c>
      <c r="F379" s="170">
        <f>ROUND(D379*(+E379)/100,0)</f>
        <v>129500</v>
      </c>
      <c r="G379" s="147">
        <v>1</v>
      </c>
      <c r="H379" s="147">
        <f>ROUND(F379/G379,0)</f>
        <v>129500</v>
      </c>
      <c r="I379" s="134"/>
    </row>
    <row r="380" spans="1:9">
      <c r="A380" s="149">
        <v>2</v>
      </c>
      <c r="B380" s="171" t="s">
        <v>58</v>
      </c>
      <c r="C380" s="148">
        <v>50000</v>
      </c>
      <c r="D380" s="148">
        <f>C380*A380</f>
        <v>100000</v>
      </c>
      <c r="E380" s="148">
        <v>185</v>
      </c>
      <c r="F380" s="148">
        <f>ROUND(D380*(+E380)/100,0)</f>
        <v>185000</v>
      </c>
      <c r="G380" s="148">
        <v>1</v>
      </c>
      <c r="H380" s="148">
        <f>ROUND(F380/G380,0)</f>
        <v>185000</v>
      </c>
      <c r="I380" s="134"/>
    </row>
    <row r="381" spans="1:9">
      <c r="A381" s="172">
        <v>0.25</v>
      </c>
      <c r="B381" s="171" t="s">
        <v>51</v>
      </c>
      <c r="C381" s="148">
        <v>95000</v>
      </c>
      <c r="D381" s="148">
        <f>A381*C381</f>
        <v>23750</v>
      </c>
      <c r="E381" s="148">
        <v>185</v>
      </c>
      <c r="F381" s="148">
        <f>ROUND(D381*(+E381)/100,0)</f>
        <v>43938</v>
      </c>
      <c r="G381" s="148">
        <v>1</v>
      </c>
      <c r="H381" s="148">
        <f>ROUND(F381/G381,0)</f>
        <v>43938</v>
      </c>
      <c r="I381" s="134"/>
    </row>
    <row r="382" spans="1:9">
      <c r="A382" s="149"/>
      <c r="B382" s="171"/>
      <c r="C382" s="171"/>
      <c r="D382" s="148"/>
      <c r="E382" s="148">
        <v>185</v>
      </c>
      <c r="F382" s="148">
        <f>ROUND(D382*(+E382)/100,0)</f>
        <v>0</v>
      </c>
      <c r="G382" s="148">
        <v>1</v>
      </c>
      <c r="H382" s="148">
        <f>ROUND(F382/G382,0)</f>
        <v>0</v>
      </c>
      <c r="I382" s="134"/>
    </row>
    <row r="383" spans="1:9">
      <c r="A383" s="132"/>
      <c r="B383" s="133"/>
      <c r="C383" s="133"/>
      <c r="D383" s="133"/>
      <c r="E383" s="133"/>
      <c r="F383" s="133"/>
      <c r="G383" s="133"/>
      <c r="H383" s="133"/>
      <c r="I383" s="134"/>
    </row>
    <row r="384" spans="1:9">
      <c r="A384" s="132"/>
      <c r="B384" s="133"/>
      <c r="C384" s="133"/>
      <c r="D384" s="133"/>
      <c r="E384" s="139" t="s">
        <v>52</v>
      </c>
      <c r="F384" s="133"/>
      <c r="G384" s="133"/>
      <c r="H384" s="133"/>
      <c r="I384" s="156">
        <f>SUM(H379:H382)</f>
        <v>358438</v>
      </c>
    </row>
    <row r="385" spans="1:9">
      <c r="A385" s="132"/>
      <c r="B385" s="133"/>
      <c r="C385" s="133"/>
      <c r="D385" s="133"/>
      <c r="E385" s="133"/>
      <c r="F385" s="133"/>
      <c r="G385" s="133"/>
      <c r="H385" s="133"/>
      <c r="I385" s="134"/>
    </row>
    <row r="386" spans="1:9" ht="16" thickBot="1">
      <c r="A386" s="173"/>
      <c r="B386" s="174"/>
      <c r="C386" s="174"/>
      <c r="D386" s="174"/>
      <c r="E386" s="174"/>
      <c r="F386" s="174"/>
      <c r="G386" s="175" t="s">
        <v>53</v>
      </c>
      <c r="H386" s="174"/>
      <c r="I386" s="176">
        <f>I361+I373+I384</f>
        <v>2013506</v>
      </c>
    </row>
    <row r="388" spans="1:9" ht="15" thickBot="1"/>
    <row r="389" spans="1:9" ht="16" thickBot="1">
      <c r="A389" s="374" t="s">
        <v>23</v>
      </c>
      <c r="B389" s="375"/>
      <c r="C389" s="375"/>
      <c r="D389" s="375"/>
      <c r="E389" s="375"/>
      <c r="F389" s="375"/>
      <c r="G389" s="375"/>
      <c r="H389" s="375"/>
      <c r="I389" s="376"/>
    </row>
    <row r="390" spans="1:9">
      <c r="A390" s="132" t="s">
        <v>24</v>
      </c>
      <c r="B390" s="133"/>
      <c r="C390" s="133"/>
      <c r="D390" s="133"/>
      <c r="E390" s="133"/>
      <c r="F390" s="133"/>
      <c r="G390" s="133"/>
      <c r="H390" s="204"/>
      <c r="I390" s="205"/>
    </row>
    <row r="391" spans="1:9" ht="47.25" customHeight="1">
      <c r="A391" s="132" t="s">
        <v>25</v>
      </c>
      <c r="B391" s="133">
        <v>3.3</v>
      </c>
      <c r="C391" s="372" t="s">
        <v>459</v>
      </c>
      <c r="D391" s="372"/>
      <c r="E391" s="372"/>
      <c r="F391" s="372"/>
      <c r="G391" s="372"/>
      <c r="H391" s="372"/>
      <c r="I391" s="373"/>
    </row>
    <row r="392" spans="1:9">
      <c r="A392" s="206" t="s">
        <v>26</v>
      </c>
      <c r="B392" s="204" t="s">
        <v>11</v>
      </c>
      <c r="C392" s="207"/>
      <c r="D392" s="204" t="s">
        <v>27</v>
      </c>
      <c r="E392" s="204"/>
      <c r="F392" s="204"/>
      <c r="G392" s="204"/>
      <c r="H392" s="204"/>
      <c r="I392" s="205"/>
    </row>
    <row r="393" spans="1:9">
      <c r="A393" s="206"/>
      <c r="B393" s="204"/>
      <c r="C393" s="204"/>
      <c r="D393" s="204"/>
      <c r="E393" s="204"/>
      <c r="F393" s="204"/>
      <c r="G393" s="204"/>
      <c r="H393" s="204"/>
      <c r="I393" s="205"/>
    </row>
    <row r="394" spans="1:9">
      <c r="A394" s="208" t="s">
        <v>28</v>
      </c>
      <c r="B394" s="209"/>
      <c r="C394" s="204"/>
      <c r="D394" s="204"/>
      <c r="E394" s="204"/>
      <c r="F394" s="204"/>
      <c r="G394" s="204"/>
      <c r="H394" s="204"/>
      <c r="I394" s="205"/>
    </row>
    <row r="395" spans="1:9" ht="15" thickBot="1">
      <c r="A395" s="206"/>
      <c r="B395" s="204"/>
      <c r="C395" s="204"/>
      <c r="D395" s="204"/>
      <c r="E395" s="204"/>
      <c r="F395" s="204"/>
      <c r="G395" s="210"/>
      <c r="H395" s="204"/>
      <c r="I395" s="205"/>
    </row>
    <row r="396" spans="1:9" ht="15" thickBot="1">
      <c r="A396" s="211" t="s">
        <v>29</v>
      </c>
      <c r="B396" s="377" t="s">
        <v>30</v>
      </c>
      <c r="C396" s="378"/>
      <c r="D396" s="379"/>
      <c r="E396" s="211" t="s">
        <v>31</v>
      </c>
      <c r="F396" s="211" t="s">
        <v>32</v>
      </c>
      <c r="G396" s="211" t="s">
        <v>33</v>
      </c>
      <c r="H396" s="211" t="s">
        <v>34</v>
      </c>
      <c r="I396" s="205"/>
    </row>
    <row r="397" spans="1:9">
      <c r="A397" s="212"/>
      <c r="B397" s="193" t="s">
        <v>92</v>
      </c>
      <c r="C397" s="194"/>
      <c r="D397" s="195"/>
      <c r="E397" s="213" t="s">
        <v>17</v>
      </c>
      <c r="F397" s="214">
        <v>1</v>
      </c>
      <c r="G397" s="215">
        <v>652922</v>
      </c>
      <c r="H397" s="216">
        <f>ROUND(F397*G397,0)</f>
        <v>652922</v>
      </c>
      <c r="I397" s="205"/>
    </row>
    <row r="398" spans="1:9">
      <c r="A398" s="217"/>
      <c r="B398" s="196" t="s">
        <v>95</v>
      </c>
      <c r="C398" s="197"/>
      <c r="D398" s="198"/>
      <c r="E398" s="218" t="s">
        <v>11</v>
      </c>
      <c r="F398" s="219">
        <v>1.1100000000000001</v>
      </c>
      <c r="G398" s="215">
        <v>75000</v>
      </c>
      <c r="H398" s="215">
        <f t="shared" ref="H398:H405" si="8">ROUND(F398*G398,0)</f>
        <v>83250</v>
      </c>
      <c r="I398" s="205"/>
    </row>
    <row r="399" spans="1:9">
      <c r="A399" s="217"/>
      <c r="B399" s="196" t="s">
        <v>89</v>
      </c>
      <c r="C399" s="197"/>
      <c r="D399" s="198"/>
      <c r="E399" s="218" t="s">
        <v>56</v>
      </c>
      <c r="F399" s="219">
        <v>3.5</v>
      </c>
      <c r="G399" s="215">
        <v>12000</v>
      </c>
      <c r="H399" s="215">
        <f t="shared" si="8"/>
        <v>42000</v>
      </c>
      <c r="I399" s="205"/>
    </row>
    <row r="400" spans="1:9">
      <c r="A400" s="217"/>
      <c r="B400" s="196" t="s">
        <v>77</v>
      </c>
      <c r="C400" s="197"/>
      <c r="D400" s="198"/>
      <c r="E400" s="218" t="s">
        <v>36</v>
      </c>
      <c r="F400" s="219">
        <v>1</v>
      </c>
      <c r="G400" s="215">
        <v>4000</v>
      </c>
      <c r="H400" s="215">
        <f t="shared" si="8"/>
        <v>4000</v>
      </c>
      <c r="I400" s="205"/>
    </row>
    <row r="401" spans="1:9">
      <c r="A401" s="217"/>
      <c r="B401" s="196" t="s">
        <v>96</v>
      </c>
      <c r="C401" s="197"/>
      <c r="D401" s="198"/>
      <c r="E401" s="218" t="s">
        <v>31</v>
      </c>
      <c r="F401" s="219">
        <v>0.1</v>
      </c>
      <c r="G401" s="215">
        <v>1000</v>
      </c>
      <c r="H401" s="215">
        <f t="shared" si="8"/>
        <v>100</v>
      </c>
      <c r="I401" s="205"/>
    </row>
    <row r="402" spans="1:9">
      <c r="A402" s="217"/>
      <c r="B402" s="196" t="s">
        <v>97</v>
      </c>
      <c r="C402" s="197"/>
      <c r="D402" s="198"/>
      <c r="E402" s="218" t="s">
        <v>31</v>
      </c>
      <c r="F402" s="219">
        <v>0.2</v>
      </c>
      <c r="G402" s="215">
        <v>600</v>
      </c>
      <c r="H402" s="215">
        <f t="shared" si="8"/>
        <v>120</v>
      </c>
      <c r="I402" s="205"/>
    </row>
    <row r="403" spans="1:9">
      <c r="A403" s="217"/>
      <c r="B403" s="196" t="s">
        <v>98</v>
      </c>
      <c r="C403" s="197"/>
      <c r="D403" s="198"/>
      <c r="E403" s="218" t="s">
        <v>15</v>
      </c>
      <c r="F403" s="219">
        <v>0.83</v>
      </c>
      <c r="G403" s="215">
        <v>10000</v>
      </c>
      <c r="H403" s="215">
        <f t="shared" si="8"/>
        <v>8300</v>
      </c>
      <c r="I403" s="205"/>
    </row>
    <row r="404" spans="1:9">
      <c r="A404" s="217"/>
      <c r="B404" s="196"/>
      <c r="C404" s="197"/>
      <c r="D404" s="198"/>
      <c r="E404" s="218"/>
      <c r="F404" s="215"/>
      <c r="G404" s="215"/>
      <c r="H404" s="215">
        <f t="shared" si="8"/>
        <v>0</v>
      </c>
      <c r="I404" s="205"/>
    </row>
    <row r="405" spans="1:9">
      <c r="A405" s="217"/>
      <c r="B405" s="196"/>
      <c r="C405" s="197"/>
      <c r="D405" s="198"/>
      <c r="E405" s="218"/>
      <c r="F405" s="215"/>
      <c r="G405" s="215"/>
      <c r="H405" s="215">
        <f t="shared" si="8"/>
        <v>0</v>
      </c>
      <c r="I405" s="205"/>
    </row>
    <row r="406" spans="1:9">
      <c r="A406" s="206"/>
      <c r="B406" s="204"/>
      <c r="C406" s="204"/>
      <c r="D406" s="204"/>
      <c r="E406" s="204"/>
      <c r="F406" s="204"/>
      <c r="G406" s="204"/>
      <c r="H406" s="204"/>
      <c r="I406" s="205"/>
    </row>
    <row r="407" spans="1:9">
      <c r="A407" s="206"/>
      <c r="B407" s="204"/>
      <c r="C407" s="204"/>
      <c r="D407" s="204"/>
      <c r="E407" s="209" t="s">
        <v>37</v>
      </c>
      <c r="F407" s="204"/>
      <c r="G407" s="204"/>
      <c r="H407" s="204"/>
      <c r="I407" s="220">
        <f>SUM(H397:H405)</f>
        <v>790692</v>
      </c>
    </row>
    <row r="408" spans="1:9">
      <c r="A408" s="208"/>
      <c r="B408" s="209"/>
      <c r="C408" s="204"/>
      <c r="D408" s="204"/>
      <c r="E408" s="204"/>
      <c r="F408" s="204"/>
      <c r="G408" s="204"/>
      <c r="H408" s="204"/>
      <c r="I408" s="205"/>
    </row>
    <row r="409" spans="1:9">
      <c r="A409" s="208" t="s">
        <v>38</v>
      </c>
      <c r="B409" s="209"/>
      <c r="C409" s="204"/>
      <c r="D409" s="204"/>
      <c r="E409" s="204"/>
      <c r="F409" s="204"/>
      <c r="G409" s="204"/>
      <c r="H409" s="204"/>
      <c r="I409" s="205"/>
    </row>
    <row r="410" spans="1:9" ht="15" thickBot="1">
      <c r="A410" s="206"/>
      <c r="B410" s="204"/>
      <c r="C410" s="204"/>
      <c r="D410" s="204"/>
      <c r="E410" s="204"/>
      <c r="F410" s="204"/>
      <c r="G410" s="204"/>
      <c r="H410" s="204"/>
      <c r="I410" s="205"/>
    </row>
    <row r="411" spans="1:9" ht="15" thickBot="1">
      <c r="A411" s="211" t="s">
        <v>29</v>
      </c>
      <c r="B411" s="377" t="s">
        <v>30</v>
      </c>
      <c r="C411" s="378"/>
      <c r="D411" s="379"/>
      <c r="E411" s="360" t="s">
        <v>39</v>
      </c>
      <c r="F411" s="362"/>
      <c r="G411" s="211" t="s">
        <v>40</v>
      </c>
      <c r="H411" s="211" t="s">
        <v>34</v>
      </c>
      <c r="I411" s="205"/>
    </row>
    <row r="412" spans="1:9">
      <c r="A412" s="212"/>
      <c r="B412" s="221" t="s">
        <v>57</v>
      </c>
      <c r="C412" s="222"/>
      <c r="D412" s="223"/>
      <c r="E412" s="224">
        <v>15000</v>
      </c>
      <c r="F412" s="225"/>
      <c r="G412" s="216">
        <v>12</v>
      </c>
      <c r="H412" s="216">
        <f>ROUND(E412/G412,0)</f>
        <v>1250</v>
      </c>
      <c r="I412" s="205"/>
    </row>
    <row r="413" spans="1:9">
      <c r="A413" s="217"/>
      <c r="B413" s="196" t="s">
        <v>74</v>
      </c>
      <c r="C413" s="199"/>
      <c r="D413" s="200"/>
      <c r="E413" s="201">
        <v>9000</v>
      </c>
      <c r="F413" s="202"/>
      <c r="G413" s="215">
        <v>12</v>
      </c>
      <c r="H413" s="215">
        <f>ROUND(E413/G413,0)</f>
        <v>750</v>
      </c>
      <c r="I413" s="205"/>
    </row>
    <row r="414" spans="1:9">
      <c r="A414" s="217"/>
      <c r="B414" s="203"/>
      <c r="C414" s="199"/>
      <c r="D414" s="200"/>
      <c r="E414" s="201"/>
      <c r="F414" s="202"/>
      <c r="G414" s="215">
        <v>1</v>
      </c>
      <c r="H414" s="215">
        <f>ROUND(E414/G414,0)</f>
        <v>0</v>
      </c>
      <c r="I414" s="205"/>
    </row>
    <row r="415" spans="1:9">
      <c r="A415" s="217"/>
      <c r="B415" s="203"/>
      <c r="C415" s="199"/>
      <c r="D415" s="200"/>
      <c r="E415" s="201"/>
      <c r="F415" s="202"/>
      <c r="G415" s="215">
        <v>1</v>
      </c>
      <c r="H415" s="215">
        <f>ROUND(E415/G415,0)</f>
        <v>0</v>
      </c>
      <c r="I415" s="205"/>
    </row>
    <row r="416" spans="1:9">
      <c r="A416" s="217"/>
      <c r="B416" s="203"/>
      <c r="C416" s="199"/>
      <c r="D416" s="200"/>
      <c r="E416" s="201"/>
      <c r="F416" s="202"/>
      <c r="G416" s="215">
        <v>1</v>
      </c>
      <c r="H416" s="215">
        <f>ROUND(E416/G416,0)</f>
        <v>0</v>
      </c>
      <c r="I416" s="205"/>
    </row>
    <row r="417" spans="1:9">
      <c r="A417" s="206"/>
      <c r="B417" s="204"/>
      <c r="C417" s="204"/>
      <c r="D417" s="204"/>
      <c r="E417" s="204"/>
      <c r="F417" s="204"/>
      <c r="G417" s="204"/>
      <c r="H417" s="204"/>
      <c r="I417" s="205"/>
    </row>
    <row r="418" spans="1:9">
      <c r="A418" s="206"/>
      <c r="B418" s="204"/>
      <c r="C418" s="204"/>
      <c r="D418" s="204"/>
      <c r="E418" s="209" t="s">
        <v>42</v>
      </c>
      <c r="F418" s="204"/>
      <c r="G418" s="204"/>
      <c r="H418" s="204"/>
      <c r="I418" s="220">
        <f>SUM(H412:H416)</f>
        <v>2000</v>
      </c>
    </row>
    <row r="419" spans="1:9">
      <c r="A419" s="206"/>
      <c r="B419" s="204"/>
      <c r="C419" s="204"/>
      <c r="D419" s="204"/>
      <c r="E419" s="204"/>
      <c r="F419" s="204"/>
      <c r="G419" s="204"/>
      <c r="H419" s="204"/>
      <c r="I419" s="205"/>
    </row>
    <row r="420" spans="1:9">
      <c r="A420" s="208" t="s">
        <v>43</v>
      </c>
      <c r="B420" s="209"/>
      <c r="C420" s="204"/>
      <c r="D420" s="204"/>
      <c r="E420" s="204"/>
      <c r="F420" s="204"/>
      <c r="G420" s="204"/>
      <c r="H420" s="204"/>
      <c r="I420" s="205"/>
    </row>
    <row r="421" spans="1:9" ht="15" thickBot="1">
      <c r="A421" s="206"/>
      <c r="B421" s="204"/>
      <c r="C421" s="204"/>
      <c r="D421" s="204"/>
      <c r="E421" s="204"/>
      <c r="F421" s="204"/>
      <c r="G421" s="204"/>
      <c r="H421" s="204"/>
      <c r="I421" s="205"/>
    </row>
    <row r="422" spans="1:9" ht="15" thickBot="1">
      <c r="A422" s="226" t="s">
        <v>29</v>
      </c>
      <c r="B422" s="226" t="s">
        <v>30</v>
      </c>
      <c r="C422" s="211" t="s">
        <v>31</v>
      </c>
      <c r="D422" s="211" t="s">
        <v>44</v>
      </c>
      <c r="E422" s="211" t="s">
        <v>45</v>
      </c>
      <c r="F422" s="211" t="s">
        <v>46</v>
      </c>
      <c r="G422" s="211" t="s">
        <v>47</v>
      </c>
      <c r="H422" s="227" t="s">
        <v>34</v>
      </c>
      <c r="I422" s="205"/>
    </row>
    <row r="423" spans="1:9">
      <c r="A423" s="212">
        <v>1</v>
      </c>
      <c r="B423" s="228" t="s">
        <v>63</v>
      </c>
      <c r="C423" s="216">
        <v>70000</v>
      </c>
      <c r="D423" s="216">
        <f>A423*C423</f>
        <v>70000</v>
      </c>
      <c r="E423" s="147">
        <v>185</v>
      </c>
      <c r="F423" s="170">
        <f>ROUND(D423*(+E423)/100,0)</f>
        <v>129500</v>
      </c>
      <c r="G423" s="216">
        <v>12</v>
      </c>
      <c r="H423" s="216">
        <f>ROUND(F423/G423,0)</f>
        <v>10792</v>
      </c>
      <c r="I423" s="205"/>
    </row>
    <row r="424" spans="1:9">
      <c r="A424" s="217">
        <v>6</v>
      </c>
      <c r="B424" s="229" t="s">
        <v>78</v>
      </c>
      <c r="C424" s="215">
        <v>50000</v>
      </c>
      <c r="D424" s="215">
        <f>A424*C424</f>
        <v>300000</v>
      </c>
      <c r="E424" s="148">
        <v>185</v>
      </c>
      <c r="F424" s="148">
        <f>ROUND(D424*(+E424)/100,0)</f>
        <v>555000</v>
      </c>
      <c r="G424" s="215">
        <v>12</v>
      </c>
      <c r="H424" s="215">
        <f>ROUND(F424/G424,0)</f>
        <v>46250</v>
      </c>
      <c r="I424" s="205"/>
    </row>
    <row r="425" spans="1:9">
      <c r="A425" s="217">
        <v>0.5</v>
      </c>
      <c r="B425" s="229" t="s">
        <v>51</v>
      </c>
      <c r="C425" s="215">
        <v>95000</v>
      </c>
      <c r="D425" s="215">
        <f>A425*C425</f>
        <v>47500</v>
      </c>
      <c r="E425" s="148">
        <v>185</v>
      </c>
      <c r="F425" s="148">
        <f>ROUND(D425*(+E425)/100,0)</f>
        <v>87875</v>
      </c>
      <c r="G425" s="215">
        <v>12</v>
      </c>
      <c r="H425" s="215">
        <f>ROUND(F425/G425,0)</f>
        <v>7323</v>
      </c>
      <c r="I425" s="205"/>
    </row>
    <row r="426" spans="1:9">
      <c r="A426" s="217"/>
      <c r="B426" s="229"/>
      <c r="C426" s="229"/>
      <c r="D426" s="215"/>
      <c r="E426" s="148">
        <v>185</v>
      </c>
      <c r="F426" s="148">
        <f>ROUND(D426*(+E426)/100,0)</f>
        <v>0</v>
      </c>
      <c r="G426" s="215">
        <v>1</v>
      </c>
      <c r="H426" s="215">
        <f>ROUND(F426/G426,0)</f>
        <v>0</v>
      </c>
      <c r="I426" s="205"/>
    </row>
    <row r="427" spans="1:9">
      <c r="A427" s="206"/>
      <c r="B427" s="204"/>
      <c r="C427" s="204"/>
      <c r="D427" s="204"/>
      <c r="E427" s="204"/>
      <c r="F427" s="204"/>
      <c r="G427" s="204"/>
      <c r="H427" s="204"/>
      <c r="I427" s="205"/>
    </row>
    <row r="428" spans="1:9">
      <c r="A428" s="206"/>
      <c r="B428" s="204"/>
      <c r="C428" s="204"/>
      <c r="D428" s="204"/>
      <c r="E428" s="209" t="s">
        <v>52</v>
      </c>
      <c r="F428" s="204"/>
      <c r="G428" s="204"/>
      <c r="H428" s="204"/>
      <c r="I428" s="220">
        <f>SUM(H423:H426)</f>
        <v>64365</v>
      </c>
    </row>
    <row r="429" spans="1:9">
      <c r="A429" s="206"/>
      <c r="B429" s="204"/>
      <c r="C429" s="204"/>
      <c r="D429" s="204"/>
      <c r="E429" s="204"/>
      <c r="F429" s="204"/>
      <c r="G429" s="204"/>
      <c r="H429" s="204"/>
      <c r="I429" s="205"/>
    </row>
    <row r="430" spans="1:9" ht="16" thickBot="1">
      <c r="A430" s="230"/>
      <c r="B430" s="231"/>
      <c r="C430" s="231"/>
      <c r="D430" s="231"/>
      <c r="E430" s="231"/>
      <c r="F430" s="231"/>
      <c r="G430" s="232" t="s">
        <v>53</v>
      </c>
      <c r="H430" s="231"/>
      <c r="I430" s="236">
        <f>I407+I418+I428</f>
        <v>857057</v>
      </c>
    </row>
    <row r="432" spans="1:9" ht="15" thickBot="1"/>
    <row r="433" spans="1:9" ht="16" thickBot="1">
      <c r="A433" s="357" t="s">
        <v>23</v>
      </c>
      <c r="B433" s="358"/>
      <c r="C433" s="358"/>
      <c r="D433" s="358"/>
      <c r="E433" s="358"/>
      <c r="F433" s="358"/>
      <c r="G433" s="358"/>
      <c r="H433" s="358"/>
      <c r="I433" s="359"/>
    </row>
    <row r="434" spans="1:9">
      <c r="A434" s="132" t="s">
        <v>24</v>
      </c>
      <c r="B434" s="133"/>
      <c r="C434" s="133"/>
      <c r="D434" s="133"/>
      <c r="E434" s="133"/>
      <c r="F434" s="133"/>
      <c r="G434" s="133"/>
      <c r="H434" s="133"/>
      <c r="I434" s="134"/>
    </row>
    <row r="435" spans="1:9">
      <c r="A435" s="132" t="s">
        <v>25</v>
      </c>
      <c r="B435" s="180" t="s">
        <v>462</v>
      </c>
      <c r="C435" s="133"/>
      <c r="D435" s="133"/>
      <c r="E435" s="133"/>
      <c r="F435" s="133"/>
      <c r="G435" s="133"/>
      <c r="H435" s="133"/>
      <c r="I435" s="134"/>
    </row>
    <row r="436" spans="1:9">
      <c r="A436" s="132" t="s">
        <v>26</v>
      </c>
      <c r="B436" s="133" t="s">
        <v>17</v>
      </c>
      <c r="C436" s="137"/>
      <c r="D436" s="133" t="s">
        <v>27</v>
      </c>
      <c r="E436" s="133"/>
      <c r="F436" s="133"/>
      <c r="G436" s="133"/>
      <c r="H436" s="133"/>
      <c r="I436" s="134"/>
    </row>
    <row r="437" spans="1:9">
      <c r="A437" s="132"/>
      <c r="B437" s="133"/>
      <c r="C437" s="133"/>
      <c r="D437" s="133"/>
      <c r="E437" s="133"/>
      <c r="F437" s="133"/>
      <c r="G437" s="133"/>
      <c r="H437" s="133"/>
      <c r="I437" s="134"/>
    </row>
    <row r="438" spans="1:9">
      <c r="A438" s="138" t="s">
        <v>28</v>
      </c>
      <c r="B438" s="139"/>
      <c r="C438" s="133"/>
      <c r="D438" s="133"/>
      <c r="E438" s="133"/>
      <c r="F438" s="133"/>
      <c r="G438" s="133"/>
      <c r="H438" s="133"/>
      <c r="I438" s="134"/>
    </row>
    <row r="439" spans="1:9" ht="15" thickBot="1">
      <c r="A439" s="132"/>
      <c r="B439" s="133"/>
      <c r="C439" s="133"/>
      <c r="D439" s="133"/>
      <c r="E439" s="133"/>
      <c r="F439" s="133"/>
      <c r="G439" s="133"/>
      <c r="H439" s="133"/>
      <c r="I439" s="134"/>
    </row>
    <row r="440" spans="1:9" ht="15" thickBot="1">
      <c r="A440" s="167" t="s">
        <v>29</v>
      </c>
      <c r="B440" s="360" t="s">
        <v>30</v>
      </c>
      <c r="C440" s="361"/>
      <c r="D440" s="362"/>
      <c r="E440" s="167" t="s">
        <v>31</v>
      </c>
      <c r="F440" s="167" t="s">
        <v>32</v>
      </c>
      <c r="G440" s="167" t="s">
        <v>33</v>
      </c>
      <c r="H440" s="167" t="s">
        <v>34</v>
      </c>
      <c r="I440" s="134"/>
    </row>
    <row r="441" spans="1:9">
      <c r="A441" s="141"/>
      <c r="B441" s="142" t="s">
        <v>100</v>
      </c>
      <c r="C441" s="143"/>
      <c r="D441" s="144"/>
      <c r="E441" s="145" t="s">
        <v>17</v>
      </c>
      <c r="F441" s="187">
        <v>1</v>
      </c>
      <c r="G441" s="147">
        <v>652922</v>
      </c>
      <c r="H441" s="147">
        <f t="shared" ref="H441:H446" si="9">ROUND(F441*G441,0)</f>
        <v>652922</v>
      </c>
      <c r="I441" s="134"/>
    </row>
    <row r="442" spans="1:9">
      <c r="A442" s="149"/>
      <c r="B442" s="150"/>
      <c r="C442" s="151"/>
      <c r="D442" s="152"/>
      <c r="E442" s="153"/>
      <c r="F442" s="148"/>
      <c r="G442" s="148">
        <v>0</v>
      </c>
      <c r="H442" s="148">
        <f t="shared" si="9"/>
        <v>0</v>
      </c>
      <c r="I442" s="134"/>
    </row>
    <row r="443" spans="1:9">
      <c r="A443" s="149"/>
      <c r="B443" s="150" t="s">
        <v>101</v>
      </c>
      <c r="C443" s="151"/>
      <c r="D443" s="152"/>
      <c r="E443" s="153" t="s">
        <v>15</v>
      </c>
      <c r="F443" s="148">
        <v>48</v>
      </c>
      <c r="G443" s="148">
        <v>12000</v>
      </c>
      <c r="H443" s="148">
        <f t="shared" si="9"/>
        <v>576000</v>
      </c>
      <c r="I443" s="134"/>
    </row>
    <row r="444" spans="1:9">
      <c r="A444" s="149"/>
      <c r="B444" s="150" t="s">
        <v>102</v>
      </c>
      <c r="C444" s="151"/>
      <c r="D444" s="152"/>
      <c r="E444" s="153" t="s">
        <v>31</v>
      </c>
      <c r="F444" s="148">
        <v>32</v>
      </c>
      <c r="G444" s="148">
        <v>5000</v>
      </c>
      <c r="H444" s="148">
        <f t="shared" si="9"/>
        <v>160000</v>
      </c>
      <c r="I444" s="134"/>
    </row>
    <row r="445" spans="1:9">
      <c r="A445" s="149"/>
      <c r="B445" s="150" t="s">
        <v>463</v>
      </c>
      <c r="C445" s="151"/>
      <c r="D445" s="152"/>
      <c r="E445" s="153" t="s">
        <v>56</v>
      </c>
      <c r="F445" s="154">
        <v>1.2</v>
      </c>
      <c r="G445" s="148">
        <v>10000</v>
      </c>
      <c r="H445" s="148">
        <f t="shared" si="9"/>
        <v>12000</v>
      </c>
      <c r="I445" s="134"/>
    </row>
    <row r="446" spans="1:9">
      <c r="A446" s="149"/>
      <c r="B446" s="150" t="s">
        <v>55</v>
      </c>
      <c r="C446" s="151"/>
      <c r="D446" s="152"/>
      <c r="E446" s="153" t="s">
        <v>56</v>
      </c>
      <c r="F446" s="154">
        <v>1.25</v>
      </c>
      <c r="G446" s="148">
        <v>10000</v>
      </c>
      <c r="H446" s="148">
        <f t="shared" si="9"/>
        <v>12500</v>
      </c>
      <c r="I446" s="134"/>
    </row>
    <row r="447" spans="1:9">
      <c r="A447" s="149"/>
      <c r="B447" s="150"/>
      <c r="C447" s="151"/>
      <c r="D447" s="152"/>
      <c r="E447" s="153"/>
      <c r="F447" s="148"/>
      <c r="G447" s="148"/>
      <c r="H447" s="148">
        <v>0</v>
      </c>
      <c r="I447" s="134"/>
    </row>
    <row r="448" spans="1:9">
      <c r="A448" s="149"/>
      <c r="B448" s="150"/>
      <c r="C448" s="151"/>
      <c r="D448" s="152"/>
      <c r="E448" s="153"/>
      <c r="F448" s="148"/>
      <c r="G448" s="148"/>
      <c r="H448" s="148">
        <f>ROUND(F448*G448,0)</f>
        <v>0</v>
      </c>
      <c r="I448" s="134"/>
    </row>
    <row r="449" spans="1:9">
      <c r="A449" s="149"/>
      <c r="B449" s="150"/>
      <c r="C449" s="151"/>
      <c r="D449" s="152"/>
      <c r="E449" s="153"/>
      <c r="F449" s="148"/>
      <c r="G449" s="148"/>
      <c r="H449" s="148">
        <f>ROUND(F449*G449,0)</f>
        <v>0</v>
      </c>
      <c r="I449" s="134"/>
    </row>
    <row r="450" spans="1:9">
      <c r="A450" s="149"/>
      <c r="B450" s="150"/>
      <c r="C450" s="151"/>
      <c r="D450" s="152"/>
      <c r="E450" s="153"/>
      <c r="F450" s="148"/>
      <c r="G450" s="148"/>
      <c r="H450" s="148">
        <f>ROUND(F450*G450,0)</f>
        <v>0</v>
      </c>
      <c r="I450" s="134"/>
    </row>
    <row r="451" spans="1:9">
      <c r="A451" s="149"/>
      <c r="B451" s="150"/>
      <c r="C451" s="151"/>
      <c r="D451" s="152"/>
      <c r="E451" s="153"/>
      <c r="F451" s="148"/>
      <c r="G451" s="148"/>
      <c r="H451" s="148">
        <f>ROUND(F451*G451,0)</f>
        <v>0</v>
      </c>
      <c r="I451" s="134"/>
    </row>
    <row r="452" spans="1:9">
      <c r="A452" s="132"/>
      <c r="B452" s="133"/>
      <c r="C452" s="133"/>
      <c r="D452" s="133"/>
      <c r="E452" s="133"/>
      <c r="F452" s="133"/>
      <c r="G452" s="133"/>
      <c r="H452" s="133"/>
      <c r="I452" s="134"/>
    </row>
    <row r="453" spans="1:9">
      <c r="A453" s="132"/>
      <c r="B453" s="133"/>
      <c r="C453" s="133"/>
      <c r="D453" s="133"/>
      <c r="E453" s="139" t="s">
        <v>37</v>
      </c>
      <c r="F453" s="133"/>
      <c r="G453" s="133"/>
      <c r="H453" s="133"/>
      <c r="I453" s="156">
        <f>SUM(H441:H451)</f>
        <v>1413422</v>
      </c>
    </row>
    <row r="454" spans="1:9">
      <c r="A454" s="132"/>
      <c r="B454" s="133"/>
      <c r="C454" s="133"/>
      <c r="D454" s="133"/>
      <c r="E454" s="133"/>
      <c r="F454" s="133"/>
      <c r="G454" s="133"/>
      <c r="H454" s="133"/>
      <c r="I454" s="134"/>
    </row>
    <row r="455" spans="1:9">
      <c r="A455" s="138" t="s">
        <v>38</v>
      </c>
      <c r="B455" s="139"/>
      <c r="C455" s="133"/>
      <c r="D455" s="133"/>
      <c r="E455" s="133"/>
      <c r="F455" s="133"/>
      <c r="G455" s="133"/>
      <c r="H455" s="133"/>
      <c r="I455" s="134"/>
    </row>
    <row r="456" spans="1:9" ht="15" thickBot="1">
      <c r="A456" s="132"/>
      <c r="B456" s="133"/>
      <c r="C456" s="133"/>
      <c r="D456" s="133"/>
      <c r="E456" s="133"/>
      <c r="F456" s="133"/>
      <c r="G456" s="133"/>
      <c r="H456" s="133"/>
      <c r="I456" s="134"/>
    </row>
    <row r="457" spans="1:9" ht="15" thickBot="1">
      <c r="A457" s="167" t="s">
        <v>29</v>
      </c>
      <c r="B457" s="360" t="s">
        <v>30</v>
      </c>
      <c r="C457" s="361"/>
      <c r="D457" s="362"/>
      <c r="E457" s="360" t="s">
        <v>39</v>
      </c>
      <c r="F457" s="362"/>
      <c r="G457" s="167" t="s">
        <v>40</v>
      </c>
      <c r="H457" s="167" t="s">
        <v>34</v>
      </c>
      <c r="I457" s="134"/>
    </row>
    <row r="458" spans="1:9">
      <c r="A458" s="141"/>
      <c r="B458" s="157" t="s">
        <v>57</v>
      </c>
      <c r="C458" s="158"/>
      <c r="D458" s="182"/>
      <c r="E458" s="160">
        <v>15000</v>
      </c>
      <c r="F458" s="159"/>
      <c r="G458" s="147">
        <v>3</v>
      </c>
      <c r="H458" s="147">
        <f>ROUND(E458/G458,0)</f>
        <v>5000</v>
      </c>
      <c r="I458" s="134"/>
    </row>
    <row r="459" spans="1:9">
      <c r="A459" s="149"/>
      <c r="B459" s="166"/>
      <c r="C459" s="161"/>
      <c r="D459" s="162"/>
      <c r="E459" s="163"/>
      <c r="F459" s="164"/>
      <c r="G459" s="148">
        <v>1</v>
      </c>
      <c r="H459" s="148">
        <f>ROUND(E459/G459,0)</f>
        <v>0</v>
      </c>
      <c r="I459" s="134"/>
    </row>
    <row r="460" spans="1:9">
      <c r="A460" s="149"/>
      <c r="B460" s="166"/>
      <c r="C460" s="161"/>
      <c r="D460" s="162"/>
      <c r="E460" s="163"/>
      <c r="F460" s="164"/>
      <c r="G460" s="148">
        <v>1</v>
      </c>
      <c r="H460" s="148">
        <f>ROUND(E460/G460,0)</f>
        <v>0</v>
      </c>
      <c r="I460" s="134"/>
    </row>
    <row r="461" spans="1:9">
      <c r="A461" s="149"/>
      <c r="B461" s="166"/>
      <c r="C461" s="161"/>
      <c r="D461" s="162"/>
      <c r="E461" s="163"/>
      <c r="F461" s="164"/>
      <c r="G461" s="148">
        <v>1</v>
      </c>
      <c r="H461" s="148">
        <f>ROUND(E461/G461,0)</f>
        <v>0</v>
      </c>
      <c r="I461" s="134"/>
    </row>
    <row r="462" spans="1:9">
      <c r="A462" s="149"/>
      <c r="B462" s="166"/>
      <c r="C462" s="161"/>
      <c r="D462" s="162"/>
      <c r="E462" s="163"/>
      <c r="F462" s="164"/>
      <c r="G462" s="148">
        <v>1</v>
      </c>
      <c r="H462" s="148">
        <f>ROUND(E462/G462,0)</f>
        <v>0</v>
      </c>
      <c r="I462" s="134"/>
    </row>
    <row r="463" spans="1:9">
      <c r="A463" s="132"/>
      <c r="B463" s="133"/>
      <c r="C463" s="133"/>
      <c r="D463" s="133"/>
      <c r="E463" s="133"/>
      <c r="F463" s="133"/>
      <c r="G463" s="133"/>
      <c r="H463" s="133"/>
      <c r="I463" s="134"/>
    </row>
    <row r="464" spans="1:9">
      <c r="A464" s="132"/>
      <c r="B464" s="133"/>
      <c r="C464" s="133"/>
      <c r="D464" s="133"/>
      <c r="E464" s="139" t="s">
        <v>42</v>
      </c>
      <c r="F464" s="133"/>
      <c r="G464" s="133"/>
      <c r="H464" s="133"/>
      <c r="I464" s="156">
        <f>SUM(H458:H462)</f>
        <v>5000</v>
      </c>
    </row>
    <row r="465" spans="1:9">
      <c r="A465" s="132"/>
      <c r="B465" s="133"/>
      <c r="C465" s="133"/>
      <c r="D465" s="133"/>
      <c r="E465" s="133"/>
      <c r="F465" s="133"/>
      <c r="G465" s="133"/>
      <c r="H465" s="133"/>
      <c r="I465" s="134"/>
    </row>
    <row r="466" spans="1:9">
      <c r="A466" s="132"/>
      <c r="B466" s="133"/>
      <c r="C466" s="133"/>
      <c r="D466" s="133"/>
      <c r="E466" s="133"/>
      <c r="F466" s="133"/>
      <c r="G466" s="133"/>
      <c r="H466" s="133"/>
      <c r="I466" s="134"/>
    </row>
    <row r="467" spans="1:9">
      <c r="A467" s="138" t="s">
        <v>43</v>
      </c>
      <c r="B467" s="139"/>
      <c r="C467" s="133"/>
      <c r="D467" s="133"/>
      <c r="E467" s="133"/>
      <c r="F467" s="133"/>
      <c r="G467" s="133"/>
      <c r="H467" s="133"/>
      <c r="I467" s="134"/>
    </row>
    <row r="468" spans="1:9" ht="15" thickBot="1">
      <c r="A468" s="132"/>
      <c r="B468" s="133"/>
      <c r="C468" s="133"/>
      <c r="D468" s="133"/>
      <c r="E468" s="133"/>
      <c r="F468" s="133"/>
      <c r="G468" s="133"/>
      <c r="H468" s="133"/>
      <c r="I468" s="134"/>
    </row>
    <row r="469" spans="1:9" ht="15" thickBot="1">
      <c r="A469" s="167" t="s">
        <v>29</v>
      </c>
      <c r="B469" s="167" t="s">
        <v>30</v>
      </c>
      <c r="C469" s="167" t="s">
        <v>31</v>
      </c>
      <c r="D469" s="167" t="s">
        <v>44</v>
      </c>
      <c r="E469" s="167" t="s">
        <v>45</v>
      </c>
      <c r="F469" s="167" t="s">
        <v>46</v>
      </c>
      <c r="G469" s="167" t="s">
        <v>47</v>
      </c>
      <c r="H469" s="167" t="s">
        <v>34</v>
      </c>
      <c r="I469" s="134"/>
    </row>
    <row r="470" spans="1:9">
      <c r="A470" s="141"/>
      <c r="B470" s="169" t="s">
        <v>63</v>
      </c>
      <c r="C470" s="169" t="s">
        <v>49</v>
      </c>
      <c r="D470" s="147">
        <v>70000</v>
      </c>
      <c r="E470" s="147">
        <v>185</v>
      </c>
      <c r="F470" s="170">
        <f>ROUND(D470*(+E470)/100,0)</f>
        <v>129500</v>
      </c>
      <c r="G470" s="147">
        <v>0.8</v>
      </c>
      <c r="H470" s="147">
        <f>ROUND(F470/G470,0)</f>
        <v>161875</v>
      </c>
      <c r="I470" s="134"/>
    </row>
    <row r="471" spans="1:9">
      <c r="A471" s="149">
        <v>1</v>
      </c>
      <c r="B471" s="171" t="s">
        <v>64</v>
      </c>
      <c r="C471" s="148">
        <v>50000</v>
      </c>
      <c r="D471" s="148">
        <f>C471*A471</f>
        <v>50000</v>
      </c>
      <c r="E471" s="148">
        <v>185</v>
      </c>
      <c r="F471" s="148">
        <f>ROUND(D471*(+E471)/100,0)</f>
        <v>92500</v>
      </c>
      <c r="G471" s="148">
        <v>0.8</v>
      </c>
      <c r="H471" s="148">
        <f>ROUND(F471/G471,0)</f>
        <v>115625</v>
      </c>
      <c r="I471" s="134"/>
    </row>
    <row r="472" spans="1:9">
      <c r="A472" s="172">
        <v>0.5</v>
      </c>
      <c r="B472" s="171" t="s">
        <v>51</v>
      </c>
      <c r="C472" s="148">
        <v>95000</v>
      </c>
      <c r="D472" s="148">
        <f>A472*C472</f>
        <v>47500</v>
      </c>
      <c r="E472" s="148">
        <v>185</v>
      </c>
      <c r="F472" s="148">
        <f>ROUND(D472*(+E472)/100,0)</f>
        <v>87875</v>
      </c>
      <c r="G472" s="148">
        <v>0.8</v>
      </c>
      <c r="H472" s="148">
        <f>ROUND(F472/G472,0)</f>
        <v>109844</v>
      </c>
      <c r="I472" s="134"/>
    </row>
    <row r="473" spans="1:9">
      <c r="A473" s="149"/>
      <c r="B473" s="171"/>
      <c r="C473" s="171"/>
      <c r="D473" s="148"/>
      <c r="E473" s="148">
        <v>185</v>
      </c>
      <c r="F473" s="148">
        <f>ROUND(D473*(+E473)/100,0)</f>
        <v>0</v>
      </c>
      <c r="G473" s="148">
        <v>1</v>
      </c>
      <c r="H473" s="148">
        <f>ROUND(F473/G473,0)</f>
        <v>0</v>
      </c>
      <c r="I473" s="134"/>
    </row>
    <row r="474" spans="1:9">
      <c r="A474" s="132"/>
      <c r="B474" s="133"/>
      <c r="C474" s="133"/>
      <c r="D474" s="133"/>
      <c r="E474" s="133"/>
      <c r="F474" s="133"/>
      <c r="G474" s="133"/>
      <c r="H474" s="133"/>
      <c r="I474" s="134"/>
    </row>
    <row r="475" spans="1:9">
      <c r="A475" s="132"/>
      <c r="B475" s="133"/>
      <c r="C475" s="133"/>
      <c r="D475" s="133"/>
      <c r="E475" s="139" t="s">
        <v>52</v>
      </c>
      <c r="F475" s="133"/>
      <c r="G475" s="133"/>
      <c r="H475" s="133"/>
      <c r="I475" s="156">
        <f>SUM(H470:H473)</f>
        <v>387344</v>
      </c>
    </row>
    <row r="476" spans="1:9">
      <c r="A476" s="132"/>
      <c r="B476" s="133"/>
      <c r="C476" s="133"/>
      <c r="D476" s="133"/>
      <c r="E476" s="133"/>
      <c r="F476" s="133"/>
      <c r="G476" s="133"/>
      <c r="H476" s="133"/>
      <c r="I476" s="134"/>
    </row>
    <row r="477" spans="1:9">
      <c r="A477" s="132"/>
      <c r="B477" s="133"/>
      <c r="C477" s="133"/>
      <c r="D477" s="133"/>
      <c r="E477" s="133"/>
      <c r="F477" s="133"/>
      <c r="G477" s="133"/>
      <c r="H477" s="133"/>
      <c r="I477" s="134"/>
    </row>
    <row r="478" spans="1:9" ht="16" thickBot="1">
      <c r="A478" s="173"/>
      <c r="B478" s="174"/>
      <c r="C478" s="174"/>
      <c r="D478" s="174"/>
      <c r="E478" s="174"/>
      <c r="F478" s="174"/>
      <c r="G478" s="175" t="s">
        <v>53</v>
      </c>
      <c r="H478" s="174"/>
      <c r="I478" s="176">
        <f>I453+I464+I475</f>
        <v>1805766</v>
      </c>
    </row>
    <row r="479" spans="1:9">
      <c r="A479" s="1"/>
      <c r="B479" s="1"/>
      <c r="C479" s="1"/>
      <c r="D479" s="1"/>
      <c r="E479" s="1"/>
      <c r="F479" s="1"/>
      <c r="G479" s="4"/>
      <c r="H479" s="1"/>
      <c r="I479" s="2"/>
    </row>
    <row r="480" spans="1:9" ht="15" thickBot="1">
      <c r="A480" s="1"/>
      <c r="B480" s="1"/>
      <c r="C480" s="1"/>
      <c r="D480" s="1"/>
      <c r="E480" s="1"/>
      <c r="F480" s="1"/>
      <c r="G480" s="4"/>
      <c r="H480" s="1"/>
      <c r="I480" s="2"/>
    </row>
    <row r="481" spans="1:9" ht="16" thickBot="1">
      <c r="A481" s="357" t="s">
        <v>23</v>
      </c>
      <c r="B481" s="358"/>
      <c r="C481" s="358"/>
      <c r="D481" s="358"/>
      <c r="E481" s="358"/>
      <c r="F481" s="358"/>
      <c r="G481" s="358"/>
      <c r="H481" s="358"/>
      <c r="I481" s="359"/>
    </row>
    <row r="482" spans="1:9">
      <c r="A482" s="132" t="s">
        <v>24</v>
      </c>
      <c r="B482" s="133"/>
      <c r="C482" s="133"/>
      <c r="D482" s="133"/>
      <c r="E482" s="133"/>
      <c r="F482" s="133"/>
      <c r="G482" s="133"/>
      <c r="H482" s="133"/>
      <c r="I482" s="134"/>
    </row>
    <row r="483" spans="1:9" ht="15.5">
      <c r="A483" s="132" t="s">
        <v>61</v>
      </c>
      <c r="B483" s="136" t="s">
        <v>467</v>
      </c>
      <c r="C483" s="133"/>
      <c r="D483" s="133"/>
      <c r="E483" s="133"/>
      <c r="F483" s="133"/>
      <c r="G483" s="133"/>
      <c r="H483" s="133"/>
      <c r="I483" s="134"/>
    </row>
    <row r="484" spans="1:9">
      <c r="A484" s="132" t="s">
        <v>26</v>
      </c>
      <c r="B484" s="133" t="s">
        <v>15</v>
      </c>
      <c r="C484" s="137"/>
      <c r="D484" s="133" t="s">
        <v>27</v>
      </c>
      <c r="E484" s="133"/>
      <c r="F484" s="133"/>
      <c r="G484" s="133"/>
      <c r="H484" s="133"/>
      <c r="I484" s="134"/>
    </row>
    <row r="485" spans="1:9">
      <c r="A485" s="132"/>
      <c r="B485" s="133"/>
      <c r="C485" s="133"/>
      <c r="D485" s="133"/>
      <c r="E485" s="133"/>
      <c r="F485" s="133"/>
      <c r="G485" s="133"/>
      <c r="H485" s="133"/>
      <c r="I485" s="134"/>
    </row>
    <row r="486" spans="1:9">
      <c r="A486" s="138" t="s">
        <v>28</v>
      </c>
      <c r="B486" s="139"/>
      <c r="C486" s="133"/>
      <c r="D486" s="133"/>
      <c r="E486" s="133"/>
      <c r="F486" s="133"/>
      <c r="G486" s="133"/>
      <c r="H486" s="133"/>
      <c r="I486" s="134"/>
    </row>
    <row r="487" spans="1:9" ht="15" thickBot="1">
      <c r="A487" s="132"/>
      <c r="B487" s="133"/>
      <c r="C487" s="133"/>
      <c r="D487" s="133"/>
      <c r="E487" s="133"/>
      <c r="F487" s="133"/>
      <c r="G487" s="133"/>
      <c r="H487" s="133"/>
      <c r="I487" s="134"/>
    </row>
    <row r="488" spans="1:9" ht="15" thickBot="1">
      <c r="A488" s="167" t="s">
        <v>29</v>
      </c>
      <c r="B488" s="360" t="s">
        <v>30</v>
      </c>
      <c r="C488" s="361"/>
      <c r="D488" s="362"/>
      <c r="E488" s="167" t="s">
        <v>31</v>
      </c>
      <c r="F488" s="167" t="s">
        <v>32</v>
      </c>
      <c r="G488" s="167" t="s">
        <v>33</v>
      </c>
      <c r="H488" s="167" t="s">
        <v>34</v>
      </c>
      <c r="I488" s="134"/>
    </row>
    <row r="489" spans="1:9">
      <c r="A489" s="233"/>
      <c r="B489" s="142" t="s">
        <v>92</v>
      </c>
      <c r="C489" s="143"/>
      <c r="D489" s="144"/>
      <c r="E489" s="145" t="s">
        <v>17</v>
      </c>
      <c r="F489" s="146">
        <v>2.5000000000000001E-2</v>
      </c>
      <c r="G489" s="147">
        <v>652922</v>
      </c>
      <c r="H489" s="147">
        <f>ROUND(F489*G489,0)</f>
        <v>16323</v>
      </c>
      <c r="I489" s="134"/>
    </row>
    <row r="490" spans="1:9">
      <c r="A490" s="149"/>
      <c r="B490" s="150" t="s">
        <v>76</v>
      </c>
      <c r="C490" s="151"/>
      <c r="D490" s="152"/>
      <c r="E490" s="153" t="s">
        <v>15</v>
      </c>
      <c r="F490" s="154">
        <v>2</v>
      </c>
      <c r="G490" s="148">
        <v>6000</v>
      </c>
      <c r="H490" s="148">
        <f t="shared" ref="H490:H499" si="10">ROUND(F490*G490,0)</f>
        <v>12000</v>
      </c>
      <c r="I490" s="134"/>
    </row>
    <row r="491" spans="1:9">
      <c r="A491" s="149"/>
      <c r="B491" s="150" t="s">
        <v>103</v>
      </c>
      <c r="C491" s="151"/>
      <c r="D491" s="152"/>
      <c r="E491" s="153" t="s">
        <v>56</v>
      </c>
      <c r="F491" s="155">
        <v>3.3</v>
      </c>
      <c r="G491" s="148">
        <v>6800</v>
      </c>
      <c r="H491" s="148">
        <f t="shared" si="10"/>
        <v>22440</v>
      </c>
      <c r="I491" s="134"/>
    </row>
    <row r="492" spans="1:9">
      <c r="A492" s="149"/>
      <c r="B492" s="150" t="s">
        <v>90</v>
      </c>
      <c r="C492" s="151"/>
      <c r="D492" s="152"/>
      <c r="E492" s="153" t="s">
        <v>56</v>
      </c>
      <c r="F492" s="154">
        <v>0.02</v>
      </c>
      <c r="G492" s="148">
        <v>9000</v>
      </c>
      <c r="H492" s="148">
        <f t="shared" si="10"/>
        <v>180</v>
      </c>
      <c r="I492" s="134"/>
    </row>
    <row r="493" spans="1:9">
      <c r="A493" s="149"/>
      <c r="B493" s="150" t="s">
        <v>66</v>
      </c>
      <c r="C493" s="151"/>
      <c r="D493" s="152"/>
      <c r="E493" s="153" t="s">
        <v>56</v>
      </c>
      <c r="F493" s="148">
        <v>1</v>
      </c>
      <c r="G493" s="148">
        <v>765</v>
      </c>
      <c r="H493" s="148">
        <f t="shared" si="10"/>
        <v>765</v>
      </c>
      <c r="I493" s="134"/>
    </row>
    <row r="494" spans="1:9">
      <c r="A494" s="149"/>
      <c r="B494" s="150"/>
      <c r="C494" s="151"/>
      <c r="D494" s="152"/>
      <c r="E494" s="153"/>
      <c r="F494" s="148"/>
      <c r="G494" s="148"/>
      <c r="H494" s="148">
        <f t="shared" si="10"/>
        <v>0</v>
      </c>
      <c r="I494" s="134"/>
    </row>
    <row r="495" spans="1:9">
      <c r="A495" s="149"/>
      <c r="B495" s="150"/>
      <c r="C495" s="151"/>
      <c r="D495" s="152"/>
      <c r="E495" s="153"/>
      <c r="F495" s="148"/>
      <c r="G495" s="148"/>
      <c r="H495" s="148">
        <f t="shared" si="10"/>
        <v>0</v>
      </c>
      <c r="I495" s="134"/>
    </row>
    <row r="496" spans="1:9">
      <c r="A496" s="149"/>
      <c r="B496" s="150"/>
      <c r="C496" s="151"/>
      <c r="D496" s="152"/>
      <c r="E496" s="153"/>
      <c r="F496" s="148"/>
      <c r="G496" s="148"/>
      <c r="H496" s="148">
        <f t="shared" si="10"/>
        <v>0</v>
      </c>
      <c r="I496" s="134"/>
    </row>
    <row r="497" spans="1:9">
      <c r="A497" s="149"/>
      <c r="B497" s="150"/>
      <c r="C497" s="151"/>
      <c r="D497" s="152"/>
      <c r="E497" s="153"/>
      <c r="F497" s="148"/>
      <c r="G497" s="148"/>
      <c r="H497" s="148">
        <f t="shared" si="10"/>
        <v>0</v>
      </c>
      <c r="I497" s="134"/>
    </row>
    <row r="498" spans="1:9">
      <c r="A498" s="149"/>
      <c r="B498" s="150"/>
      <c r="C498" s="151"/>
      <c r="D498" s="152"/>
      <c r="E498" s="153"/>
      <c r="F498" s="148"/>
      <c r="G498" s="148"/>
      <c r="H498" s="148">
        <f t="shared" si="10"/>
        <v>0</v>
      </c>
      <c r="I498" s="134"/>
    </row>
    <row r="499" spans="1:9">
      <c r="A499" s="149"/>
      <c r="B499" s="150"/>
      <c r="C499" s="151"/>
      <c r="D499" s="152"/>
      <c r="E499" s="153"/>
      <c r="F499" s="148"/>
      <c r="G499" s="148"/>
      <c r="H499" s="148">
        <f t="shared" si="10"/>
        <v>0</v>
      </c>
      <c r="I499" s="134"/>
    </row>
    <row r="500" spans="1:9">
      <c r="A500" s="132"/>
      <c r="B500" s="133"/>
      <c r="C500" s="133"/>
      <c r="D500" s="133"/>
      <c r="E500" s="133"/>
      <c r="F500" s="133"/>
      <c r="G500" s="133"/>
      <c r="H500" s="133"/>
      <c r="I500" s="134"/>
    </row>
    <row r="501" spans="1:9">
      <c r="A501" s="132"/>
      <c r="B501" s="133"/>
      <c r="C501" s="133"/>
      <c r="D501" s="133"/>
      <c r="E501" s="139" t="s">
        <v>37</v>
      </c>
      <c r="F501" s="133"/>
      <c r="G501" s="133"/>
      <c r="H501" s="133"/>
      <c r="I501" s="156">
        <f>SUM(H489:H499)</f>
        <v>51708</v>
      </c>
    </row>
    <row r="502" spans="1:9">
      <c r="A502" s="132"/>
      <c r="B502" s="133"/>
      <c r="C502" s="133"/>
      <c r="D502" s="133"/>
      <c r="E502" s="133"/>
      <c r="F502" s="133"/>
      <c r="G502" s="133"/>
      <c r="H502" s="133"/>
      <c r="I502" s="134"/>
    </row>
    <row r="503" spans="1:9">
      <c r="A503" s="138" t="s">
        <v>38</v>
      </c>
      <c r="B503" s="139"/>
      <c r="C503" s="133"/>
      <c r="D503" s="133"/>
      <c r="E503" s="133"/>
      <c r="F503" s="133"/>
      <c r="G503" s="133"/>
      <c r="H503" s="133"/>
      <c r="I503" s="134"/>
    </row>
    <row r="504" spans="1:9" ht="15" thickBot="1">
      <c r="A504" s="132"/>
      <c r="B504" s="133"/>
      <c r="C504" s="133"/>
      <c r="D504" s="133"/>
      <c r="E504" s="133"/>
      <c r="F504" s="133"/>
      <c r="G504" s="133"/>
      <c r="H504" s="133"/>
      <c r="I504" s="134"/>
    </row>
    <row r="505" spans="1:9" ht="15" thickBot="1">
      <c r="A505" s="167" t="s">
        <v>29</v>
      </c>
      <c r="B505" s="360" t="s">
        <v>30</v>
      </c>
      <c r="C505" s="361"/>
      <c r="D505" s="362"/>
      <c r="E505" s="360" t="s">
        <v>39</v>
      </c>
      <c r="F505" s="362"/>
      <c r="G505" s="167" t="s">
        <v>40</v>
      </c>
      <c r="H505" s="167" t="s">
        <v>34</v>
      </c>
      <c r="I505" s="134"/>
    </row>
    <row r="506" spans="1:9">
      <c r="A506" s="141"/>
      <c r="B506" s="234"/>
      <c r="C506" s="158"/>
      <c r="D506" s="159"/>
      <c r="E506" s="160"/>
      <c r="F506" s="159"/>
      <c r="G506" s="147">
        <v>20</v>
      </c>
      <c r="H506" s="147">
        <f>ROUND(E506/G506,0)</f>
        <v>0</v>
      </c>
      <c r="I506" s="134"/>
    </row>
    <row r="507" spans="1:9">
      <c r="A507" s="149"/>
      <c r="B507" s="150" t="s">
        <v>57</v>
      </c>
      <c r="C507" s="161"/>
      <c r="D507" s="162"/>
      <c r="E507" s="163">
        <v>15000</v>
      </c>
      <c r="F507" s="164"/>
      <c r="G507" s="148">
        <v>20</v>
      </c>
      <c r="H507" s="148">
        <f>ROUND(E507/G507,0)</f>
        <v>750</v>
      </c>
      <c r="I507" s="134"/>
    </row>
    <row r="508" spans="1:9">
      <c r="A508" s="149"/>
      <c r="B508" s="166"/>
      <c r="C508" s="161"/>
      <c r="D508" s="162"/>
      <c r="E508" s="163"/>
      <c r="F508" s="164"/>
      <c r="G508" s="148">
        <v>1</v>
      </c>
      <c r="H508" s="148">
        <f>ROUND(E508/G508,0)</f>
        <v>0</v>
      </c>
      <c r="I508" s="134"/>
    </row>
    <row r="509" spans="1:9">
      <c r="A509" s="149"/>
      <c r="B509" s="166"/>
      <c r="C509" s="161"/>
      <c r="D509" s="162"/>
      <c r="E509" s="163"/>
      <c r="F509" s="164"/>
      <c r="G509" s="148">
        <v>1</v>
      </c>
      <c r="H509" s="148">
        <f>ROUND(E509/G509,0)</f>
        <v>0</v>
      </c>
      <c r="I509" s="134"/>
    </row>
    <row r="510" spans="1:9">
      <c r="A510" s="149"/>
      <c r="B510" s="166"/>
      <c r="C510" s="161"/>
      <c r="D510" s="162"/>
      <c r="E510" s="163"/>
      <c r="F510" s="164"/>
      <c r="G510" s="148">
        <v>1</v>
      </c>
      <c r="H510" s="148">
        <f>ROUND(E510/G510,0)</f>
        <v>0</v>
      </c>
      <c r="I510" s="134"/>
    </row>
    <row r="511" spans="1:9">
      <c r="A511" s="132"/>
      <c r="B511" s="133"/>
      <c r="C511" s="133"/>
      <c r="D511" s="133"/>
      <c r="E511" s="133"/>
      <c r="F511" s="133"/>
      <c r="G511" s="133"/>
      <c r="H511" s="133"/>
      <c r="I511" s="134"/>
    </row>
    <row r="512" spans="1:9">
      <c r="A512" s="132"/>
      <c r="B512" s="133"/>
      <c r="C512" s="133"/>
      <c r="D512" s="133"/>
      <c r="E512" s="139" t="s">
        <v>42</v>
      </c>
      <c r="F512" s="133"/>
      <c r="G512" s="133"/>
      <c r="H512" s="133"/>
      <c r="I512" s="156">
        <f>SUM(H506:H510)</f>
        <v>750</v>
      </c>
    </row>
    <row r="513" spans="1:9">
      <c r="A513" s="132"/>
      <c r="B513" s="133"/>
      <c r="C513" s="133"/>
      <c r="D513" s="133"/>
      <c r="E513" s="133"/>
      <c r="F513" s="133"/>
      <c r="G513" s="133"/>
      <c r="H513" s="133"/>
      <c r="I513" s="134"/>
    </row>
    <row r="514" spans="1:9">
      <c r="A514" s="132"/>
      <c r="B514" s="133"/>
      <c r="C514" s="133"/>
      <c r="D514" s="133"/>
      <c r="E514" s="133"/>
      <c r="F514" s="133"/>
      <c r="G514" s="133"/>
      <c r="H514" s="133"/>
      <c r="I514" s="134"/>
    </row>
    <row r="515" spans="1:9">
      <c r="A515" s="138" t="s">
        <v>43</v>
      </c>
      <c r="B515" s="139"/>
      <c r="C515" s="133"/>
      <c r="D515" s="133"/>
      <c r="E515" s="133"/>
      <c r="F515" s="133"/>
      <c r="G515" s="133"/>
      <c r="H515" s="133"/>
      <c r="I515" s="134"/>
    </row>
    <row r="516" spans="1:9" ht="15" thickBot="1">
      <c r="A516" s="132"/>
      <c r="B516" s="133"/>
      <c r="C516" s="133"/>
      <c r="D516" s="133"/>
      <c r="E516" s="133"/>
      <c r="F516" s="133"/>
      <c r="G516" s="133"/>
      <c r="H516" s="133"/>
      <c r="I516" s="134"/>
    </row>
    <row r="517" spans="1:9" ht="15" thickBot="1">
      <c r="A517" s="167" t="s">
        <v>29</v>
      </c>
      <c r="B517" s="167" t="s">
        <v>30</v>
      </c>
      <c r="C517" s="167" t="s">
        <v>31</v>
      </c>
      <c r="D517" s="167" t="s">
        <v>44</v>
      </c>
      <c r="E517" s="167" t="s">
        <v>45</v>
      </c>
      <c r="F517" s="167" t="s">
        <v>46</v>
      </c>
      <c r="G517" s="167" t="s">
        <v>47</v>
      </c>
      <c r="H517" s="167" t="s">
        <v>34</v>
      </c>
      <c r="I517" s="134"/>
    </row>
    <row r="518" spans="1:9">
      <c r="A518" s="141"/>
      <c r="B518" s="169" t="s">
        <v>63</v>
      </c>
      <c r="C518" s="169" t="s">
        <v>49</v>
      </c>
      <c r="D518" s="147">
        <v>70000</v>
      </c>
      <c r="E518" s="147">
        <v>185</v>
      </c>
      <c r="F518" s="170">
        <f>ROUND(D518*(+E518)/100,0)</f>
        <v>129500</v>
      </c>
      <c r="G518" s="147">
        <v>16</v>
      </c>
      <c r="H518" s="147">
        <f>ROUND(F518/G518,0)</f>
        <v>8094</v>
      </c>
      <c r="I518" s="134"/>
    </row>
    <row r="519" spans="1:9">
      <c r="A519" s="149">
        <v>2</v>
      </c>
      <c r="B519" s="171" t="s">
        <v>59</v>
      </c>
      <c r="C519" s="148">
        <v>50000</v>
      </c>
      <c r="D519" s="148">
        <f>C519*A519</f>
        <v>100000</v>
      </c>
      <c r="E519" s="148">
        <v>185</v>
      </c>
      <c r="F519" s="148">
        <f>ROUND(D519*(+E519)/100,0)</f>
        <v>185000</v>
      </c>
      <c r="G519" s="148">
        <v>16</v>
      </c>
      <c r="H519" s="148">
        <f>ROUND(F519/G519,0)</f>
        <v>11563</v>
      </c>
      <c r="I519" s="134"/>
    </row>
    <row r="520" spans="1:9">
      <c r="A520" s="149">
        <v>0.5</v>
      </c>
      <c r="B520" s="171" t="s">
        <v>51</v>
      </c>
      <c r="C520" s="148">
        <v>95000</v>
      </c>
      <c r="D520" s="148">
        <f>A520*C520</f>
        <v>47500</v>
      </c>
      <c r="E520" s="148">
        <v>185</v>
      </c>
      <c r="F520" s="148">
        <f>ROUND(D520*(+E520)/100,0)</f>
        <v>87875</v>
      </c>
      <c r="G520" s="148">
        <v>16</v>
      </c>
      <c r="H520" s="148">
        <f>ROUND(F520/G520,0)</f>
        <v>5492</v>
      </c>
      <c r="I520" s="134"/>
    </row>
    <row r="521" spans="1:9">
      <c r="A521" s="149"/>
      <c r="B521" s="171"/>
      <c r="C521" s="171"/>
      <c r="D521" s="148"/>
      <c r="E521" s="148">
        <v>185</v>
      </c>
      <c r="F521" s="148">
        <f>ROUND(D521*(+E521)/100,0)</f>
        <v>0</v>
      </c>
      <c r="G521" s="148">
        <v>1</v>
      </c>
      <c r="H521" s="148">
        <f>ROUND(F521/G521,0)</f>
        <v>0</v>
      </c>
      <c r="I521" s="134"/>
    </row>
    <row r="522" spans="1:9">
      <c r="A522" s="132"/>
      <c r="B522" s="133"/>
      <c r="C522" s="133"/>
      <c r="D522" s="133"/>
      <c r="E522" s="133"/>
      <c r="F522" s="133"/>
      <c r="G522" s="133"/>
      <c r="H522" s="133"/>
      <c r="I522" s="134"/>
    </row>
    <row r="523" spans="1:9">
      <c r="A523" s="132"/>
      <c r="B523" s="133"/>
      <c r="C523" s="133"/>
      <c r="D523" s="133"/>
      <c r="E523" s="139" t="s">
        <v>52</v>
      </c>
      <c r="F523" s="133"/>
      <c r="G523" s="133"/>
      <c r="H523" s="133"/>
      <c r="I523" s="156">
        <f>SUM(H518:H521)</f>
        <v>25149</v>
      </c>
    </row>
    <row r="524" spans="1:9">
      <c r="A524" s="132"/>
      <c r="B524" s="133"/>
      <c r="C524" s="133"/>
      <c r="D524" s="133"/>
      <c r="E524" s="133"/>
      <c r="F524" s="133"/>
      <c r="G524" s="133"/>
      <c r="H524" s="133"/>
      <c r="I524" s="134"/>
    </row>
    <row r="525" spans="1:9">
      <c r="A525" s="132"/>
      <c r="B525" s="133"/>
      <c r="C525" s="133"/>
      <c r="D525" s="133"/>
      <c r="E525" s="133"/>
      <c r="F525" s="133"/>
      <c r="G525" s="133"/>
      <c r="H525" s="133"/>
      <c r="I525" s="134"/>
    </row>
    <row r="526" spans="1:9" ht="16" thickBot="1">
      <c r="A526" s="173"/>
      <c r="B526" s="174"/>
      <c r="C526" s="174"/>
      <c r="D526" s="174"/>
      <c r="E526" s="174"/>
      <c r="F526" s="174"/>
      <c r="G526" s="175" t="s">
        <v>53</v>
      </c>
      <c r="H526" s="174"/>
      <c r="I526" s="176">
        <f>I501+I512+I523</f>
        <v>77607</v>
      </c>
    </row>
    <row r="529" spans="1:9">
      <c r="A529" s="128">
        <v>4</v>
      </c>
      <c r="B529" s="127" t="s">
        <v>162</v>
      </c>
    </row>
    <row r="530" spans="1:9" ht="15" thickBot="1"/>
    <row r="531" spans="1:9" ht="16" thickBot="1">
      <c r="A531" s="357" t="s">
        <v>23</v>
      </c>
      <c r="B531" s="358"/>
      <c r="C531" s="358"/>
      <c r="D531" s="358"/>
      <c r="E531" s="358"/>
      <c r="F531" s="358"/>
      <c r="G531" s="358"/>
      <c r="H531" s="358"/>
      <c r="I531" s="359"/>
    </row>
    <row r="532" spans="1:9">
      <c r="A532" s="132" t="s">
        <v>24</v>
      </c>
      <c r="B532" s="133"/>
      <c r="C532" s="133"/>
      <c r="D532" s="133"/>
      <c r="E532" s="133"/>
      <c r="F532" s="133"/>
      <c r="G532" s="133"/>
      <c r="H532" s="133"/>
      <c r="I532" s="134"/>
    </row>
    <row r="533" spans="1:9" ht="15.5">
      <c r="A533" s="132" t="s">
        <v>25</v>
      </c>
      <c r="B533" s="238">
        <v>4.0999999999999996</v>
      </c>
      <c r="C533" s="136" t="s">
        <v>448</v>
      </c>
      <c r="D533" s="133"/>
      <c r="E533" s="133"/>
      <c r="F533" s="133"/>
      <c r="G533" s="133"/>
      <c r="H533" s="133"/>
      <c r="I533" s="134"/>
    </row>
    <row r="534" spans="1:9">
      <c r="A534" s="132" t="s">
        <v>26</v>
      </c>
      <c r="B534" s="133" t="s">
        <v>11</v>
      </c>
      <c r="C534" s="137"/>
      <c r="D534" s="133" t="s">
        <v>27</v>
      </c>
      <c r="E534" s="133"/>
      <c r="F534" s="133"/>
      <c r="G534" s="133"/>
      <c r="H534" s="133"/>
      <c r="I534" s="134"/>
    </row>
    <row r="535" spans="1:9">
      <c r="A535" s="132"/>
      <c r="B535" s="133"/>
      <c r="C535" s="133"/>
      <c r="D535" s="133"/>
      <c r="E535" s="133"/>
      <c r="F535" s="133"/>
      <c r="G535" s="133"/>
      <c r="H535" s="133"/>
      <c r="I535" s="134"/>
    </row>
    <row r="536" spans="1:9">
      <c r="A536" s="138" t="s">
        <v>28</v>
      </c>
      <c r="B536" s="139"/>
      <c r="C536" s="133"/>
      <c r="D536" s="133"/>
      <c r="E536" s="133"/>
      <c r="F536" s="133"/>
      <c r="G536" s="133"/>
      <c r="H536" s="133"/>
      <c r="I536" s="134"/>
    </row>
    <row r="537" spans="1:9" ht="15" thickBot="1">
      <c r="A537" s="132"/>
      <c r="B537" s="133"/>
      <c r="C537" s="133"/>
      <c r="D537" s="133"/>
      <c r="E537" s="133"/>
      <c r="F537" s="133"/>
      <c r="G537" s="133"/>
      <c r="H537" s="133"/>
      <c r="I537" s="134"/>
    </row>
    <row r="538" spans="1:9" ht="15" thickBot="1">
      <c r="A538" s="167" t="s">
        <v>29</v>
      </c>
      <c r="B538" s="360" t="s">
        <v>30</v>
      </c>
      <c r="C538" s="361"/>
      <c r="D538" s="362"/>
      <c r="E538" s="167" t="s">
        <v>31</v>
      </c>
      <c r="F538" s="167" t="s">
        <v>32</v>
      </c>
      <c r="G538" s="167" t="s">
        <v>33</v>
      </c>
      <c r="H538" s="167" t="s">
        <v>34</v>
      </c>
      <c r="I538" s="134"/>
    </row>
    <row r="539" spans="1:9">
      <c r="A539" s="141"/>
      <c r="B539" s="142" t="s">
        <v>447</v>
      </c>
      <c r="C539" s="143"/>
      <c r="D539" s="144"/>
      <c r="E539" s="145" t="s">
        <v>31</v>
      </c>
      <c r="F539" s="147">
        <v>13</v>
      </c>
      <c r="G539" s="147">
        <v>12000</v>
      </c>
      <c r="H539" s="147">
        <f>ROUND(F539*G539,0)</f>
        <v>156000</v>
      </c>
      <c r="I539" s="134"/>
    </row>
    <row r="540" spans="1:9">
      <c r="A540" s="149"/>
      <c r="B540" s="150" t="s">
        <v>104</v>
      </c>
      <c r="C540" s="151"/>
      <c r="D540" s="152"/>
      <c r="E540" s="153" t="s">
        <v>17</v>
      </c>
      <c r="F540" s="235">
        <v>5.5E-2</v>
      </c>
      <c r="G540" s="148">
        <v>90000</v>
      </c>
      <c r="H540" s="148">
        <f>ROUND(F540*G540,0)</f>
        <v>4950</v>
      </c>
      <c r="I540" s="134"/>
    </row>
    <row r="541" spans="1:9">
      <c r="A541" s="149"/>
      <c r="B541" s="150" t="s">
        <v>66</v>
      </c>
      <c r="C541" s="151"/>
      <c r="D541" s="152"/>
      <c r="E541" s="153" t="s">
        <v>56</v>
      </c>
      <c r="F541" s="148">
        <v>9</v>
      </c>
      <c r="G541" s="148">
        <v>765</v>
      </c>
      <c r="H541" s="148">
        <f>ROUND(F541*G541,0)</f>
        <v>6885</v>
      </c>
      <c r="I541" s="134"/>
    </row>
    <row r="542" spans="1:9">
      <c r="A542" s="149"/>
      <c r="B542" s="150" t="s">
        <v>72</v>
      </c>
      <c r="C542" s="151"/>
      <c r="D542" s="152"/>
      <c r="E542" s="153" t="s">
        <v>73</v>
      </c>
      <c r="F542" s="148">
        <v>12</v>
      </c>
      <c r="G542" s="148">
        <v>50</v>
      </c>
      <c r="H542" s="148">
        <f>ROUND(F542*G542,0)</f>
        <v>600</v>
      </c>
      <c r="I542" s="134"/>
    </row>
    <row r="543" spans="1:9">
      <c r="A543" s="149"/>
      <c r="B543" s="150" t="s">
        <v>105</v>
      </c>
      <c r="C543" s="151"/>
      <c r="D543" s="152"/>
      <c r="E543" s="153" t="s">
        <v>69</v>
      </c>
      <c r="F543" s="148">
        <v>1</v>
      </c>
      <c r="G543" s="148">
        <v>1040</v>
      </c>
      <c r="H543" s="148">
        <f>ROUND(F543*G543,0)</f>
        <v>1040</v>
      </c>
      <c r="I543" s="134"/>
    </row>
    <row r="544" spans="1:9">
      <c r="A544" s="149"/>
      <c r="B544" s="150"/>
      <c r="C544" s="151"/>
      <c r="D544" s="152"/>
      <c r="E544" s="153"/>
      <c r="F544" s="148"/>
      <c r="G544" s="148"/>
      <c r="H544" s="148"/>
      <c r="I544" s="134"/>
    </row>
    <row r="545" spans="1:9">
      <c r="A545" s="149"/>
      <c r="B545" s="150"/>
      <c r="C545" s="151"/>
      <c r="D545" s="152"/>
      <c r="E545" s="153"/>
      <c r="F545" s="148"/>
      <c r="G545" s="148"/>
      <c r="H545" s="148">
        <f>ROUND(F545*G545,0)</f>
        <v>0</v>
      </c>
      <c r="I545" s="134"/>
    </row>
    <row r="546" spans="1:9">
      <c r="A546" s="149"/>
      <c r="B546" s="150"/>
      <c r="C546" s="151"/>
      <c r="D546" s="152"/>
      <c r="E546" s="153"/>
      <c r="F546" s="148"/>
      <c r="G546" s="148"/>
      <c r="H546" s="148">
        <f>ROUND(F546*G546,0)</f>
        <v>0</v>
      </c>
      <c r="I546" s="134"/>
    </row>
    <row r="547" spans="1:9">
      <c r="A547" s="149"/>
      <c r="B547" s="150"/>
      <c r="C547" s="151"/>
      <c r="D547" s="152"/>
      <c r="E547" s="153"/>
      <c r="F547" s="148"/>
      <c r="G547" s="148"/>
      <c r="H547" s="148">
        <f>ROUND(F547*G547,0)</f>
        <v>0</v>
      </c>
      <c r="I547" s="134"/>
    </row>
    <row r="548" spans="1:9">
      <c r="A548" s="149"/>
      <c r="B548" s="150"/>
      <c r="C548" s="151"/>
      <c r="D548" s="152"/>
      <c r="E548" s="153"/>
      <c r="F548" s="148"/>
      <c r="G548" s="148"/>
      <c r="H548" s="148">
        <f>ROUND(F548*G548,0)</f>
        <v>0</v>
      </c>
      <c r="I548" s="134"/>
    </row>
    <row r="549" spans="1:9">
      <c r="A549" s="149"/>
      <c r="B549" s="150"/>
      <c r="C549" s="151"/>
      <c r="D549" s="152"/>
      <c r="E549" s="153"/>
      <c r="F549" s="148"/>
      <c r="G549" s="148"/>
      <c r="H549" s="148">
        <f>ROUND(F549*G549,0)</f>
        <v>0</v>
      </c>
      <c r="I549" s="134"/>
    </row>
    <row r="550" spans="1:9">
      <c r="A550" s="132"/>
      <c r="B550" s="133"/>
      <c r="C550" s="133"/>
      <c r="D550" s="133"/>
      <c r="E550" s="133"/>
      <c r="F550" s="133"/>
      <c r="G550" s="133"/>
      <c r="H550" s="133"/>
      <c r="I550" s="134"/>
    </row>
    <row r="551" spans="1:9">
      <c r="A551" s="132"/>
      <c r="B551" s="133"/>
      <c r="C551" s="133"/>
      <c r="D551" s="133"/>
      <c r="E551" s="139" t="s">
        <v>37</v>
      </c>
      <c r="F551" s="133"/>
      <c r="G551" s="133"/>
      <c r="H551" s="133"/>
      <c r="I551" s="156">
        <f>SUM(H539:H549)</f>
        <v>169475</v>
      </c>
    </row>
    <row r="552" spans="1:9">
      <c r="A552" s="138"/>
      <c r="B552" s="139"/>
      <c r="C552" s="133"/>
      <c r="D552" s="133"/>
      <c r="E552" s="133"/>
      <c r="F552" s="133"/>
      <c r="G552" s="133"/>
      <c r="H552" s="133"/>
      <c r="I552" s="134"/>
    </row>
    <row r="553" spans="1:9">
      <c r="A553" s="138" t="s">
        <v>38</v>
      </c>
      <c r="B553" s="139"/>
      <c r="C553" s="133"/>
      <c r="D553" s="133"/>
      <c r="E553" s="133"/>
      <c r="F553" s="133"/>
      <c r="G553" s="133"/>
      <c r="H553" s="133"/>
      <c r="I553" s="134"/>
    </row>
    <row r="554" spans="1:9" ht="15" thickBot="1">
      <c r="A554" s="132"/>
      <c r="B554" s="133"/>
      <c r="C554" s="133"/>
      <c r="D554" s="133"/>
      <c r="E554" s="133"/>
      <c r="F554" s="133"/>
      <c r="G554" s="133"/>
      <c r="H554" s="133"/>
      <c r="I554" s="134"/>
    </row>
    <row r="555" spans="1:9" ht="15" thickBot="1">
      <c r="A555" s="167" t="s">
        <v>29</v>
      </c>
      <c r="B555" s="360" t="s">
        <v>30</v>
      </c>
      <c r="C555" s="361"/>
      <c r="D555" s="362"/>
      <c r="E555" s="360" t="s">
        <v>39</v>
      </c>
      <c r="F555" s="362"/>
      <c r="G555" s="167" t="s">
        <v>40</v>
      </c>
      <c r="H555" s="167" t="s">
        <v>34</v>
      </c>
      <c r="I555" s="134"/>
    </row>
    <row r="556" spans="1:9">
      <c r="A556" s="141"/>
      <c r="B556" s="157" t="s">
        <v>57</v>
      </c>
      <c r="C556" s="158"/>
      <c r="D556" s="182"/>
      <c r="E556" s="160">
        <v>15000</v>
      </c>
      <c r="F556" s="159"/>
      <c r="G556" s="147">
        <v>18</v>
      </c>
      <c r="H556" s="147">
        <f>ROUND(E556/G556,0)</f>
        <v>833</v>
      </c>
      <c r="I556" s="134"/>
    </row>
    <row r="557" spans="1:9">
      <c r="A557" s="149"/>
      <c r="B557" s="166"/>
      <c r="C557" s="161"/>
      <c r="D557" s="162"/>
      <c r="E557" s="163"/>
      <c r="F557" s="164"/>
      <c r="G557" s="148">
        <v>1</v>
      </c>
      <c r="H557" s="148">
        <f>ROUND(E557/G557,0)</f>
        <v>0</v>
      </c>
      <c r="I557" s="134"/>
    </row>
    <row r="558" spans="1:9">
      <c r="A558" s="149"/>
      <c r="B558" s="166"/>
      <c r="C558" s="161"/>
      <c r="D558" s="162"/>
      <c r="E558" s="163"/>
      <c r="F558" s="164"/>
      <c r="G558" s="148">
        <v>1</v>
      </c>
      <c r="H558" s="148">
        <f>ROUND(E558/G558,0)</f>
        <v>0</v>
      </c>
      <c r="I558" s="134"/>
    </row>
    <row r="559" spans="1:9">
      <c r="A559" s="149"/>
      <c r="B559" s="166"/>
      <c r="C559" s="161"/>
      <c r="D559" s="162"/>
      <c r="E559" s="163"/>
      <c r="F559" s="164"/>
      <c r="G559" s="148">
        <v>1</v>
      </c>
      <c r="H559" s="148">
        <f>ROUND(E559/G559,0)</f>
        <v>0</v>
      </c>
      <c r="I559" s="134"/>
    </row>
    <row r="560" spans="1:9">
      <c r="A560" s="149"/>
      <c r="B560" s="166"/>
      <c r="C560" s="161"/>
      <c r="D560" s="162"/>
      <c r="E560" s="163"/>
      <c r="F560" s="164"/>
      <c r="G560" s="148">
        <v>1</v>
      </c>
      <c r="H560" s="148">
        <f>ROUND(E560/G560,0)</f>
        <v>0</v>
      </c>
      <c r="I560" s="134"/>
    </row>
    <row r="561" spans="1:9">
      <c r="A561" s="132"/>
      <c r="B561" s="133"/>
      <c r="C561" s="133"/>
      <c r="D561" s="133"/>
      <c r="E561" s="133"/>
      <c r="F561" s="133"/>
      <c r="G561" s="133"/>
      <c r="H561" s="133"/>
      <c r="I561" s="134"/>
    </row>
    <row r="562" spans="1:9">
      <c r="A562" s="132"/>
      <c r="B562" s="133"/>
      <c r="C562" s="133"/>
      <c r="D562" s="133"/>
      <c r="E562" s="139" t="s">
        <v>42</v>
      </c>
      <c r="F562" s="133"/>
      <c r="G562" s="133"/>
      <c r="H562" s="133"/>
      <c r="I562" s="156">
        <f>SUM(H556:H560)</f>
        <v>833</v>
      </c>
    </row>
    <row r="563" spans="1:9">
      <c r="A563" s="132"/>
      <c r="B563" s="133"/>
      <c r="C563" s="133"/>
      <c r="D563" s="133"/>
      <c r="E563" s="133"/>
      <c r="F563" s="133"/>
      <c r="G563" s="133"/>
      <c r="H563" s="133"/>
      <c r="I563" s="134"/>
    </row>
    <row r="564" spans="1:9">
      <c r="A564" s="132"/>
      <c r="B564" s="133"/>
      <c r="C564" s="133"/>
      <c r="D564" s="133"/>
      <c r="E564" s="133"/>
      <c r="F564" s="133"/>
      <c r="G564" s="133"/>
      <c r="H564" s="133"/>
      <c r="I564" s="134"/>
    </row>
    <row r="565" spans="1:9">
      <c r="A565" s="138" t="s">
        <v>43</v>
      </c>
      <c r="B565" s="139"/>
      <c r="C565" s="133"/>
      <c r="D565" s="133"/>
      <c r="E565" s="133"/>
      <c r="F565" s="133"/>
      <c r="G565" s="133"/>
      <c r="H565" s="133"/>
      <c r="I565" s="134"/>
    </row>
    <row r="566" spans="1:9" ht="15" thickBot="1">
      <c r="A566" s="132"/>
      <c r="B566" s="133"/>
      <c r="C566" s="133"/>
      <c r="D566" s="133"/>
      <c r="E566" s="133"/>
      <c r="F566" s="133"/>
      <c r="G566" s="133"/>
      <c r="H566" s="133"/>
      <c r="I566" s="134"/>
    </row>
    <row r="567" spans="1:9" ht="15" thickBot="1">
      <c r="A567" s="167" t="s">
        <v>29</v>
      </c>
      <c r="B567" s="167" t="s">
        <v>30</v>
      </c>
      <c r="C567" s="167" t="s">
        <v>31</v>
      </c>
      <c r="D567" s="167" t="s">
        <v>44</v>
      </c>
      <c r="E567" s="167" t="s">
        <v>45</v>
      </c>
      <c r="F567" s="167" t="s">
        <v>46</v>
      </c>
      <c r="G567" s="167" t="s">
        <v>47</v>
      </c>
      <c r="H567" s="167" t="s">
        <v>34</v>
      </c>
      <c r="I567" s="134"/>
    </row>
    <row r="568" spans="1:9">
      <c r="A568" s="141"/>
      <c r="B568" s="169" t="s">
        <v>63</v>
      </c>
      <c r="C568" s="169" t="s">
        <v>49</v>
      </c>
      <c r="D568" s="147">
        <v>70000</v>
      </c>
      <c r="E568" s="147">
        <v>185</v>
      </c>
      <c r="F568" s="170">
        <f>ROUND(D568*(+E568)/100,0)</f>
        <v>129500</v>
      </c>
      <c r="G568" s="147">
        <v>9</v>
      </c>
      <c r="H568" s="147">
        <f>ROUND(F568/G568,0)</f>
        <v>14389</v>
      </c>
      <c r="I568" s="134"/>
    </row>
    <row r="569" spans="1:9">
      <c r="A569" s="149">
        <v>1</v>
      </c>
      <c r="B569" s="171" t="s">
        <v>64</v>
      </c>
      <c r="C569" s="148">
        <v>50000</v>
      </c>
      <c r="D569" s="148">
        <f>C569*A569</f>
        <v>50000</v>
      </c>
      <c r="E569" s="148">
        <v>185</v>
      </c>
      <c r="F569" s="148">
        <f>ROUND(D569*(+E569)/100,0)</f>
        <v>92500</v>
      </c>
      <c r="G569" s="148">
        <v>9</v>
      </c>
      <c r="H569" s="148">
        <f>ROUND(F569/G569,0)</f>
        <v>10278</v>
      </c>
      <c r="I569" s="134"/>
    </row>
    <row r="570" spans="1:9">
      <c r="A570" s="149">
        <v>0.25</v>
      </c>
      <c r="B570" s="171" t="s">
        <v>51</v>
      </c>
      <c r="C570" s="148">
        <v>95000</v>
      </c>
      <c r="D570" s="148">
        <f>A570*C570</f>
        <v>23750</v>
      </c>
      <c r="E570" s="148">
        <v>185</v>
      </c>
      <c r="F570" s="148">
        <f>ROUND(D570*(+E570)/100,0)</f>
        <v>43938</v>
      </c>
      <c r="G570" s="148">
        <v>9</v>
      </c>
      <c r="H570" s="148">
        <f>ROUND(F570/G570,0)</f>
        <v>4882</v>
      </c>
      <c r="I570" s="134"/>
    </row>
    <row r="571" spans="1:9">
      <c r="A571" s="149"/>
      <c r="B571" s="171"/>
      <c r="C571" s="171"/>
      <c r="D571" s="148"/>
      <c r="E571" s="148">
        <v>185</v>
      </c>
      <c r="F571" s="148">
        <f>ROUND(D571*(+E571)/100,0)</f>
        <v>0</v>
      </c>
      <c r="G571" s="148">
        <v>1</v>
      </c>
      <c r="H571" s="148">
        <f>ROUND(F571/G571,0)</f>
        <v>0</v>
      </c>
      <c r="I571" s="134"/>
    </row>
    <row r="572" spans="1:9">
      <c r="A572" s="132"/>
      <c r="B572" s="133"/>
      <c r="C572" s="133"/>
      <c r="D572" s="133"/>
      <c r="E572" s="133"/>
      <c r="F572" s="133"/>
      <c r="G572" s="133"/>
      <c r="H572" s="133"/>
      <c r="I572" s="134"/>
    </row>
    <row r="573" spans="1:9">
      <c r="A573" s="132"/>
      <c r="B573" s="133"/>
      <c r="C573" s="133"/>
      <c r="D573" s="133"/>
      <c r="E573" s="139" t="s">
        <v>52</v>
      </c>
      <c r="F573" s="133"/>
      <c r="G573" s="133"/>
      <c r="H573" s="133"/>
      <c r="I573" s="156">
        <f>SUM(H568:H571)</f>
        <v>29549</v>
      </c>
    </row>
    <row r="574" spans="1:9">
      <c r="A574" s="132"/>
      <c r="B574" s="133"/>
      <c r="C574" s="133"/>
      <c r="D574" s="133"/>
      <c r="E574" s="133"/>
      <c r="F574" s="133"/>
      <c r="G574" s="133"/>
      <c r="H574" s="133"/>
      <c r="I574" s="134"/>
    </row>
    <row r="575" spans="1:9">
      <c r="A575" s="132"/>
      <c r="B575" s="133"/>
      <c r="C575" s="133"/>
      <c r="D575" s="133"/>
      <c r="E575" s="133"/>
      <c r="F575" s="133"/>
      <c r="G575" s="133"/>
      <c r="H575" s="133"/>
      <c r="I575" s="134"/>
    </row>
    <row r="576" spans="1:9" ht="16" thickBot="1">
      <c r="A576" s="173"/>
      <c r="B576" s="174"/>
      <c r="C576" s="174"/>
      <c r="D576" s="174"/>
      <c r="E576" s="174"/>
      <c r="F576" s="174"/>
      <c r="G576" s="175" t="s">
        <v>53</v>
      </c>
      <c r="H576" s="174"/>
      <c r="I576" s="176">
        <f>I551+I562+I573</f>
        <v>199857</v>
      </c>
    </row>
    <row r="578" spans="1:9" ht="15" thickBot="1"/>
    <row r="579" spans="1:9" ht="16" thickBot="1">
      <c r="A579" s="357" t="s">
        <v>23</v>
      </c>
      <c r="B579" s="358"/>
      <c r="C579" s="358"/>
      <c r="D579" s="358"/>
      <c r="E579" s="358"/>
      <c r="F579" s="358"/>
      <c r="G579" s="358"/>
      <c r="H579" s="358"/>
      <c r="I579" s="359"/>
    </row>
    <row r="580" spans="1:9">
      <c r="A580" s="132" t="s">
        <v>24</v>
      </c>
      <c r="B580" s="133"/>
      <c r="C580" s="133"/>
      <c r="D580" s="133"/>
      <c r="E580" s="133"/>
      <c r="F580" s="133"/>
      <c r="G580" s="133"/>
      <c r="H580" s="133"/>
      <c r="I580" s="134"/>
    </row>
    <row r="581" spans="1:9" ht="15.5">
      <c r="A581" s="237" t="s">
        <v>61</v>
      </c>
      <c r="B581" s="133">
        <v>4.2</v>
      </c>
      <c r="C581" s="136" t="s">
        <v>175</v>
      </c>
      <c r="D581" s="133"/>
      <c r="E581" s="133"/>
      <c r="F581" s="133"/>
      <c r="G581" s="133"/>
      <c r="H581" s="133"/>
      <c r="I581" s="134"/>
    </row>
    <row r="582" spans="1:9">
      <c r="A582" s="132" t="s">
        <v>26</v>
      </c>
      <c r="B582" s="133" t="s">
        <v>11</v>
      </c>
      <c r="C582" s="137"/>
      <c r="D582" s="133" t="s">
        <v>27</v>
      </c>
      <c r="E582" s="133"/>
      <c r="F582" s="133"/>
      <c r="G582" s="133"/>
      <c r="H582" s="133"/>
      <c r="I582" s="134"/>
    </row>
    <row r="583" spans="1:9">
      <c r="A583" s="132"/>
      <c r="B583" s="133"/>
      <c r="C583" s="133"/>
      <c r="D583" s="133"/>
      <c r="E583" s="133"/>
      <c r="F583" s="133"/>
      <c r="G583" s="133"/>
      <c r="H583" s="133"/>
      <c r="I583" s="134"/>
    </row>
    <row r="584" spans="1:9">
      <c r="A584" s="138" t="s">
        <v>28</v>
      </c>
      <c r="B584" s="139"/>
      <c r="C584" s="133"/>
      <c r="D584" s="133"/>
      <c r="E584" s="133"/>
      <c r="F584" s="133"/>
      <c r="G584" s="133"/>
      <c r="H584" s="133"/>
      <c r="I584" s="134"/>
    </row>
    <row r="585" spans="1:9" ht="15" thickBot="1">
      <c r="A585" s="132"/>
      <c r="B585" s="133"/>
      <c r="C585" s="133"/>
      <c r="D585" s="133"/>
      <c r="E585" s="133"/>
      <c r="F585" s="133"/>
      <c r="G585" s="133"/>
      <c r="H585" s="133"/>
      <c r="I585" s="134"/>
    </row>
    <row r="586" spans="1:9" ht="15" thickBot="1">
      <c r="A586" s="140" t="s">
        <v>29</v>
      </c>
      <c r="B586" s="363" t="s">
        <v>30</v>
      </c>
      <c r="C586" s="364"/>
      <c r="D586" s="365"/>
      <c r="E586" s="140" t="s">
        <v>31</v>
      </c>
      <c r="F586" s="140" t="s">
        <v>32</v>
      </c>
      <c r="G586" s="140" t="s">
        <v>33</v>
      </c>
      <c r="H586" s="140" t="s">
        <v>34</v>
      </c>
      <c r="I586" s="134"/>
    </row>
    <row r="587" spans="1:9">
      <c r="A587" s="141"/>
      <c r="B587" s="142" t="s">
        <v>66</v>
      </c>
      <c r="C587" s="143"/>
      <c r="D587" s="144"/>
      <c r="E587" s="145" t="s">
        <v>56</v>
      </c>
      <c r="F587" s="187">
        <v>2.5</v>
      </c>
      <c r="G587" s="147">
        <v>765</v>
      </c>
      <c r="H587" s="147">
        <f t="shared" ref="H587:H593" si="11">ROUND(F587*G587,0)</f>
        <v>1913</v>
      </c>
      <c r="I587" s="134"/>
    </row>
    <row r="588" spans="1:9">
      <c r="A588" s="149"/>
      <c r="B588" s="150"/>
      <c r="C588" s="151"/>
      <c r="D588" s="152"/>
      <c r="E588" s="153"/>
      <c r="F588" s="154"/>
      <c r="G588" s="148"/>
      <c r="H588" s="148">
        <f t="shared" si="11"/>
        <v>0</v>
      </c>
      <c r="I588" s="134"/>
    </row>
    <row r="589" spans="1:9">
      <c r="A589" s="149"/>
      <c r="B589" s="150" t="s">
        <v>67</v>
      </c>
      <c r="C589" s="151"/>
      <c r="D589" s="152"/>
      <c r="E589" s="153" t="s">
        <v>17</v>
      </c>
      <c r="F589" s="154">
        <v>0.01</v>
      </c>
      <c r="G589" s="148">
        <v>90000</v>
      </c>
      <c r="H589" s="148">
        <f t="shared" si="11"/>
        <v>900</v>
      </c>
      <c r="I589" s="134"/>
    </row>
    <row r="590" spans="1:9">
      <c r="A590" s="149"/>
      <c r="B590" s="150"/>
      <c r="C590" s="151"/>
      <c r="D590" s="152"/>
      <c r="E590" s="153"/>
      <c r="F590" s="148"/>
      <c r="G590" s="148"/>
      <c r="H590" s="148">
        <f t="shared" si="11"/>
        <v>0</v>
      </c>
      <c r="I590" s="134"/>
    </row>
    <row r="591" spans="1:9">
      <c r="A591" s="149"/>
      <c r="B591" s="150"/>
      <c r="C591" s="151"/>
      <c r="D591" s="152"/>
      <c r="E591" s="153"/>
      <c r="F591" s="148"/>
      <c r="G591" s="148"/>
      <c r="H591" s="148">
        <f t="shared" si="11"/>
        <v>0</v>
      </c>
      <c r="I591" s="134"/>
    </row>
    <row r="592" spans="1:9">
      <c r="A592" s="149"/>
      <c r="B592" s="150"/>
      <c r="C592" s="151"/>
      <c r="D592" s="152"/>
      <c r="E592" s="153"/>
      <c r="F592" s="148"/>
      <c r="G592" s="148"/>
      <c r="H592" s="148">
        <f t="shared" si="11"/>
        <v>0</v>
      </c>
      <c r="I592" s="134"/>
    </row>
    <row r="593" spans="1:9">
      <c r="A593" s="149"/>
      <c r="B593" s="150"/>
      <c r="C593" s="151"/>
      <c r="D593" s="152"/>
      <c r="E593" s="153"/>
      <c r="F593" s="148"/>
      <c r="G593" s="148"/>
      <c r="H593" s="148">
        <f t="shared" si="11"/>
        <v>0</v>
      </c>
      <c r="I593" s="134"/>
    </row>
    <row r="594" spans="1:9">
      <c r="A594" s="149"/>
      <c r="B594" s="150"/>
      <c r="C594" s="151"/>
      <c r="D594" s="152"/>
      <c r="E594" s="153"/>
      <c r="F594" s="148"/>
      <c r="G594" s="148"/>
      <c r="H594" s="148"/>
      <c r="I594" s="134"/>
    </row>
    <row r="595" spans="1:9">
      <c r="A595" s="149"/>
      <c r="B595" s="150"/>
      <c r="C595" s="151"/>
      <c r="D595" s="152"/>
      <c r="E595" s="153"/>
      <c r="F595" s="148"/>
      <c r="G595" s="148"/>
      <c r="H595" s="148">
        <f>ROUND(F595*G595,0)</f>
        <v>0</v>
      </c>
      <c r="I595" s="134"/>
    </row>
    <row r="596" spans="1:9">
      <c r="A596" s="149"/>
      <c r="B596" s="150"/>
      <c r="C596" s="151"/>
      <c r="D596" s="152"/>
      <c r="E596" s="153"/>
      <c r="F596" s="148"/>
      <c r="G596" s="148"/>
      <c r="H596" s="148">
        <f>ROUND(F596*G596,0)</f>
        <v>0</v>
      </c>
      <c r="I596" s="134"/>
    </row>
    <row r="597" spans="1:9">
      <c r="A597" s="149"/>
      <c r="B597" s="150"/>
      <c r="C597" s="151"/>
      <c r="D597" s="152"/>
      <c r="E597" s="153"/>
      <c r="F597" s="148"/>
      <c r="G597" s="148"/>
      <c r="H597" s="148">
        <f>ROUND(F597*G597,0)</f>
        <v>0</v>
      </c>
      <c r="I597" s="134"/>
    </row>
    <row r="598" spans="1:9">
      <c r="A598" s="132"/>
      <c r="B598" s="133"/>
      <c r="C598" s="133"/>
      <c r="D598" s="133"/>
      <c r="E598" s="133"/>
      <c r="F598" s="133"/>
      <c r="G598" s="133"/>
      <c r="H598" s="133"/>
      <c r="I598" s="134"/>
    </row>
    <row r="599" spans="1:9">
      <c r="A599" s="132"/>
      <c r="B599" s="133"/>
      <c r="C599" s="133"/>
      <c r="D599" s="133"/>
      <c r="E599" s="139" t="s">
        <v>37</v>
      </c>
      <c r="F599" s="133"/>
      <c r="G599" s="133"/>
      <c r="H599" s="133"/>
      <c r="I599" s="156">
        <f>SUM(H587:H597)</f>
        <v>2813</v>
      </c>
    </row>
    <row r="600" spans="1:9">
      <c r="A600" s="132"/>
      <c r="B600" s="133"/>
      <c r="C600" s="133"/>
      <c r="D600" s="133"/>
      <c r="E600" s="133"/>
      <c r="F600" s="133"/>
      <c r="G600" s="133"/>
      <c r="H600" s="133"/>
      <c r="I600" s="134"/>
    </row>
    <row r="601" spans="1:9">
      <c r="A601" s="138" t="s">
        <v>38</v>
      </c>
      <c r="B601" s="139"/>
      <c r="C601" s="133"/>
      <c r="D601" s="133"/>
      <c r="E601" s="133"/>
      <c r="F601" s="133"/>
      <c r="G601" s="133"/>
      <c r="H601" s="133"/>
      <c r="I601" s="134"/>
    </row>
    <row r="602" spans="1:9" ht="15" thickBot="1">
      <c r="A602" s="132"/>
      <c r="B602" s="133"/>
      <c r="C602" s="133"/>
      <c r="D602" s="133"/>
      <c r="E602" s="133"/>
      <c r="F602" s="133"/>
      <c r="G602" s="133"/>
      <c r="H602" s="133"/>
      <c r="I602" s="134"/>
    </row>
    <row r="603" spans="1:9" ht="15" thickBot="1">
      <c r="A603" s="140" t="s">
        <v>29</v>
      </c>
      <c r="B603" s="363" t="s">
        <v>30</v>
      </c>
      <c r="C603" s="364"/>
      <c r="D603" s="365"/>
      <c r="E603" s="363" t="s">
        <v>39</v>
      </c>
      <c r="F603" s="365"/>
      <c r="G603" s="140" t="s">
        <v>40</v>
      </c>
      <c r="H603" s="140" t="s">
        <v>34</v>
      </c>
      <c r="I603" s="134"/>
    </row>
    <row r="604" spans="1:9">
      <c r="A604" s="141"/>
      <c r="B604" s="157" t="s">
        <v>57</v>
      </c>
      <c r="C604" s="158"/>
      <c r="D604" s="182"/>
      <c r="E604" s="160">
        <v>15000</v>
      </c>
      <c r="F604" s="159"/>
      <c r="G604" s="147">
        <v>25</v>
      </c>
      <c r="H604" s="147">
        <f>ROUND(E604/G604,0)</f>
        <v>600</v>
      </c>
      <c r="I604" s="134"/>
    </row>
    <row r="605" spans="1:9">
      <c r="A605" s="149"/>
      <c r="B605" s="166"/>
      <c r="C605" s="161"/>
      <c r="D605" s="162"/>
      <c r="E605" s="163"/>
      <c r="F605" s="164"/>
      <c r="G605" s="148">
        <v>1</v>
      </c>
      <c r="H605" s="148">
        <f>ROUND(E605/G605,0)</f>
        <v>0</v>
      </c>
      <c r="I605" s="134"/>
    </row>
    <row r="606" spans="1:9">
      <c r="A606" s="149"/>
      <c r="B606" s="166"/>
      <c r="C606" s="161"/>
      <c r="D606" s="162"/>
      <c r="E606" s="163"/>
      <c r="F606" s="164"/>
      <c r="G606" s="148">
        <v>1</v>
      </c>
      <c r="H606" s="148">
        <f>ROUND(E606/G606,0)</f>
        <v>0</v>
      </c>
      <c r="I606" s="134"/>
    </row>
    <row r="607" spans="1:9">
      <c r="A607" s="149"/>
      <c r="B607" s="166"/>
      <c r="C607" s="161"/>
      <c r="D607" s="162"/>
      <c r="E607" s="163"/>
      <c r="F607" s="164"/>
      <c r="G607" s="148">
        <v>1</v>
      </c>
      <c r="H607" s="148">
        <f>ROUND(E607/G607,0)</f>
        <v>0</v>
      </c>
      <c r="I607" s="134"/>
    </row>
    <row r="608" spans="1:9">
      <c r="A608" s="149"/>
      <c r="B608" s="166"/>
      <c r="C608" s="161"/>
      <c r="D608" s="162"/>
      <c r="E608" s="163"/>
      <c r="F608" s="164"/>
      <c r="G608" s="148">
        <v>1</v>
      </c>
      <c r="H608" s="148">
        <f>ROUND(E608/G608,0)</f>
        <v>0</v>
      </c>
      <c r="I608" s="134"/>
    </row>
    <row r="609" spans="1:9">
      <c r="A609" s="132"/>
      <c r="B609" s="133"/>
      <c r="C609" s="133"/>
      <c r="D609" s="133"/>
      <c r="E609" s="133"/>
      <c r="F609" s="133"/>
      <c r="G609" s="133"/>
      <c r="H609" s="133"/>
      <c r="I609" s="134"/>
    </row>
    <row r="610" spans="1:9">
      <c r="A610" s="132"/>
      <c r="B610" s="133"/>
      <c r="C610" s="133"/>
      <c r="D610" s="133"/>
      <c r="E610" s="139" t="s">
        <v>42</v>
      </c>
      <c r="F610" s="133"/>
      <c r="G610" s="133"/>
      <c r="H610" s="133"/>
      <c r="I610" s="156">
        <f>SUM(H604:H608)</f>
        <v>600</v>
      </c>
    </row>
    <row r="611" spans="1:9">
      <c r="A611" s="132"/>
      <c r="B611" s="133"/>
      <c r="C611" s="133"/>
      <c r="D611" s="133"/>
      <c r="E611" s="133"/>
      <c r="F611" s="133"/>
      <c r="G611" s="133"/>
      <c r="H611" s="133"/>
      <c r="I611" s="134"/>
    </row>
    <row r="612" spans="1:9">
      <c r="A612" s="132"/>
      <c r="B612" s="133"/>
      <c r="C612" s="133"/>
      <c r="D612" s="133"/>
      <c r="E612" s="133"/>
      <c r="F612" s="133"/>
      <c r="G612" s="133"/>
      <c r="H612" s="133"/>
      <c r="I612" s="134"/>
    </row>
    <row r="613" spans="1:9">
      <c r="A613" s="138" t="s">
        <v>43</v>
      </c>
      <c r="B613" s="139"/>
      <c r="C613" s="133"/>
      <c r="D613" s="133"/>
      <c r="E613" s="133"/>
      <c r="F613" s="133"/>
      <c r="G613" s="133"/>
      <c r="H613" s="133"/>
      <c r="I613" s="134"/>
    </row>
    <row r="614" spans="1:9" ht="15" thickBot="1">
      <c r="A614" s="132"/>
      <c r="B614" s="133"/>
      <c r="C614" s="133"/>
      <c r="D614" s="133"/>
      <c r="E614" s="133"/>
      <c r="F614" s="133"/>
      <c r="G614" s="133"/>
      <c r="H614" s="133"/>
      <c r="I614" s="134"/>
    </row>
    <row r="615" spans="1:9" ht="15" thickBot="1">
      <c r="A615" s="140" t="s">
        <v>29</v>
      </c>
      <c r="B615" s="140" t="s">
        <v>30</v>
      </c>
      <c r="C615" s="167" t="s">
        <v>31</v>
      </c>
      <c r="D615" s="167" t="s">
        <v>44</v>
      </c>
      <c r="E615" s="167" t="s">
        <v>45</v>
      </c>
      <c r="F615" s="167" t="s">
        <v>46</v>
      </c>
      <c r="G615" s="167" t="s">
        <v>47</v>
      </c>
      <c r="H615" s="168" t="s">
        <v>34</v>
      </c>
      <c r="I615" s="134"/>
    </row>
    <row r="616" spans="1:9">
      <c r="A616" s="141"/>
      <c r="B616" s="169" t="s">
        <v>63</v>
      </c>
      <c r="C616" s="169" t="s">
        <v>49</v>
      </c>
      <c r="D616" s="147">
        <v>70000</v>
      </c>
      <c r="E616" s="147">
        <v>185</v>
      </c>
      <c r="F616" s="170">
        <f>ROUND(D616*(+E616)/100,0)</f>
        <v>129500</v>
      </c>
      <c r="G616" s="147">
        <v>25</v>
      </c>
      <c r="H616" s="147">
        <f>ROUND(F616/G616,0)</f>
        <v>5180</v>
      </c>
      <c r="I616" s="134"/>
    </row>
    <row r="617" spans="1:9">
      <c r="A617" s="149"/>
      <c r="B617" s="171" t="s">
        <v>64</v>
      </c>
      <c r="C617" s="171" t="s">
        <v>49</v>
      </c>
      <c r="D617" s="148">
        <v>50000</v>
      </c>
      <c r="E617" s="148">
        <v>185</v>
      </c>
      <c r="F617" s="148">
        <f>ROUND(D617*(+E617)/100,0)</f>
        <v>92500</v>
      </c>
      <c r="G617" s="148">
        <v>25</v>
      </c>
      <c r="H617" s="148">
        <f>ROUND(F617/G617,0)</f>
        <v>3700</v>
      </c>
      <c r="I617" s="134"/>
    </row>
    <row r="618" spans="1:9">
      <c r="A618" s="172">
        <v>0.25</v>
      </c>
      <c r="B618" s="171" t="s">
        <v>51</v>
      </c>
      <c r="C618" s="148">
        <v>95000</v>
      </c>
      <c r="D618" s="148">
        <f>A618*C618</f>
        <v>23750</v>
      </c>
      <c r="E618" s="148">
        <v>185</v>
      </c>
      <c r="F618" s="148">
        <f>ROUND(D618*(+E618)/100,0)</f>
        <v>43938</v>
      </c>
      <c r="G618" s="148">
        <v>25</v>
      </c>
      <c r="H618" s="148">
        <f>ROUND(F618/G618,0)</f>
        <v>1758</v>
      </c>
      <c r="I618" s="134"/>
    </row>
    <row r="619" spans="1:9">
      <c r="A619" s="149"/>
      <c r="B619" s="171"/>
      <c r="C619" s="171"/>
      <c r="D619" s="148"/>
      <c r="E619" s="148">
        <v>185</v>
      </c>
      <c r="F619" s="148">
        <f>ROUND(D619*(+E619)/100,0)</f>
        <v>0</v>
      </c>
      <c r="G619" s="148">
        <v>1</v>
      </c>
      <c r="H619" s="148">
        <f>ROUND(F619/G619,0)</f>
        <v>0</v>
      </c>
      <c r="I619" s="134"/>
    </row>
    <row r="620" spans="1:9">
      <c r="A620" s="132"/>
      <c r="B620" s="133"/>
      <c r="C620" s="133"/>
      <c r="D620" s="133"/>
      <c r="E620" s="133"/>
      <c r="F620" s="133"/>
      <c r="G620" s="133"/>
      <c r="H620" s="133"/>
      <c r="I620" s="134"/>
    </row>
    <row r="621" spans="1:9">
      <c r="A621" s="132"/>
      <c r="B621" s="133"/>
      <c r="C621" s="133"/>
      <c r="D621" s="133"/>
      <c r="E621" s="139" t="s">
        <v>52</v>
      </c>
      <c r="F621" s="133"/>
      <c r="G621" s="133"/>
      <c r="H621" s="133"/>
      <c r="I621" s="156">
        <f>SUM(H616:H619)</f>
        <v>10638</v>
      </c>
    </row>
    <row r="622" spans="1:9">
      <c r="A622" s="132"/>
      <c r="B622" s="133"/>
      <c r="C622" s="133"/>
      <c r="D622" s="133"/>
      <c r="E622" s="133"/>
      <c r="F622" s="133"/>
      <c r="G622" s="133"/>
      <c r="H622" s="133"/>
      <c r="I622" s="134"/>
    </row>
    <row r="623" spans="1:9">
      <c r="A623" s="132"/>
      <c r="B623" s="133"/>
      <c r="C623" s="133"/>
      <c r="D623" s="133"/>
      <c r="E623" s="133"/>
      <c r="F623" s="133"/>
      <c r="G623" s="133"/>
      <c r="H623" s="133"/>
      <c r="I623" s="134"/>
    </row>
    <row r="624" spans="1:9" ht="16" thickBot="1">
      <c r="A624" s="173"/>
      <c r="B624" s="174"/>
      <c r="C624" s="174"/>
      <c r="D624" s="174"/>
      <c r="E624" s="174"/>
      <c r="F624" s="174"/>
      <c r="G624" s="175" t="s">
        <v>53</v>
      </c>
      <c r="H624" s="174"/>
      <c r="I624" s="176">
        <f>I599+I610+I621</f>
        <v>14051</v>
      </c>
    </row>
    <row r="625" spans="1:9">
      <c r="A625" s="1"/>
      <c r="B625" s="1"/>
      <c r="C625" s="1"/>
      <c r="D625" s="1"/>
      <c r="E625" s="1"/>
      <c r="F625" s="1"/>
      <c r="G625" s="4"/>
      <c r="H625" s="1"/>
      <c r="I625" s="2"/>
    </row>
    <row r="626" spans="1:9" ht="15" thickBot="1">
      <c r="A626" s="1"/>
      <c r="B626" s="1"/>
      <c r="C626" s="1"/>
      <c r="D626" s="1"/>
      <c r="E626" s="1"/>
      <c r="F626" s="1"/>
      <c r="G626" s="4"/>
      <c r="H626" s="1"/>
      <c r="I626" s="2"/>
    </row>
    <row r="627" spans="1:9" ht="16" thickBot="1">
      <c r="A627" s="357" t="s">
        <v>23</v>
      </c>
      <c r="B627" s="358"/>
      <c r="C627" s="358"/>
      <c r="D627" s="358"/>
      <c r="E627" s="358"/>
      <c r="F627" s="358"/>
      <c r="G627" s="358"/>
      <c r="H627" s="358"/>
      <c r="I627" s="359"/>
    </row>
    <row r="628" spans="1:9">
      <c r="A628" s="132" t="s">
        <v>24</v>
      </c>
      <c r="B628" s="133"/>
      <c r="C628" s="133"/>
      <c r="D628" s="133"/>
      <c r="E628" s="133"/>
      <c r="F628" s="133"/>
      <c r="G628" s="133"/>
      <c r="H628" s="133"/>
      <c r="I628" s="134"/>
    </row>
    <row r="629" spans="1:9">
      <c r="A629" s="132" t="s">
        <v>25</v>
      </c>
      <c r="B629" s="133">
        <v>4.3</v>
      </c>
      <c r="C629" s="180" t="s">
        <v>174</v>
      </c>
      <c r="D629" s="133"/>
      <c r="E629" s="133"/>
      <c r="F629" s="133"/>
      <c r="G629" s="133"/>
      <c r="H629" s="133"/>
      <c r="I629" s="134"/>
    </row>
    <row r="630" spans="1:9">
      <c r="A630" s="132" t="s">
        <v>26</v>
      </c>
      <c r="B630" s="133" t="s">
        <v>11</v>
      </c>
      <c r="C630" s="137"/>
      <c r="D630" s="133" t="s">
        <v>27</v>
      </c>
      <c r="E630" s="133"/>
      <c r="F630" s="133"/>
      <c r="G630" s="133"/>
      <c r="H630" s="133"/>
      <c r="I630" s="134"/>
    </row>
    <row r="631" spans="1:9">
      <c r="A631" s="132"/>
      <c r="B631" s="133"/>
      <c r="C631" s="133"/>
      <c r="D631" s="133"/>
      <c r="E631" s="133"/>
      <c r="F631" s="133"/>
      <c r="G631" s="133"/>
      <c r="H631" s="133"/>
      <c r="I631" s="134"/>
    </row>
    <row r="632" spans="1:9">
      <c r="A632" s="138" t="s">
        <v>28</v>
      </c>
      <c r="B632" s="139"/>
      <c r="C632" s="133"/>
      <c r="D632" s="133"/>
      <c r="E632" s="133"/>
      <c r="F632" s="133"/>
      <c r="G632" s="133"/>
      <c r="H632" s="133"/>
      <c r="I632" s="134"/>
    </row>
    <row r="633" spans="1:9" ht="15" thickBot="1">
      <c r="A633" s="132"/>
      <c r="B633" s="133"/>
      <c r="C633" s="133"/>
      <c r="D633" s="133"/>
      <c r="E633" s="133"/>
      <c r="F633" s="133"/>
      <c r="G633" s="133"/>
      <c r="H633" s="133"/>
      <c r="I633" s="134"/>
    </row>
    <row r="634" spans="1:9" ht="15" thickBot="1">
      <c r="A634" s="167" t="s">
        <v>29</v>
      </c>
      <c r="B634" s="360" t="s">
        <v>30</v>
      </c>
      <c r="C634" s="361"/>
      <c r="D634" s="362"/>
      <c r="E634" s="167" t="s">
        <v>31</v>
      </c>
      <c r="F634" s="167" t="s">
        <v>32</v>
      </c>
      <c r="G634" s="167" t="s">
        <v>33</v>
      </c>
      <c r="H634" s="167" t="s">
        <v>34</v>
      </c>
      <c r="I634" s="134"/>
    </row>
    <row r="635" spans="1:9">
      <c r="A635" s="141"/>
      <c r="B635" s="142" t="s">
        <v>66</v>
      </c>
      <c r="C635" s="143"/>
      <c r="D635" s="144"/>
      <c r="E635" s="145" t="s">
        <v>56</v>
      </c>
      <c r="F635" s="187">
        <v>9</v>
      </c>
      <c r="G635" s="147">
        <v>765</v>
      </c>
      <c r="H635" s="147">
        <f>ROUND(F635*G635,0)</f>
        <v>6885</v>
      </c>
      <c r="I635" s="134"/>
    </row>
    <row r="636" spans="1:9">
      <c r="A636" s="149"/>
      <c r="B636" s="150" t="s">
        <v>67</v>
      </c>
      <c r="C636" s="151"/>
      <c r="D636" s="152"/>
      <c r="E636" s="153" t="s">
        <v>17</v>
      </c>
      <c r="F636" s="154">
        <v>0.03</v>
      </c>
      <c r="G636" s="148">
        <v>90000</v>
      </c>
      <c r="H636" s="148">
        <f>ROUND(F636*G636,0)</f>
        <v>2700</v>
      </c>
      <c r="I636" s="134"/>
    </row>
    <row r="637" spans="1:9">
      <c r="A637" s="149"/>
      <c r="B637" s="150"/>
      <c r="C637" s="151"/>
      <c r="D637" s="152"/>
      <c r="E637" s="153"/>
      <c r="F637" s="154"/>
      <c r="G637" s="148"/>
      <c r="H637" s="148"/>
      <c r="I637" s="134"/>
    </row>
    <row r="638" spans="1:9">
      <c r="A638" s="149"/>
      <c r="B638" s="150"/>
      <c r="C638" s="151"/>
      <c r="D638" s="152"/>
      <c r="E638" s="153"/>
      <c r="F638" s="148"/>
      <c r="G638" s="148"/>
      <c r="H638" s="148">
        <f>ROUND(F638*G638,0)</f>
        <v>0</v>
      </c>
      <c r="I638" s="134"/>
    </row>
    <row r="639" spans="1:9">
      <c r="A639" s="149"/>
      <c r="B639" s="150"/>
      <c r="C639" s="151"/>
      <c r="D639" s="152"/>
      <c r="E639" s="153"/>
      <c r="F639" s="148"/>
      <c r="G639" s="148"/>
      <c r="H639" s="148">
        <f>ROUND(F639*G639,0)</f>
        <v>0</v>
      </c>
      <c r="I639" s="134"/>
    </row>
    <row r="640" spans="1:9">
      <c r="A640" s="149"/>
      <c r="B640" s="150"/>
      <c r="C640" s="151"/>
      <c r="D640" s="152"/>
      <c r="E640" s="153"/>
      <c r="F640" s="148"/>
      <c r="G640" s="148"/>
      <c r="H640" s="148">
        <f>ROUND(F640*G640,0)</f>
        <v>0</v>
      </c>
      <c r="I640" s="134"/>
    </row>
    <row r="641" spans="1:9">
      <c r="A641" s="149"/>
      <c r="B641" s="150"/>
      <c r="C641" s="151"/>
      <c r="D641" s="152"/>
      <c r="E641" s="153"/>
      <c r="F641" s="148"/>
      <c r="G641" s="148"/>
      <c r="H641" s="148">
        <f>ROUND(F641*G641,0)</f>
        <v>0</v>
      </c>
      <c r="I641" s="134"/>
    </row>
    <row r="642" spans="1:9">
      <c r="A642" s="149"/>
      <c r="B642" s="150" t="s">
        <v>68</v>
      </c>
      <c r="C642" s="151"/>
      <c r="D642" s="152"/>
      <c r="E642" s="153" t="s">
        <v>69</v>
      </c>
      <c r="F642" s="148">
        <v>10</v>
      </c>
      <c r="G642" s="148"/>
      <c r="H642" s="148">
        <f>ROUND(0.1*SUM(H635:H641),0)</f>
        <v>959</v>
      </c>
      <c r="I642" s="134"/>
    </row>
    <row r="643" spans="1:9">
      <c r="A643" s="149"/>
      <c r="B643" s="150"/>
      <c r="C643" s="151"/>
      <c r="D643" s="152"/>
      <c r="E643" s="153"/>
      <c r="F643" s="148"/>
      <c r="G643" s="148"/>
      <c r="H643" s="148">
        <f>ROUND(F643*G643,0)</f>
        <v>0</v>
      </c>
      <c r="I643" s="134"/>
    </row>
    <row r="644" spans="1:9">
      <c r="A644" s="149"/>
      <c r="B644" s="150"/>
      <c r="C644" s="151"/>
      <c r="D644" s="152"/>
      <c r="E644" s="153"/>
      <c r="F644" s="148"/>
      <c r="G644" s="148"/>
      <c r="H644" s="148">
        <f>ROUND(F644*G644,0)</f>
        <v>0</v>
      </c>
      <c r="I644" s="134"/>
    </row>
    <row r="645" spans="1:9">
      <c r="A645" s="149"/>
      <c r="B645" s="150"/>
      <c r="C645" s="151"/>
      <c r="D645" s="152"/>
      <c r="E645" s="153"/>
      <c r="F645" s="148"/>
      <c r="G645" s="148"/>
      <c r="H645" s="148">
        <f>ROUND(F645*G645,0)</f>
        <v>0</v>
      </c>
      <c r="I645" s="134"/>
    </row>
    <row r="646" spans="1:9">
      <c r="A646" s="132"/>
      <c r="B646" s="133"/>
      <c r="C646" s="133"/>
      <c r="D646" s="133"/>
      <c r="E646" s="133"/>
      <c r="F646" s="133"/>
      <c r="G646" s="133"/>
      <c r="H646" s="133"/>
      <c r="I646" s="134"/>
    </row>
    <row r="647" spans="1:9">
      <c r="A647" s="132"/>
      <c r="B647" s="133"/>
      <c r="C647" s="133"/>
      <c r="D647" s="133"/>
      <c r="E647" s="139" t="s">
        <v>37</v>
      </c>
      <c r="F647" s="133"/>
      <c r="G647" s="133"/>
      <c r="H647" s="133"/>
      <c r="I647" s="156">
        <f>SUM(H635:H645)</f>
        <v>10544</v>
      </c>
    </row>
    <row r="648" spans="1:9">
      <c r="A648" s="138"/>
      <c r="B648" s="139"/>
      <c r="C648" s="133"/>
      <c r="D648" s="133"/>
      <c r="E648" s="133"/>
      <c r="F648" s="133"/>
      <c r="G648" s="133"/>
      <c r="H648" s="133"/>
      <c r="I648" s="134"/>
    </row>
    <row r="649" spans="1:9">
      <c r="A649" s="138" t="s">
        <v>38</v>
      </c>
      <c r="B649" s="139"/>
      <c r="C649" s="133"/>
      <c r="D649" s="133"/>
      <c r="E649" s="133"/>
      <c r="F649" s="133"/>
      <c r="G649" s="133"/>
      <c r="H649" s="133"/>
      <c r="I649" s="134"/>
    </row>
    <row r="650" spans="1:9" ht="15" thickBot="1">
      <c r="A650" s="132"/>
      <c r="B650" s="133"/>
      <c r="C650" s="133"/>
      <c r="D650" s="133"/>
      <c r="E650" s="133"/>
      <c r="F650" s="133"/>
      <c r="G650" s="133"/>
      <c r="H650" s="133"/>
      <c r="I650" s="134"/>
    </row>
    <row r="651" spans="1:9" ht="15" thickBot="1">
      <c r="A651" s="167" t="s">
        <v>29</v>
      </c>
      <c r="B651" s="360" t="s">
        <v>30</v>
      </c>
      <c r="C651" s="361"/>
      <c r="D651" s="362"/>
      <c r="E651" s="360" t="s">
        <v>39</v>
      </c>
      <c r="F651" s="362"/>
      <c r="G651" s="167" t="s">
        <v>40</v>
      </c>
      <c r="H651" s="167" t="s">
        <v>34</v>
      </c>
      <c r="I651" s="134"/>
    </row>
    <row r="652" spans="1:9">
      <c r="A652" s="141"/>
      <c r="B652" s="157" t="s">
        <v>57</v>
      </c>
      <c r="C652" s="158"/>
      <c r="D652" s="182"/>
      <c r="E652" s="160">
        <v>15000</v>
      </c>
      <c r="F652" s="159"/>
      <c r="G652" s="147">
        <v>15</v>
      </c>
      <c r="H652" s="147">
        <f>ROUND(E652/G652,0)</f>
        <v>1000</v>
      </c>
      <c r="I652" s="134"/>
    </row>
    <row r="653" spans="1:9">
      <c r="A653" s="149"/>
      <c r="B653" s="150" t="s">
        <v>70</v>
      </c>
      <c r="C653" s="161"/>
      <c r="D653" s="162"/>
      <c r="E653" s="163">
        <v>10000</v>
      </c>
      <c r="F653" s="164"/>
      <c r="G653" s="148">
        <v>15</v>
      </c>
      <c r="H653" s="148">
        <f>ROUND(E653/G653,0)</f>
        <v>667</v>
      </c>
      <c r="I653" s="134"/>
    </row>
    <row r="654" spans="1:9">
      <c r="A654" s="149"/>
      <c r="B654" s="166"/>
      <c r="C654" s="161"/>
      <c r="D654" s="162"/>
      <c r="E654" s="163"/>
      <c r="F654" s="164"/>
      <c r="G654" s="148">
        <v>1</v>
      </c>
      <c r="H654" s="148">
        <f>ROUND(E654/G654,0)</f>
        <v>0</v>
      </c>
      <c r="I654" s="134"/>
    </row>
    <row r="655" spans="1:9">
      <c r="A655" s="149"/>
      <c r="B655" s="166"/>
      <c r="C655" s="161"/>
      <c r="D655" s="162"/>
      <c r="E655" s="163"/>
      <c r="F655" s="164"/>
      <c r="G655" s="148">
        <v>1</v>
      </c>
      <c r="H655" s="148">
        <f>ROUND(E655/G655,0)</f>
        <v>0</v>
      </c>
      <c r="I655" s="134"/>
    </row>
    <row r="656" spans="1:9">
      <c r="A656" s="149"/>
      <c r="B656" s="166"/>
      <c r="C656" s="161"/>
      <c r="D656" s="162"/>
      <c r="E656" s="163"/>
      <c r="F656" s="164"/>
      <c r="G656" s="148">
        <v>1</v>
      </c>
      <c r="H656" s="148">
        <f>ROUND(E656/G656,0)</f>
        <v>0</v>
      </c>
      <c r="I656" s="134"/>
    </row>
    <row r="657" spans="1:9">
      <c r="A657" s="132"/>
      <c r="B657" s="133"/>
      <c r="C657" s="133"/>
      <c r="D657" s="133"/>
      <c r="E657" s="133"/>
      <c r="F657" s="133"/>
      <c r="G657" s="133"/>
      <c r="H657" s="133"/>
      <c r="I657" s="134"/>
    </row>
    <row r="658" spans="1:9">
      <c r="A658" s="132"/>
      <c r="B658" s="133"/>
      <c r="C658" s="133"/>
      <c r="D658" s="133"/>
      <c r="E658" s="139" t="s">
        <v>42</v>
      </c>
      <c r="F658" s="133"/>
      <c r="G658" s="133"/>
      <c r="H658" s="133"/>
      <c r="I658" s="156">
        <f>SUM(H652:H656)</f>
        <v>1667</v>
      </c>
    </row>
    <row r="659" spans="1:9">
      <c r="A659" s="132"/>
      <c r="B659" s="133"/>
      <c r="C659" s="133"/>
      <c r="D659" s="133"/>
      <c r="E659" s="133"/>
      <c r="F659" s="133"/>
      <c r="G659" s="133"/>
      <c r="H659" s="133"/>
      <c r="I659" s="134"/>
    </row>
    <row r="660" spans="1:9">
      <c r="A660" s="132"/>
      <c r="B660" s="133"/>
      <c r="C660" s="133"/>
      <c r="D660" s="133"/>
      <c r="E660" s="133"/>
      <c r="F660" s="133"/>
      <c r="G660" s="133"/>
      <c r="H660" s="133"/>
      <c r="I660" s="134"/>
    </row>
    <row r="661" spans="1:9">
      <c r="A661" s="138" t="s">
        <v>43</v>
      </c>
      <c r="B661" s="139"/>
      <c r="C661" s="133"/>
      <c r="D661" s="133"/>
      <c r="E661" s="133"/>
      <c r="F661" s="133"/>
      <c r="G661" s="133"/>
      <c r="H661" s="133"/>
      <c r="I661" s="134"/>
    </row>
    <row r="662" spans="1:9" ht="15" thickBot="1">
      <c r="A662" s="132"/>
      <c r="B662" s="133"/>
      <c r="C662" s="133"/>
      <c r="D662" s="133"/>
      <c r="E662" s="133"/>
      <c r="F662" s="133"/>
      <c r="G662" s="133"/>
      <c r="H662" s="133"/>
      <c r="I662" s="134"/>
    </row>
    <row r="663" spans="1:9" ht="15" thickBot="1">
      <c r="A663" s="167" t="s">
        <v>29</v>
      </c>
      <c r="B663" s="167" t="s">
        <v>30</v>
      </c>
      <c r="C663" s="167" t="s">
        <v>31</v>
      </c>
      <c r="D663" s="167" t="s">
        <v>44</v>
      </c>
      <c r="E663" s="167" t="s">
        <v>45</v>
      </c>
      <c r="F663" s="167" t="s">
        <v>46</v>
      </c>
      <c r="G663" s="167" t="s">
        <v>47</v>
      </c>
      <c r="H663" s="167" t="s">
        <v>34</v>
      </c>
      <c r="I663" s="134"/>
    </row>
    <row r="664" spans="1:9">
      <c r="A664" s="141"/>
      <c r="B664" s="169" t="s">
        <v>63</v>
      </c>
      <c r="C664" s="169" t="s">
        <v>49</v>
      </c>
      <c r="D664" s="147">
        <v>70000</v>
      </c>
      <c r="E664" s="147">
        <v>185</v>
      </c>
      <c r="F664" s="170">
        <f>ROUND(D664*(+E664)/100,0)</f>
        <v>129500</v>
      </c>
      <c r="G664" s="147">
        <v>15</v>
      </c>
      <c r="H664" s="147">
        <f>ROUND(F664/G664,0)</f>
        <v>8633</v>
      </c>
      <c r="I664" s="134"/>
    </row>
    <row r="665" spans="1:9">
      <c r="A665" s="149"/>
      <c r="B665" s="171" t="s">
        <v>71</v>
      </c>
      <c r="C665" s="171" t="s">
        <v>49</v>
      </c>
      <c r="D665" s="148">
        <v>50000</v>
      </c>
      <c r="E665" s="148">
        <v>185</v>
      </c>
      <c r="F665" s="148">
        <f>ROUND(D665*(+E665)/100,0)</f>
        <v>92500</v>
      </c>
      <c r="G665" s="148">
        <v>15</v>
      </c>
      <c r="H665" s="148">
        <f>ROUND(F665/G665,0)</f>
        <v>6167</v>
      </c>
      <c r="I665" s="134"/>
    </row>
    <row r="666" spans="1:9">
      <c r="A666" s="217">
        <v>0.25</v>
      </c>
      <c r="B666" s="229" t="s">
        <v>51</v>
      </c>
      <c r="C666" s="148">
        <v>95000</v>
      </c>
      <c r="D666" s="215">
        <f>A666*C666</f>
        <v>23750</v>
      </c>
      <c r="E666" s="148">
        <v>185</v>
      </c>
      <c r="F666" s="148">
        <f>ROUND(D666*(+E666)/100,0)</f>
        <v>43938</v>
      </c>
      <c r="G666" s="215">
        <v>15</v>
      </c>
      <c r="H666" s="215">
        <f>ROUND(F666/G666,0)</f>
        <v>2929</v>
      </c>
      <c r="I666" s="205"/>
    </row>
    <row r="667" spans="1:9">
      <c r="A667" s="149"/>
      <c r="B667" s="171"/>
      <c r="C667" s="171"/>
      <c r="D667" s="148"/>
      <c r="E667" s="148">
        <v>185</v>
      </c>
      <c r="F667" s="148">
        <f>ROUND(D667*(+E667)/100,0)</f>
        <v>0</v>
      </c>
      <c r="G667" s="148">
        <v>1</v>
      </c>
      <c r="H667" s="148">
        <f>ROUND(F667/G667,0)</f>
        <v>0</v>
      </c>
      <c r="I667" s="134"/>
    </row>
    <row r="668" spans="1:9">
      <c r="A668" s="132"/>
      <c r="B668" s="133"/>
      <c r="C668" s="133"/>
      <c r="D668" s="133"/>
      <c r="E668" s="133"/>
      <c r="F668" s="133"/>
      <c r="G668" s="133"/>
      <c r="H668" s="133"/>
      <c r="I668" s="134"/>
    </row>
    <row r="669" spans="1:9">
      <c r="A669" s="132"/>
      <c r="B669" s="133"/>
      <c r="C669" s="133"/>
      <c r="D669" s="133"/>
      <c r="E669" s="139" t="s">
        <v>52</v>
      </c>
      <c r="F669" s="133"/>
      <c r="G669" s="133"/>
      <c r="H669" s="133"/>
      <c r="I669" s="156">
        <f>SUM(H664:H667)</f>
        <v>17729</v>
      </c>
    </row>
    <row r="670" spans="1:9">
      <c r="A670" s="132"/>
      <c r="B670" s="133"/>
      <c r="C670" s="133"/>
      <c r="D670" s="133"/>
      <c r="E670" s="133"/>
      <c r="F670" s="133"/>
      <c r="G670" s="133"/>
      <c r="H670" s="133"/>
      <c r="I670" s="134"/>
    </row>
    <row r="671" spans="1:9">
      <c r="A671" s="132"/>
      <c r="B671" s="133"/>
      <c r="C671" s="133"/>
      <c r="D671" s="133"/>
      <c r="E671" s="133"/>
      <c r="F671" s="133"/>
      <c r="G671" s="133"/>
      <c r="H671" s="133"/>
      <c r="I671" s="134"/>
    </row>
    <row r="672" spans="1:9" ht="16" thickBot="1">
      <c r="A672" s="173"/>
      <c r="B672" s="174"/>
      <c r="C672" s="174"/>
      <c r="D672" s="174"/>
      <c r="E672" s="174"/>
      <c r="F672" s="174"/>
      <c r="G672" s="175" t="s">
        <v>53</v>
      </c>
      <c r="H672" s="174"/>
      <c r="I672" s="176">
        <f>I647+I658+I669</f>
        <v>29940</v>
      </c>
    </row>
    <row r="675" spans="1:9" ht="16" thickBot="1">
      <c r="A675" s="1"/>
      <c r="B675" s="1"/>
      <c r="C675" s="1"/>
      <c r="D675" s="1"/>
      <c r="E675" s="1"/>
      <c r="F675" s="1"/>
      <c r="G675" s="4"/>
      <c r="H675" s="1"/>
      <c r="I675" s="130"/>
    </row>
    <row r="676" spans="1:9" ht="15.5">
      <c r="A676" s="357" t="s">
        <v>23</v>
      </c>
      <c r="B676" s="358"/>
      <c r="C676" s="358"/>
      <c r="D676" s="358"/>
      <c r="E676" s="358"/>
      <c r="F676" s="358"/>
      <c r="G676" s="358"/>
      <c r="H676" s="358"/>
      <c r="I676" s="359"/>
    </row>
    <row r="677" spans="1:9">
      <c r="A677" s="132" t="s">
        <v>24</v>
      </c>
      <c r="B677" s="133"/>
      <c r="C677" s="133"/>
      <c r="D677" s="133"/>
      <c r="E677" s="133"/>
      <c r="F677" s="133"/>
      <c r="G677" s="133"/>
      <c r="H677" s="133"/>
      <c r="I677" s="134"/>
    </row>
    <row r="678" spans="1:9" ht="15.5">
      <c r="A678" s="132" t="s">
        <v>61</v>
      </c>
      <c r="B678" s="135">
        <v>6.5</v>
      </c>
      <c r="C678" s="136" t="s">
        <v>86</v>
      </c>
      <c r="D678" s="136"/>
      <c r="E678" s="136"/>
      <c r="F678" s="136"/>
      <c r="G678" s="133"/>
      <c r="H678" s="133"/>
      <c r="I678" s="134"/>
    </row>
    <row r="679" spans="1:9">
      <c r="A679" s="132" t="s">
        <v>26</v>
      </c>
      <c r="B679" s="133" t="s">
        <v>79</v>
      </c>
      <c r="C679" s="137"/>
      <c r="D679" s="133" t="s">
        <v>27</v>
      </c>
      <c r="E679" s="133"/>
      <c r="F679" s="133"/>
      <c r="G679" s="133"/>
      <c r="H679" s="133"/>
      <c r="I679" s="134"/>
    </row>
    <row r="680" spans="1:9">
      <c r="A680" s="132"/>
      <c r="B680" s="133"/>
      <c r="C680" s="133"/>
      <c r="D680" s="133"/>
      <c r="E680" s="133"/>
      <c r="F680" s="133"/>
      <c r="G680" s="133"/>
      <c r="H680" s="133"/>
      <c r="I680" s="134"/>
    </row>
    <row r="681" spans="1:9">
      <c r="A681" s="138" t="s">
        <v>28</v>
      </c>
      <c r="B681" s="139"/>
      <c r="C681" s="133"/>
      <c r="D681" s="133"/>
      <c r="E681" s="133"/>
      <c r="F681" s="133"/>
      <c r="G681" s="133"/>
      <c r="H681" s="133"/>
      <c r="I681" s="134"/>
    </row>
    <row r="682" spans="1:9">
      <c r="A682" s="132"/>
      <c r="B682" s="133"/>
      <c r="C682" s="133"/>
      <c r="D682" s="133"/>
      <c r="E682" s="133"/>
      <c r="F682" s="133"/>
      <c r="G682" s="133"/>
      <c r="H682" s="133"/>
      <c r="I682" s="134"/>
    </row>
    <row r="683" spans="1:9">
      <c r="A683" s="189" t="s">
        <v>29</v>
      </c>
      <c r="B683" s="368" t="s">
        <v>30</v>
      </c>
      <c r="C683" s="369"/>
      <c r="D683" s="370"/>
      <c r="E683" s="189" t="s">
        <v>31</v>
      </c>
      <c r="F683" s="189" t="s">
        <v>32</v>
      </c>
      <c r="G683" s="189" t="s">
        <v>33</v>
      </c>
      <c r="H683" s="189" t="s">
        <v>34</v>
      </c>
      <c r="I683" s="134"/>
    </row>
    <row r="684" spans="1:9">
      <c r="A684" s="141"/>
      <c r="B684" s="142" t="s">
        <v>87</v>
      </c>
      <c r="C684" s="143"/>
      <c r="D684" s="144"/>
      <c r="E684" s="145" t="s">
        <v>31</v>
      </c>
      <c r="F684" s="146">
        <v>1</v>
      </c>
      <c r="G684" s="147">
        <v>370000</v>
      </c>
      <c r="H684" s="147">
        <f>ROUND(F684*G684,0)</f>
        <v>370000</v>
      </c>
      <c r="I684" s="134"/>
    </row>
    <row r="685" spans="1:9">
      <c r="A685" s="149"/>
      <c r="B685" s="150" t="s">
        <v>82</v>
      </c>
      <c r="C685" s="151"/>
      <c r="D685" s="152"/>
      <c r="E685" s="153" t="s">
        <v>56</v>
      </c>
      <c r="F685" s="154">
        <v>3</v>
      </c>
      <c r="G685" s="148">
        <v>2000</v>
      </c>
      <c r="H685" s="148">
        <f t="shared" ref="H685:H694" si="12">ROUND(F685*G685,0)</f>
        <v>6000</v>
      </c>
      <c r="I685" s="134"/>
    </row>
    <row r="686" spans="1:9">
      <c r="A686" s="149"/>
      <c r="B686" s="150"/>
      <c r="C686" s="151"/>
      <c r="D686" s="152"/>
      <c r="E686" s="153"/>
      <c r="F686" s="155"/>
      <c r="G686" s="148"/>
      <c r="H686" s="148">
        <f t="shared" si="12"/>
        <v>0</v>
      </c>
      <c r="I686" s="134"/>
    </row>
    <row r="687" spans="1:9">
      <c r="A687" s="149"/>
      <c r="B687" s="150"/>
      <c r="C687" s="151"/>
      <c r="D687" s="152"/>
      <c r="E687" s="153"/>
      <c r="F687" s="148"/>
      <c r="G687" s="148"/>
      <c r="H687" s="148">
        <f t="shared" si="12"/>
        <v>0</v>
      </c>
      <c r="I687" s="134"/>
    </row>
    <row r="688" spans="1:9">
      <c r="A688" s="149"/>
      <c r="B688" s="150"/>
      <c r="C688" s="151"/>
      <c r="D688" s="152"/>
      <c r="E688" s="153"/>
      <c r="F688" s="148"/>
      <c r="G688" s="148"/>
      <c r="H688" s="148">
        <f t="shared" si="12"/>
        <v>0</v>
      </c>
      <c r="I688" s="134"/>
    </row>
    <row r="689" spans="1:9">
      <c r="A689" s="149"/>
      <c r="B689" s="150"/>
      <c r="C689" s="151"/>
      <c r="D689" s="152"/>
      <c r="E689" s="153"/>
      <c r="F689" s="148"/>
      <c r="G689" s="148"/>
      <c r="H689" s="148">
        <f t="shared" si="12"/>
        <v>0</v>
      </c>
      <c r="I689" s="134"/>
    </row>
    <row r="690" spans="1:9">
      <c r="A690" s="149"/>
      <c r="B690" s="150"/>
      <c r="C690" s="151"/>
      <c r="D690" s="152"/>
      <c r="E690" s="153"/>
      <c r="F690" s="148"/>
      <c r="G690" s="148"/>
      <c r="H690" s="148">
        <f t="shared" si="12"/>
        <v>0</v>
      </c>
      <c r="I690" s="134"/>
    </row>
    <row r="691" spans="1:9">
      <c r="A691" s="149"/>
      <c r="B691" s="150"/>
      <c r="C691" s="151"/>
      <c r="D691" s="152"/>
      <c r="E691" s="153"/>
      <c r="F691" s="148"/>
      <c r="G691" s="148"/>
      <c r="H691" s="148">
        <f t="shared" si="12"/>
        <v>0</v>
      </c>
      <c r="I691" s="134"/>
    </row>
    <row r="692" spans="1:9">
      <c r="A692" s="149"/>
      <c r="B692" s="150"/>
      <c r="C692" s="151"/>
      <c r="D692" s="152"/>
      <c r="E692" s="153"/>
      <c r="F692" s="148"/>
      <c r="G692" s="148"/>
      <c r="H692" s="148">
        <f t="shared" si="12"/>
        <v>0</v>
      </c>
      <c r="I692" s="134"/>
    </row>
    <row r="693" spans="1:9">
      <c r="A693" s="149"/>
      <c r="B693" s="150"/>
      <c r="C693" s="151"/>
      <c r="D693" s="152"/>
      <c r="E693" s="153"/>
      <c r="F693" s="148"/>
      <c r="G693" s="148"/>
      <c r="H693" s="148">
        <f t="shared" si="12"/>
        <v>0</v>
      </c>
      <c r="I693" s="134"/>
    </row>
    <row r="694" spans="1:9">
      <c r="A694" s="149"/>
      <c r="B694" s="150"/>
      <c r="C694" s="151"/>
      <c r="D694" s="152"/>
      <c r="E694" s="153"/>
      <c r="F694" s="148"/>
      <c r="G694" s="148"/>
      <c r="H694" s="148">
        <f t="shared" si="12"/>
        <v>0</v>
      </c>
      <c r="I694" s="134"/>
    </row>
    <row r="695" spans="1:9">
      <c r="A695" s="132"/>
      <c r="B695" s="133"/>
      <c r="C695" s="133"/>
      <c r="D695" s="133"/>
      <c r="E695" s="133"/>
      <c r="F695" s="133"/>
      <c r="G695" s="133"/>
      <c r="H695" s="133"/>
      <c r="I695" s="134"/>
    </row>
    <row r="696" spans="1:9">
      <c r="A696" s="132"/>
      <c r="B696" s="133"/>
      <c r="C696" s="133"/>
      <c r="D696" s="133"/>
      <c r="E696" s="139" t="s">
        <v>37</v>
      </c>
      <c r="F696" s="133"/>
      <c r="G696" s="133"/>
      <c r="H696" s="133"/>
      <c r="I696" s="156">
        <f>SUM(H684:H694)</f>
        <v>376000</v>
      </c>
    </row>
    <row r="697" spans="1:9">
      <c r="A697" s="138"/>
      <c r="B697" s="139"/>
      <c r="C697" s="133"/>
      <c r="D697" s="133"/>
      <c r="E697" s="133"/>
      <c r="F697" s="133"/>
      <c r="G697" s="133"/>
      <c r="H697" s="133"/>
      <c r="I697" s="134"/>
    </row>
    <row r="698" spans="1:9">
      <c r="A698" s="138" t="s">
        <v>38</v>
      </c>
      <c r="B698" s="139"/>
      <c r="C698" s="133"/>
      <c r="D698" s="133"/>
      <c r="E698" s="133"/>
      <c r="F698" s="133"/>
      <c r="G698" s="133"/>
      <c r="H698" s="133"/>
      <c r="I698" s="134"/>
    </row>
    <row r="699" spans="1:9">
      <c r="A699" s="132"/>
      <c r="B699" s="133"/>
      <c r="C699" s="133"/>
      <c r="D699" s="133"/>
      <c r="E699" s="133"/>
      <c r="F699" s="133"/>
      <c r="G699" s="133"/>
      <c r="H699" s="133"/>
      <c r="I699" s="134"/>
    </row>
    <row r="700" spans="1:9">
      <c r="A700" s="189" t="s">
        <v>29</v>
      </c>
      <c r="B700" s="368" t="s">
        <v>30</v>
      </c>
      <c r="C700" s="369"/>
      <c r="D700" s="370"/>
      <c r="E700" s="368" t="s">
        <v>39</v>
      </c>
      <c r="F700" s="370"/>
      <c r="G700" s="189" t="s">
        <v>40</v>
      </c>
      <c r="H700" s="189" t="s">
        <v>34</v>
      </c>
      <c r="I700" s="134"/>
    </row>
    <row r="701" spans="1:9">
      <c r="A701" s="141"/>
      <c r="B701" s="234"/>
      <c r="C701" s="158"/>
      <c r="D701" s="182"/>
      <c r="E701" s="160">
        <v>0</v>
      </c>
      <c r="F701" s="159"/>
      <c r="G701" s="147">
        <v>1</v>
      </c>
      <c r="H701" s="147">
        <f>ROUND(E701/G701,0)</f>
        <v>0</v>
      </c>
      <c r="I701" s="134"/>
    </row>
    <row r="702" spans="1:9">
      <c r="A702" s="149"/>
      <c r="B702" s="150" t="s">
        <v>57</v>
      </c>
      <c r="C702" s="161"/>
      <c r="D702" s="162"/>
      <c r="E702" s="163">
        <v>15000</v>
      </c>
      <c r="F702" s="164"/>
      <c r="G702" s="148">
        <v>3</v>
      </c>
      <c r="H702" s="148">
        <f>ROUND(E702/G702,0)</f>
        <v>5000</v>
      </c>
      <c r="I702" s="134"/>
    </row>
    <row r="703" spans="1:9">
      <c r="A703" s="149"/>
      <c r="B703" s="166"/>
      <c r="C703" s="161"/>
      <c r="D703" s="162"/>
      <c r="E703" s="163"/>
      <c r="F703" s="164"/>
      <c r="G703" s="148">
        <v>1</v>
      </c>
      <c r="H703" s="148">
        <f>ROUND(E703/G703,0)</f>
        <v>0</v>
      </c>
      <c r="I703" s="134"/>
    </row>
    <row r="704" spans="1:9">
      <c r="A704" s="149"/>
      <c r="B704" s="166"/>
      <c r="C704" s="161"/>
      <c r="D704" s="162"/>
      <c r="E704" s="163"/>
      <c r="F704" s="164"/>
      <c r="G704" s="148">
        <v>1</v>
      </c>
      <c r="H704" s="148">
        <f>ROUND(E704/G704,0)</f>
        <v>0</v>
      </c>
      <c r="I704" s="134"/>
    </row>
    <row r="705" spans="1:9">
      <c r="A705" s="149"/>
      <c r="B705" s="166"/>
      <c r="C705" s="161"/>
      <c r="D705" s="162"/>
      <c r="E705" s="163"/>
      <c r="F705" s="164"/>
      <c r="G705" s="148">
        <v>1</v>
      </c>
      <c r="H705" s="148">
        <f>ROUND(E705/G705,0)</f>
        <v>0</v>
      </c>
      <c r="I705" s="134"/>
    </row>
    <row r="706" spans="1:9">
      <c r="A706" s="132"/>
      <c r="B706" s="133"/>
      <c r="C706" s="133"/>
      <c r="D706" s="133"/>
      <c r="E706" s="133"/>
      <c r="F706" s="133"/>
      <c r="G706" s="133"/>
      <c r="H706" s="133"/>
      <c r="I706" s="134"/>
    </row>
    <row r="707" spans="1:9">
      <c r="A707" s="132"/>
      <c r="B707" s="133"/>
      <c r="C707" s="133"/>
      <c r="D707" s="133"/>
      <c r="E707" s="139" t="s">
        <v>42</v>
      </c>
      <c r="F707" s="133"/>
      <c r="G707" s="133"/>
      <c r="H707" s="133"/>
      <c r="I707" s="156">
        <f>SUM(H701:H705)</f>
        <v>5000</v>
      </c>
    </row>
    <row r="708" spans="1:9">
      <c r="A708" s="132"/>
      <c r="B708" s="133"/>
      <c r="C708" s="133"/>
      <c r="D708" s="133"/>
      <c r="E708" s="133"/>
      <c r="F708" s="133"/>
      <c r="G708" s="133"/>
      <c r="H708" s="133"/>
      <c r="I708" s="134"/>
    </row>
    <row r="709" spans="1:9">
      <c r="A709" s="132"/>
      <c r="B709" s="133"/>
      <c r="C709" s="133"/>
      <c r="D709" s="133"/>
      <c r="E709" s="133"/>
      <c r="F709" s="133"/>
      <c r="G709" s="133"/>
      <c r="H709" s="133"/>
      <c r="I709" s="134"/>
    </row>
    <row r="710" spans="1:9">
      <c r="A710" s="138" t="s">
        <v>43</v>
      </c>
      <c r="B710" s="139"/>
      <c r="C710" s="133"/>
      <c r="D710" s="133"/>
      <c r="E710" s="133"/>
      <c r="F710" s="133"/>
      <c r="G710" s="133"/>
      <c r="H710" s="133"/>
      <c r="I710" s="134"/>
    </row>
    <row r="711" spans="1:9">
      <c r="A711" s="132"/>
      <c r="B711" s="133"/>
      <c r="C711" s="133"/>
      <c r="D711" s="133"/>
      <c r="E711" s="133"/>
      <c r="F711" s="133"/>
      <c r="G711" s="133"/>
      <c r="H711" s="133"/>
      <c r="I711" s="134"/>
    </row>
    <row r="712" spans="1:9">
      <c r="A712" s="167" t="s">
        <v>29</v>
      </c>
      <c r="B712" s="167" t="s">
        <v>30</v>
      </c>
      <c r="C712" s="167" t="s">
        <v>31</v>
      </c>
      <c r="D712" s="167" t="s">
        <v>44</v>
      </c>
      <c r="E712" s="167" t="s">
        <v>45</v>
      </c>
      <c r="F712" s="167" t="s">
        <v>46</v>
      </c>
      <c r="G712" s="167" t="s">
        <v>47</v>
      </c>
      <c r="H712" s="168" t="s">
        <v>34</v>
      </c>
      <c r="I712" s="134"/>
    </row>
    <row r="713" spans="1:9">
      <c r="A713" s="141"/>
      <c r="B713" s="169" t="s">
        <v>63</v>
      </c>
      <c r="C713" s="169" t="s">
        <v>49</v>
      </c>
      <c r="D713" s="147">
        <v>70000</v>
      </c>
      <c r="E713" s="147">
        <v>185</v>
      </c>
      <c r="F713" s="170">
        <f>ROUND(D713*(+E713)/100,0)</f>
        <v>129500</v>
      </c>
      <c r="G713" s="147">
        <v>3</v>
      </c>
      <c r="H713" s="147">
        <f>ROUND(F713/G713,0)</f>
        <v>43167</v>
      </c>
      <c r="I713" s="134"/>
    </row>
    <row r="714" spans="1:9">
      <c r="A714" s="149"/>
      <c r="B714" s="171" t="s">
        <v>64</v>
      </c>
      <c r="C714" s="171" t="s">
        <v>49</v>
      </c>
      <c r="D714" s="148">
        <v>50000</v>
      </c>
      <c r="E714" s="148">
        <v>185</v>
      </c>
      <c r="F714" s="148">
        <f>ROUND(D714*(+E714)/100,0)</f>
        <v>92500</v>
      </c>
      <c r="G714" s="148">
        <v>3</v>
      </c>
      <c r="H714" s="148">
        <f>ROUND(F714/G714,0)</f>
        <v>30833</v>
      </c>
      <c r="I714" s="134"/>
    </row>
    <row r="715" spans="1:9">
      <c r="A715" s="149">
        <v>0.25</v>
      </c>
      <c r="B715" s="171" t="s">
        <v>51</v>
      </c>
      <c r="C715" s="148">
        <v>95000</v>
      </c>
      <c r="D715" s="148">
        <f>A715*C715</f>
        <v>23750</v>
      </c>
      <c r="E715" s="148">
        <v>185</v>
      </c>
      <c r="F715" s="148">
        <f>ROUND(D715*(+E715)/100,0)</f>
        <v>43938</v>
      </c>
      <c r="G715" s="239">
        <v>3</v>
      </c>
      <c r="H715" s="239">
        <f>ROUND(F715/G715,0)</f>
        <v>14646</v>
      </c>
      <c r="I715" s="134"/>
    </row>
    <row r="716" spans="1:9">
      <c r="A716" s="149"/>
      <c r="B716" s="171"/>
      <c r="C716" s="171"/>
      <c r="D716" s="148"/>
      <c r="E716" s="148">
        <v>185</v>
      </c>
      <c r="F716" s="148">
        <f>ROUND(D716*(+E716)/100,0)</f>
        <v>0</v>
      </c>
      <c r="G716" s="148">
        <v>1</v>
      </c>
      <c r="H716" s="148">
        <f>ROUND(F716/G716,0)</f>
        <v>0</v>
      </c>
      <c r="I716" s="134"/>
    </row>
    <row r="717" spans="1:9">
      <c r="A717" s="132"/>
      <c r="B717" s="133"/>
      <c r="C717" s="133"/>
      <c r="D717" s="133"/>
      <c r="E717" s="133"/>
      <c r="F717" s="133"/>
      <c r="G717" s="133"/>
      <c r="H717" s="133"/>
      <c r="I717" s="134"/>
    </row>
    <row r="718" spans="1:9">
      <c r="A718" s="132"/>
      <c r="B718" s="133"/>
      <c r="C718" s="133"/>
      <c r="D718" s="133"/>
      <c r="E718" s="139" t="s">
        <v>52</v>
      </c>
      <c r="F718" s="133"/>
      <c r="G718" s="133"/>
      <c r="H718" s="133"/>
      <c r="I718" s="156">
        <f>SUM(H713:H716)</f>
        <v>88646</v>
      </c>
    </row>
    <row r="719" spans="1:9">
      <c r="A719" s="132"/>
      <c r="B719" s="133"/>
      <c r="C719" s="133"/>
      <c r="D719" s="133"/>
      <c r="E719" s="133"/>
      <c r="F719" s="133"/>
      <c r="G719" s="133"/>
      <c r="H719" s="133"/>
      <c r="I719" s="134"/>
    </row>
    <row r="720" spans="1:9">
      <c r="A720" s="132"/>
      <c r="B720" s="133"/>
      <c r="C720" s="133"/>
      <c r="D720" s="133"/>
      <c r="E720" s="133"/>
      <c r="F720" s="133"/>
      <c r="G720" s="133"/>
      <c r="H720" s="133"/>
      <c r="I720" s="134"/>
    </row>
    <row r="721" spans="1:9" ht="15.5">
      <c r="A721" s="173"/>
      <c r="B721" s="174"/>
      <c r="C721" s="174"/>
      <c r="D721" s="174"/>
      <c r="E721" s="174"/>
      <c r="F721" s="174"/>
      <c r="G721" s="175" t="s">
        <v>53</v>
      </c>
      <c r="H721" s="174"/>
      <c r="I721" s="176">
        <f>I696+I707+I718</f>
        <v>469646</v>
      </c>
    </row>
    <row r="724" spans="1:9">
      <c r="A724" s="128">
        <v>7</v>
      </c>
      <c r="B724" s="127" t="s">
        <v>163</v>
      </c>
    </row>
    <row r="725" spans="1:9">
      <c r="A725" s="128"/>
      <c r="B725" s="127"/>
    </row>
    <row r="726" spans="1:9" ht="15.5">
      <c r="A726" s="357" t="s">
        <v>23</v>
      </c>
      <c r="B726" s="358"/>
      <c r="C726" s="358"/>
      <c r="D726" s="358"/>
      <c r="E726" s="358"/>
      <c r="F726" s="358"/>
      <c r="G726" s="358"/>
      <c r="H726" s="358"/>
      <c r="I726" s="359"/>
    </row>
    <row r="727" spans="1:9">
      <c r="A727" s="132" t="s">
        <v>24</v>
      </c>
      <c r="B727" s="133"/>
      <c r="C727" s="133"/>
      <c r="D727" s="133"/>
      <c r="E727" s="133"/>
      <c r="F727" s="133"/>
      <c r="G727" s="133"/>
      <c r="H727" s="133"/>
      <c r="I727" s="134"/>
    </row>
    <row r="728" spans="1:9" ht="15.5">
      <c r="A728" s="132" t="s">
        <v>25</v>
      </c>
      <c r="B728" s="136">
        <v>7.1</v>
      </c>
      <c r="C728" s="136" t="s">
        <v>12</v>
      </c>
      <c r="D728" s="133"/>
      <c r="E728" s="133"/>
      <c r="F728" s="133"/>
      <c r="G728" s="133"/>
      <c r="H728" s="133"/>
      <c r="I728" s="134"/>
    </row>
    <row r="729" spans="1:9">
      <c r="A729" s="132" t="s">
        <v>26</v>
      </c>
      <c r="B729" s="133" t="s">
        <v>11</v>
      </c>
      <c r="C729" s="137"/>
      <c r="D729" s="133" t="s">
        <v>27</v>
      </c>
      <c r="E729" s="133"/>
      <c r="F729" s="133"/>
      <c r="G729" s="133"/>
      <c r="H729" s="133"/>
      <c r="I729" s="134"/>
    </row>
    <row r="730" spans="1:9">
      <c r="A730" s="132"/>
      <c r="B730" s="133"/>
      <c r="C730" s="133"/>
      <c r="D730" s="133"/>
      <c r="E730" s="133"/>
      <c r="F730" s="133"/>
      <c r="G730" s="133"/>
      <c r="H730" s="133"/>
      <c r="I730" s="134"/>
    </row>
    <row r="731" spans="1:9">
      <c r="A731" s="138" t="s">
        <v>28</v>
      </c>
      <c r="B731" s="139"/>
      <c r="C731" s="133"/>
      <c r="D731" s="133"/>
      <c r="E731" s="133"/>
      <c r="F731" s="133"/>
      <c r="G731" s="133"/>
      <c r="H731" s="133"/>
      <c r="I731" s="134"/>
    </row>
    <row r="732" spans="1:9">
      <c r="A732" s="132"/>
      <c r="B732" s="133"/>
      <c r="C732" s="133"/>
      <c r="D732" s="133"/>
      <c r="E732" s="133"/>
      <c r="F732" s="133"/>
      <c r="G732" s="133"/>
      <c r="H732" s="133"/>
      <c r="I732" s="134"/>
    </row>
    <row r="733" spans="1:9">
      <c r="A733" s="167" t="s">
        <v>29</v>
      </c>
      <c r="B733" s="241" t="s">
        <v>30</v>
      </c>
      <c r="C733" s="242"/>
      <c r="D733" s="243"/>
      <c r="E733" s="167" t="s">
        <v>31</v>
      </c>
      <c r="F733" s="167" t="s">
        <v>32</v>
      </c>
      <c r="G733" s="167" t="s">
        <v>33</v>
      </c>
      <c r="H733" s="167" t="s">
        <v>34</v>
      </c>
      <c r="I733" s="134"/>
    </row>
    <row r="734" spans="1:9">
      <c r="A734" s="141"/>
      <c r="B734" s="142" t="s">
        <v>62</v>
      </c>
      <c r="C734" s="143"/>
      <c r="D734" s="144"/>
      <c r="E734" s="145" t="s">
        <v>17</v>
      </c>
      <c r="F734" s="187">
        <v>7.6999999999999999E-2</v>
      </c>
      <c r="G734" s="147">
        <v>652922</v>
      </c>
      <c r="H734" s="147">
        <f>F734*G734</f>
        <v>50274.993999999999</v>
      </c>
      <c r="I734" s="134"/>
    </row>
    <row r="735" spans="1:9">
      <c r="A735" s="149"/>
      <c r="B735" s="150"/>
      <c r="C735" s="151"/>
      <c r="D735" s="152"/>
      <c r="E735" s="153"/>
      <c r="F735" s="154"/>
      <c r="G735" s="148"/>
      <c r="H735" s="148"/>
      <c r="I735" s="134"/>
    </row>
    <row r="736" spans="1:9">
      <c r="A736" s="149"/>
      <c r="B736" s="150"/>
      <c r="C736" s="151"/>
      <c r="D736" s="152"/>
      <c r="E736" s="153"/>
      <c r="F736" s="154"/>
      <c r="G736" s="148"/>
      <c r="H736" s="148"/>
      <c r="I736" s="134"/>
    </row>
    <row r="737" spans="1:9">
      <c r="A737" s="149"/>
      <c r="B737" s="150"/>
      <c r="C737" s="151"/>
      <c r="D737" s="152"/>
      <c r="E737" s="153"/>
      <c r="F737" s="148"/>
      <c r="G737" s="148"/>
      <c r="H737" s="148"/>
      <c r="I737" s="134"/>
    </row>
    <row r="738" spans="1:9">
      <c r="A738" s="149"/>
      <c r="B738" s="150"/>
      <c r="C738" s="151"/>
      <c r="D738" s="152"/>
      <c r="E738" s="153"/>
      <c r="F738" s="148"/>
      <c r="G738" s="148"/>
      <c r="H738" s="148"/>
      <c r="I738" s="134"/>
    </row>
    <row r="739" spans="1:9">
      <c r="A739" s="149"/>
      <c r="B739" s="150"/>
      <c r="C739" s="151"/>
      <c r="D739" s="152"/>
      <c r="E739" s="153"/>
      <c r="F739" s="148"/>
      <c r="G739" s="148"/>
      <c r="H739" s="148"/>
      <c r="I739" s="134"/>
    </row>
    <row r="740" spans="1:9">
      <c r="A740" s="149"/>
      <c r="B740" s="150"/>
      <c r="C740" s="151"/>
      <c r="D740" s="152"/>
      <c r="E740" s="153"/>
      <c r="F740" s="148"/>
      <c r="G740" s="148"/>
      <c r="H740" s="148"/>
      <c r="I740" s="134"/>
    </row>
    <row r="741" spans="1:9">
      <c r="A741" s="149"/>
      <c r="B741" s="150"/>
      <c r="C741" s="151"/>
      <c r="D741" s="152"/>
      <c r="E741" s="153"/>
      <c r="F741" s="148"/>
      <c r="G741" s="148"/>
      <c r="H741" s="148"/>
      <c r="I741" s="134"/>
    </row>
    <row r="742" spans="1:9">
      <c r="A742" s="149"/>
      <c r="B742" s="150"/>
      <c r="C742" s="151"/>
      <c r="D742" s="152"/>
      <c r="E742" s="153"/>
      <c r="F742" s="148"/>
      <c r="G742" s="148"/>
      <c r="H742" s="148"/>
      <c r="I742" s="134"/>
    </row>
    <row r="743" spans="1:9">
      <c r="A743" s="149"/>
      <c r="B743" s="150"/>
      <c r="C743" s="151"/>
      <c r="D743" s="152"/>
      <c r="E743" s="153"/>
      <c r="F743" s="148"/>
      <c r="G743" s="148"/>
      <c r="H743" s="148"/>
      <c r="I743" s="134"/>
    </row>
    <row r="744" spans="1:9">
      <c r="A744" s="149"/>
      <c r="B744" s="150"/>
      <c r="C744" s="151"/>
      <c r="D744" s="152"/>
      <c r="E744" s="153"/>
      <c r="F744" s="148"/>
      <c r="G744" s="148"/>
      <c r="H744" s="148"/>
      <c r="I744" s="134"/>
    </row>
    <row r="745" spans="1:9">
      <c r="A745" s="132"/>
      <c r="B745" s="133"/>
      <c r="C745" s="133"/>
      <c r="D745" s="133"/>
      <c r="E745" s="133"/>
      <c r="F745" s="133"/>
      <c r="G745" s="133"/>
      <c r="H745" s="133"/>
      <c r="I745" s="134"/>
    </row>
    <row r="746" spans="1:9">
      <c r="A746" s="132"/>
      <c r="B746" s="133"/>
      <c r="C746" s="133"/>
      <c r="D746" s="133"/>
      <c r="E746" s="139" t="s">
        <v>37</v>
      </c>
      <c r="F746" s="133"/>
      <c r="G746" s="133"/>
      <c r="H746" s="133"/>
      <c r="I746" s="156">
        <f>SUM(H734:H744)</f>
        <v>50274.993999999999</v>
      </c>
    </row>
    <row r="747" spans="1:9">
      <c r="A747" s="132"/>
      <c r="B747" s="133"/>
      <c r="C747" s="133"/>
      <c r="D747" s="133"/>
      <c r="E747" s="133"/>
      <c r="F747" s="133"/>
      <c r="G747" s="133"/>
      <c r="H747" s="133"/>
      <c r="I747" s="134"/>
    </row>
    <row r="748" spans="1:9">
      <c r="A748" s="138" t="s">
        <v>38</v>
      </c>
      <c r="B748" s="139"/>
      <c r="C748" s="133"/>
      <c r="D748" s="133"/>
      <c r="E748" s="133"/>
      <c r="F748" s="133"/>
      <c r="G748" s="133"/>
      <c r="H748" s="133"/>
      <c r="I748" s="134"/>
    </row>
    <row r="749" spans="1:9">
      <c r="A749" s="132"/>
      <c r="B749" s="133"/>
      <c r="C749" s="133"/>
      <c r="D749" s="133"/>
      <c r="E749" s="133"/>
      <c r="F749" s="133"/>
      <c r="G749" s="133"/>
      <c r="H749" s="133"/>
      <c r="I749" s="134"/>
    </row>
    <row r="750" spans="1:9">
      <c r="A750" s="167" t="s">
        <v>29</v>
      </c>
      <c r="B750" s="241" t="s">
        <v>30</v>
      </c>
      <c r="C750" s="242"/>
      <c r="D750" s="243"/>
      <c r="E750" s="241" t="s">
        <v>39</v>
      </c>
      <c r="F750" s="243"/>
      <c r="G750" s="167" t="s">
        <v>40</v>
      </c>
      <c r="H750" s="167" t="s">
        <v>34</v>
      </c>
      <c r="I750" s="134"/>
    </row>
    <row r="751" spans="1:9">
      <c r="A751" s="141"/>
      <c r="B751" s="157" t="s">
        <v>57</v>
      </c>
      <c r="C751" s="158"/>
      <c r="D751" s="182"/>
      <c r="E751" s="160">
        <v>15000</v>
      </c>
      <c r="F751" s="159"/>
      <c r="G751" s="147">
        <v>18</v>
      </c>
      <c r="H751" s="147">
        <f>ROUND(E751/G751,0)</f>
        <v>833</v>
      </c>
      <c r="I751" s="134"/>
    </row>
    <row r="752" spans="1:9">
      <c r="A752" s="149"/>
      <c r="B752" s="166"/>
      <c r="C752" s="161"/>
      <c r="D752" s="162"/>
      <c r="E752" s="163">
        <v>0</v>
      </c>
      <c r="F752" s="164"/>
      <c r="G752" s="148">
        <v>1</v>
      </c>
      <c r="H752" s="148">
        <f>ROUND(E752/G752,0)</f>
        <v>0</v>
      </c>
      <c r="I752" s="134"/>
    </row>
    <row r="753" spans="1:9">
      <c r="A753" s="149"/>
      <c r="B753" s="166"/>
      <c r="C753" s="161"/>
      <c r="D753" s="162"/>
      <c r="E753" s="163"/>
      <c r="F753" s="164"/>
      <c r="G753" s="148">
        <v>1</v>
      </c>
      <c r="H753" s="148">
        <f>ROUND(E753/G753,0)</f>
        <v>0</v>
      </c>
      <c r="I753" s="134"/>
    </row>
    <row r="754" spans="1:9">
      <c r="A754" s="149"/>
      <c r="B754" s="166"/>
      <c r="C754" s="161"/>
      <c r="D754" s="162"/>
      <c r="E754" s="163"/>
      <c r="F754" s="164"/>
      <c r="G754" s="148">
        <v>1</v>
      </c>
      <c r="H754" s="148">
        <f>ROUND(E754/G754,0)</f>
        <v>0</v>
      </c>
      <c r="I754" s="134"/>
    </row>
    <row r="755" spans="1:9">
      <c r="A755" s="149"/>
      <c r="B755" s="166"/>
      <c r="C755" s="161"/>
      <c r="D755" s="162"/>
      <c r="E755" s="163"/>
      <c r="F755" s="164"/>
      <c r="G755" s="148">
        <v>1</v>
      </c>
      <c r="H755" s="148">
        <f>ROUND(E755/G755,0)</f>
        <v>0</v>
      </c>
      <c r="I755" s="134"/>
    </row>
    <row r="756" spans="1:9">
      <c r="A756" s="132"/>
      <c r="B756" s="133"/>
      <c r="C756" s="133"/>
      <c r="D756" s="133"/>
      <c r="E756" s="133"/>
      <c r="F756" s="133"/>
      <c r="G756" s="133"/>
      <c r="H756" s="133"/>
      <c r="I756" s="134"/>
    </row>
    <row r="757" spans="1:9">
      <c r="A757" s="132"/>
      <c r="B757" s="133"/>
      <c r="C757" s="133"/>
      <c r="D757" s="133"/>
      <c r="E757" s="139" t="s">
        <v>42</v>
      </c>
      <c r="F757" s="133"/>
      <c r="G757" s="133"/>
      <c r="H757" s="133"/>
      <c r="I757" s="156">
        <f>SUM(H751:H755)</f>
        <v>833</v>
      </c>
    </row>
    <row r="758" spans="1:9">
      <c r="A758" s="132"/>
      <c r="B758" s="133"/>
      <c r="C758" s="133"/>
      <c r="D758" s="133"/>
      <c r="E758" s="133"/>
      <c r="F758" s="133"/>
      <c r="G758" s="133"/>
      <c r="H758" s="133"/>
      <c r="I758" s="134"/>
    </row>
    <row r="759" spans="1:9">
      <c r="A759" s="132"/>
      <c r="B759" s="133"/>
      <c r="C759" s="133"/>
      <c r="D759" s="133"/>
      <c r="E759" s="133"/>
      <c r="F759" s="133"/>
      <c r="G759" s="133"/>
      <c r="H759" s="133"/>
      <c r="I759" s="134"/>
    </row>
    <row r="760" spans="1:9">
      <c r="A760" s="138" t="s">
        <v>43</v>
      </c>
      <c r="B760" s="139"/>
      <c r="C760" s="133"/>
      <c r="D760" s="133"/>
      <c r="E760" s="133"/>
      <c r="F760" s="133"/>
      <c r="G760" s="133"/>
      <c r="H760" s="133"/>
      <c r="I760" s="134"/>
    </row>
    <row r="761" spans="1:9">
      <c r="A761" s="132"/>
      <c r="B761" s="133"/>
      <c r="C761" s="133"/>
      <c r="D761" s="133"/>
      <c r="E761" s="133"/>
      <c r="F761" s="133"/>
      <c r="G761" s="133"/>
      <c r="H761" s="133"/>
      <c r="I761" s="134"/>
    </row>
    <row r="762" spans="1:9">
      <c r="A762" s="167" t="s">
        <v>29</v>
      </c>
      <c r="B762" s="167" t="s">
        <v>30</v>
      </c>
      <c r="C762" s="167" t="s">
        <v>31</v>
      </c>
      <c r="D762" s="167" t="s">
        <v>44</v>
      </c>
      <c r="E762" s="167" t="s">
        <v>45</v>
      </c>
      <c r="F762" s="167" t="s">
        <v>46</v>
      </c>
      <c r="G762" s="167" t="s">
        <v>47</v>
      </c>
      <c r="H762" s="167" t="s">
        <v>34</v>
      </c>
      <c r="I762" s="134"/>
    </row>
    <row r="763" spans="1:9">
      <c r="A763" s="141"/>
      <c r="B763" s="169" t="s">
        <v>63</v>
      </c>
      <c r="C763" s="169" t="s">
        <v>49</v>
      </c>
      <c r="D763" s="147">
        <v>70000</v>
      </c>
      <c r="E763" s="147">
        <v>185</v>
      </c>
      <c r="F763" s="170">
        <f>ROUND(D763*(+E763)/100,0)</f>
        <v>129500</v>
      </c>
      <c r="G763" s="170">
        <v>18</v>
      </c>
      <c r="H763" s="170">
        <f>ROUND(F763/G763,0)</f>
        <v>7194</v>
      </c>
      <c r="I763" s="134"/>
    </row>
    <row r="764" spans="1:9">
      <c r="A764" s="149"/>
      <c r="B764" s="171" t="s">
        <v>64</v>
      </c>
      <c r="C764" s="171" t="s">
        <v>65</v>
      </c>
      <c r="D764" s="148">
        <v>50000</v>
      </c>
      <c r="E764" s="148">
        <v>185</v>
      </c>
      <c r="F764" s="148">
        <f>ROUND(D764*(+E764)/100,0)</f>
        <v>92500</v>
      </c>
      <c r="G764" s="148">
        <v>18</v>
      </c>
      <c r="H764" s="148">
        <f>ROUND(F764/G764,0)</f>
        <v>5139</v>
      </c>
      <c r="I764" s="134"/>
    </row>
    <row r="765" spans="1:9">
      <c r="A765" s="149">
        <v>0.25</v>
      </c>
      <c r="B765" s="171" t="s">
        <v>51</v>
      </c>
      <c r="C765" s="148">
        <v>95000</v>
      </c>
      <c r="D765" s="148">
        <f>A765*C765</f>
        <v>23750</v>
      </c>
      <c r="E765" s="148">
        <v>185</v>
      </c>
      <c r="F765" s="148">
        <f>ROUND(D765*(+E765)/100,0)</f>
        <v>43938</v>
      </c>
      <c r="G765" s="239">
        <v>18</v>
      </c>
      <c r="H765" s="239">
        <f>ROUND(F765/G765,0)</f>
        <v>2441</v>
      </c>
      <c r="I765" s="134"/>
    </row>
    <row r="766" spans="1:9">
      <c r="A766" s="149"/>
      <c r="B766" s="171"/>
      <c r="C766" s="171"/>
      <c r="D766" s="148"/>
      <c r="E766" s="148">
        <v>185</v>
      </c>
      <c r="F766" s="148">
        <f>ROUND(D766*(+E766)/100,0)</f>
        <v>0</v>
      </c>
      <c r="G766" s="148">
        <v>1</v>
      </c>
      <c r="H766" s="148">
        <f>ROUND(F766/G766,0)</f>
        <v>0</v>
      </c>
      <c r="I766" s="134"/>
    </row>
    <row r="767" spans="1:9">
      <c r="A767" s="132"/>
      <c r="B767" s="133"/>
      <c r="C767" s="133"/>
      <c r="D767" s="133"/>
      <c r="E767" s="133"/>
      <c r="F767" s="133"/>
      <c r="G767" s="133"/>
      <c r="H767" s="133"/>
      <c r="I767" s="134"/>
    </row>
    <row r="768" spans="1:9">
      <c r="A768" s="132"/>
      <c r="B768" s="133"/>
      <c r="C768" s="133"/>
      <c r="D768" s="133"/>
      <c r="E768" s="139" t="s">
        <v>52</v>
      </c>
      <c r="F768" s="133"/>
      <c r="G768" s="133"/>
      <c r="H768" s="133"/>
      <c r="I768" s="156">
        <f>SUM(H763:H766)</f>
        <v>14774</v>
      </c>
    </row>
    <row r="769" spans="1:9">
      <c r="A769" s="132"/>
      <c r="B769" s="133"/>
      <c r="C769" s="133"/>
      <c r="D769" s="133"/>
      <c r="E769" s="133"/>
      <c r="F769" s="133"/>
      <c r="G769" s="133"/>
      <c r="H769" s="133"/>
      <c r="I769" s="134"/>
    </row>
    <row r="770" spans="1:9">
      <c r="A770" s="132"/>
      <c r="B770" s="133"/>
      <c r="C770" s="133"/>
      <c r="D770" s="133"/>
      <c r="E770" s="133"/>
      <c r="F770" s="133"/>
      <c r="G770" s="133"/>
      <c r="H770" s="133"/>
      <c r="I770" s="134"/>
    </row>
    <row r="771" spans="1:9">
      <c r="A771" s="173"/>
      <c r="B771" s="174"/>
      <c r="C771" s="174"/>
      <c r="D771" s="174"/>
      <c r="E771" s="174"/>
      <c r="F771" s="174"/>
      <c r="G771" s="175" t="s">
        <v>53</v>
      </c>
      <c r="H771" s="174"/>
      <c r="I771" s="191">
        <f>I746+I757+I768</f>
        <v>65881.994000000006</v>
      </c>
    </row>
    <row r="772" spans="1:9">
      <c r="A772" s="128"/>
      <c r="B772" s="127"/>
    </row>
    <row r="773" spans="1:9">
      <c r="A773" s="128"/>
      <c r="B773" s="127"/>
    </row>
    <row r="774" spans="1:9" ht="15.5">
      <c r="A774" s="357" t="s">
        <v>23</v>
      </c>
      <c r="B774" s="358"/>
      <c r="C774" s="358"/>
      <c r="D774" s="358"/>
      <c r="E774" s="358"/>
      <c r="F774" s="358"/>
      <c r="G774" s="358"/>
      <c r="H774" s="358"/>
      <c r="I774" s="359"/>
    </row>
    <row r="775" spans="1:9">
      <c r="A775" s="132" t="s">
        <v>24</v>
      </c>
      <c r="B775" s="133"/>
      <c r="C775" s="133"/>
      <c r="D775" s="133"/>
      <c r="E775" s="133"/>
      <c r="F775" s="133"/>
      <c r="G775" s="133"/>
      <c r="H775" s="133"/>
      <c r="I775" s="134"/>
    </row>
    <row r="776" spans="1:9" ht="15.5">
      <c r="A776" s="132" t="s">
        <v>25</v>
      </c>
      <c r="B776" s="240">
        <v>7.2</v>
      </c>
      <c r="C776" s="136" t="s">
        <v>491</v>
      </c>
      <c r="D776" s="133"/>
      <c r="E776" s="133"/>
      <c r="F776" s="133"/>
      <c r="G776" s="133"/>
      <c r="H776" s="133"/>
      <c r="I776" s="134"/>
    </row>
    <row r="777" spans="1:9">
      <c r="A777" s="132" t="s">
        <v>26</v>
      </c>
      <c r="B777" s="133" t="s">
        <v>11</v>
      </c>
      <c r="C777" s="137"/>
      <c r="D777" s="133" t="s">
        <v>27</v>
      </c>
      <c r="E777" s="133"/>
      <c r="F777" s="133"/>
      <c r="G777" s="133"/>
      <c r="H777" s="133"/>
      <c r="I777" s="134"/>
    </row>
    <row r="778" spans="1:9">
      <c r="A778" s="132"/>
      <c r="B778" s="133"/>
      <c r="C778" s="133"/>
      <c r="D778" s="133"/>
      <c r="E778" s="133"/>
      <c r="F778" s="133"/>
      <c r="G778" s="133"/>
      <c r="H778" s="133"/>
      <c r="I778" s="134"/>
    </row>
    <row r="779" spans="1:9">
      <c r="A779" s="138" t="s">
        <v>28</v>
      </c>
      <c r="B779" s="139"/>
      <c r="C779" s="133"/>
      <c r="D779" s="133"/>
      <c r="E779" s="133"/>
      <c r="F779" s="133"/>
      <c r="G779" s="133"/>
      <c r="H779" s="133"/>
      <c r="I779" s="134"/>
    </row>
    <row r="780" spans="1:9">
      <c r="A780" s="132"/>
      <c r="B780" s="133"/>
      <c r="C780" s="133"/>
      <c r="D780" s="133"/>
      <c r="E780" s="133"/>
      <c r="F780" s="133"/>
      <c r="G780" s="133"/>
      <c r="H780" s="133"/>
      <c r="I780" s="134"/>
    </row>
    <row r="781" spans="1:9">
      <c r="A781" s="167" t="s">
        <v>29</v>
      </c>
      <c r="B781" s="360" t="s">
        <v>30</v>
      </c>
      <c r="C781" s="361"/>
      <c r="D781" s="362"/>
      <c r="E781" s="167" t="s">
        <v>31</v>
      </c>
      <c r="F781" s="167" t="s">
        <v>32</v>
      </c>
      <c r="G781" s="167" t="s">
        <v>33</v>
      </c>
      <c r="H781" s="167" t="s">
        <v>34</v>
      </c>
      <c r="I781" s="134"/>
    </row>
    <row r="782" spans="1:9">
      <c r="A782" s="141"/>
      <c r="B782" s="142" t="s">
        <v>62</v>
      </c>
      <c r="C782" s="143"/>
      <c r="D782" s="144"/>
      <c r="E782" s="145" t="s">
        <v>17</v>
      </c>
      <c r="F782" s="187">
        <v>0.1</v>
      </c>
      <c r="G782" s="147">
        <v>652922</v>
      </c>
      <c r="H782" s="147">
        <f>F782*G782</f>
        <v>65292.200000000004</v>
      </c>
      <c r="I782" s="134"/>
    </row>
    <row r="783" spans="1:9">
      <c r="A783" s="149"/>
      <c r="B783" s="150"/>
      <c r="C783" s="151"/>
      <c r="D783" s="152"/>
      <c r="E783" s="153"/>
      <c r="F783" s="154"/>
      <c r="G783" s="148"/>
      <c r="H783" s="148"/>
      <c r="I783" s="134"/>
    </row>
    <row r="784" spans="1:9">
      <c r="A784" s="149"/>
      <c r="B784" s="150"/>
      <c r="C784" s="151"/>
      <c r="D784" s="152"/>
      <c r="E784" s="153"/>
      <c r="F784" s="154"/>
      <c r="G784" s="148"/>
      <c r="H784" s="148"/>
      <c r="I784" s="134"/>
    </row>
    <row r="785" spans="1:9">
      <c r="A785" s="149"/>
      <c r="B785" s="150"/>
      <c r="C785" s="151"/>
      <c r="D785" s="152"/>
      <c r="E785" s="153"/>
      <c r="F785" s="148"/>
      <c r="G785" s="148"/>
      <c r="H785" s="148"/>
      <c r="I785" s="134"/>
    </row>
    <row r="786" spans="1:9">
      <c r="A786" s="149"/>
      <c r="B786" s="150"/>
      <c r="C786" s="151"/>
      <c r="D786" s="152"/>
      <c r="E786" s="153"/>
      <c r="F786" s="148"/>
      <c r="G786" s="148"/>
      <c r="H786" s="148"/>
      <c r="I786" s="134"/>
    </row>
    <row r="787" spans="1:9">
      <c r="A787" s="149"/>
      <c r="B787" s="150"/>
      <c r="C787" s="151"/>
      <c r="D787" s="152"/>
      <c r="E787" s="153"/>
      <c r="F787" s="148"/>
      <c r="G787" s="148"/>
      <c r="H787" s="148"/>
      <c r="I787" s="134"/>
    </row>
    <row r="788" spans="1:9">
      <c r="A788" s="149"/>
      <c r="B788" s="150"/>
      <c r="C788" s="151"/>
      <c r="D788" s="152"/>
      <c r="E788" s="153"/>
      <c r="F788" s="148"/>
      <c r="G788" s="148"/>
      <c r="H788" s="148"/>
      <c r="I788" s="134"/>
    </row>
    <row r="789" spans="1:9">
      <c r="A789" s="149"/>
      <c r="B789" s="150"/>
      <c r="C789" s="151"/>
      <c r="D789" s="152"/>
      <c r="E789" s="153"/>
      <c r="F789" s="148"/>
      <c r="G789" s="148"/>
      <c r="H789" s="148"/>
      <c r="I789" s="134"/>
    </row>
    <row r="790" spans="1:9">
      <c r="A790" s="149"/>
      <c r="B790" s="150"/>
      <c r="C790" s="151"/>
      <c r="D790" s="152"/>
      <c r="E790" s="153"/>
      <c r="F790" s="148"/>
      <c r="G790" s="148"/>
      <c r="H790" s="148"/>
      <c r="I790" s="134"/>
    </row>
    <row r="791" spans="1:9">
      <c r="A791" s="149"/>
      <c r="B791" s="150"/>
      <c r="C791" s="151"/>
      <c r="D791" s="152"/>
      <c r="E791" s="153"/>
      <c r="F791" s="148"/>
      <c r="G791" s="148"/>
      <c r="H791" s="148"/>
      <c r="I791" s="134"/>
    </row>
    <row r="792" spans="1:9">
      <c r="A792" s="149"/>
      <c r="B792" s="150"/>
      <c r="C792" s="151"/>
      <c r="D792" s="152"/>
      <c r="E792" s="153"/>
      <c r="F792" s="148"/>
      <c r="G792" s="148"/>
      <c r="H792" s="148"/>
      <c r="I792" s="134"/>
    </row>
    <row r="793" spans="1:9">
      <c r="A793" s="132"/>
      <c r="B793" s="133"/>
      <c r="C793" s="133"/>
      <c r="D793" s="133"/>
      <c r="E793" s="133"/>
      <c r="F793" s="133"/>
      <c r="G793" s="133"/>
      <c r="H793" s="133"/>
      <c r="I793" s="134"/>
    </row>
    <row r="794" spans="1:9">
      <c r="A794" s="132"/>
      <c r="B794" s="133"/>
      <c r="C794" s="133"/>
      <c r="D794" s="133"/>
      <c r="E794" s="139" t="s">
        <v>37</v>
      </c>
      <c r="F794" s="133"/>
      <c r="G794" s="133"/>
      <c r="H794" s="133"/>
      <c r="I794" s="156">
        <f>SUM(H782:H792)</f>
        <v>65292.200000000004</v>
      </c>
    </row>
    <row r="795" spans="1:9">
      <c r="A795" s="132"/>
      <c r="B795" s="133"/>
      <c r="C795" s="133"/>
      <c r="D795" s="133"/>
      <c r="E795" s="133"/>
      <c r="F795" s="133"/>
      <c r="G795" s="133"/>
      <c r="H795" s="133"/>
      <c r="I795" s="134"/>
    </row>
    <row r="796" spans="1:9">
      <c r="A796" s="138" t="s">
        <v>38</v>
      </c>
      <c r="B796" s="139"/>
      <c r="C796" s="133"/>
      <c r="D796" s="133"/>
      <c r="E796" s="133"/>
      <c r="F796" s="133"/>
      <c r="G796" s="133"/>
      <c r="H796" s="133"/>
      <c r="I796" s="134"/>
    </row>
    <row r="797" spans="1:9">
      <c r="A797" s="132"/>
      <c r="B797" s="133"/>
      <c r="C797" s="133"/>
      <c r="D797" s="133"/>
      <c r="E797" s="133"/>
      <c r="F797" s="133"/>
      <c r="G797" s="133"/>
      <c r="H797" s="133"/>
      <c r="I797" s="134"/>
    </row>
    <row r="798" spans="1:9">
      <c r="A798" s="167" t="s">
        <v>29</v>
      </c>
      <c r="B798" s="360" t="s">
        <v>30</v>
      </c>
      <c r="C798" s="361"/>
      <c r="D798" s="362"/>
      <c r="E798" s="360" t="s">
        <v>39</v>
      </c>
      <c r="F798" s="362"/>
      <c r="G798" s="167" t="s">
        <v>40</v>
      </c>
      <c r="H798" s="167" t="s">
        <v>34</v>
      </c>
      <c r="I798" s="134"/>
    </row>
    <row r="799" spans="1:9">
      <c r="A799" s="141"/>
      <c r="B799" s="157" t="s">
        <v>57</v>
      </c>
      <c r="C799" s="158"/>
      <c r="D799" s="182"/>
      <c r="E799" s="160">
        <v>15000</v>
      </c>
      <c r="F799" s="159"/>
      <c r="G799" s="147">
        <v>18</v>
      </c>
      <c r="H799" s="147">
        <f>ROUND(E799/G799,0)</f>
        <v>833</v>
      </c>
      <c r="I799" s="134"/>
    </row>
    <row r="800" spans="1:9">
      <c r="A800" s="149"/>
      <c r="B800" s="166"/>
      <c r="C800" s="161"/>
      <c r="D800" s="162"/>
      <c r="E800" s="163">
        <v>0</v>
      </c>
      <c r="F800" s="164"/>
      <c r="G800" s="148">
        <v>1</v>
      </c>
      <c r="H800" s="148">
        <f>ROUND(E800/G800,0)</f>
        <v>0</v>
      </c>
      <c r="I800" s="134"/>
    </row>
    <row r="801" spans="1:9">
      <c r="A801" s="149"/>
      <c r="B801" s="166"/>
      <c r="C801" s="161"/>
      <c r="D801" s="162"/>
      <c r="E801" s="163"/>
      <c r="F801" s="164"/>
      <c r="G801" s="148">
        <v>1</v>
      </c>
      <c r="H801" s="148">
        <f>ROUND(E801/G801,0)</f>
        <v>0</v>
      </c>
      <c r="I801" s="134"/>
    </row>
    <row r="802" spans="1:9">
      <c r="A802" s="149"/>
      <c r="B802" s="166"/>
      <c r="C802" s="161"/>
      <c r="D802" s="162"/>
      <c r="E802" s="163"/>
      <c r="F802" s="164"/>
      <c r="G802" s="148">
        <v>1</v>
      </c>
      <c r="H802" s="148">
        <f>ROUND(E802/G802,0)</f>
        <v>0</v>
      </c>
      <c r="I802" s="134"/>
    </row>
    <row r="803" spans="1:9">
      <c r="A803" s="149"/>
      <c r="B803" s="166"/>
      <c r="C803" s="161"/>
      <c r="D803" s="162"/>
      <c r="E803" s="163"/>
      <c r="F803" s="164"/>
      <c r="G803" s="148">
        <v>1</v>
      </c>
      <c r="H803" s="148">
        <f>ROUND(E803/G803,0)</f>
        <v>0</v>
      </c>
      <c r="I803" s="134"/>
    </row>
    <row r="804" spans="1:9">
      <c r="A804" s="132"/>
      <c r="B804" s="133"/>
      <c r="C804" s="133"/>
      <c r="D804" s="133"/>
      <c r="E804" s="133"/>
      <c r="F804" s="133"/>
      <c r="G804" s="133"/>
      <c r="H804" s="133"/>
      <c r="I804" s="134"/>
    </row>
    <row r="805" spans="1:9">
      <c r="A805" s="132"/>
      <c r="B805" s="133"/>
      <c r="C805" s="133"/>
      <c r="D805" s="133"/>
      <c r="E805" s="139" t="s">
        <v>42</v>
      </c>
      <c r="F805" s="133"/>
      <c r="G805" s="133"/>
      <c r="H805" s="133"/>
      <c r="I805" s="156">
        <f>SUM(H799:H803)</f>
        <v>833</v>
      </c>
    </row>
    <row r="806" spans="1:9">
      <c r="A806" s="132"/>
      <c r="B806" s="133"/>
      <c r="C806" s="133"/>
      <c r="D806" s="133"/>
      <c r="E806" s="133"/>
      <c r="F806" s="133"/>
      <c r="G806" s="133"/>
      <c r="H806" s="133"/>
      <c r="I806" s="134"/>
    </row>
    <row r="807" spans="1:9">
      <c r="A807" s="132"/>
      <c r="B807" s="133"/>
      <c r="C807" s="133"/>
      <c r="D807" s="133"/>
      <c r="E807" s="133"/>
      <c r="F807" s="133"/>
      <c r="G807" s="133"/>
      <c r="H807" s="133"/>
      <c r="I807" s="134"/>
    </row>
    <row r="808" spans="1:9">
      <c r="A808" s="138" t="s">
        <v>43</v>
      </c>
      <c r="B808" s="139"/>
      <c r="C808" s="133"/>
      <c r="D808" s="133"/>
      <c r="E808" s="133"/>
      <c r="F808" s="133"/>
      <c r="G808" s="133"/>
      <c r="H808" s="133"/>
      <c r="I808" s="134"/>
    </row>
    <row r="809" spans="1:9">
      <c r="A809" s="132"/>
      <c r="B809" s="133"/>
      <c r="C809" s="133"/>
      <c r="D809" s="133"/>
      <c r="E809" s="133"/>
      <c r="F809" s="133"/>
      <c r="G809" s="133"/>
      <c r="H809" s="133"/>
      <c r="I809" s="134"/>
    </row>
    <row r="810" spans="1:9">
      <c r="A810" s="167" t="s">
        <v>29</v>
      </c>
      <c r="B810" s="167" t="s">
        <v>30</v>
      </c>
      <c r="C810" s="167" t="s">
        <v>31</v>
      </c>
      <c r="D810" s="167" t="s">
        <v>44</v>
      </c>
      <c r="E810" s="167" t="s">
        <v>45</v>
      </c>
      <c r="F810" s="167" t="s">
        <v>46</v>
      </c>
      <c r="G810" s="167" t="s">
        <v>47</v>
      </c>
      <c r="H810" s="167" t="s">
        <v>34</v>
      </c>
      <c r="I810" s="134"/>
    </row>
    <row r="811" spans="1:9">
      <c r="A811" s="141"/>
      <c r="B811" s="169" t="s">
        <v>63</v>
      </c>
      <c r="C811" s="169" t="s">
        <v>49</v>
      </c>
      <c r="D811" s="147">
        <v>70000</v>
      </c>
      <c r="E811" s="147">
        <v>185</v>
      </c>
      <c r="F811" s="170">
        <f>ROUND(D811*(+E811)/100,0)</f>
        <v>129500</v>
      </c>
      <c r="G811" s="170">
        <v>10</v>
      </c>
      <c r="H811" s="170">
        <f>ROUND(F811/G811,0)</f>
        <v>12950</v>
      </c>
      <c r="I811" s="134"/>
    </row>
    <row r="812" spans="1:9">
      <c r="A812" s="149"/>
      <c r="B812" s="171" t="s">
        <v>64</v>
      </c>
      <c r="C812" s="171" t="s">
        <v>65</v>
      </c>
      <c r="D812" s="148">
        <v>50000</v>
      </c>
      <c r="E812" s="148">
        <v>185</v>
      </c>
      <c r="F812" s="148">
        <f>ROUND(D812*(+E812)/100,0)</f>
        <v>92500</v>
      </c>
      <c r="G812" s="148">
        <v>10</v>
      </c>
      <c r="H812" s="148">
        <f>ROUND(F812/G812,0)</f>
        <v>9250</v>
      </c>
      <c r="I812" s="134"/>
    </row>
    <row r="813" spans="1:9">
      <c r="A813" s="149">
        <v>0.25</v>
      </c>
      <c r="B813" s="171" t="s">
        <v>51</v>
      </c>
      <c r="C813" s="148">
        <v>95000</v>
      </c>
      <c r="D813" s="148">
        <f>A813*C813</f>
        <v>23750</v>
      </c>
      <c r="E813" s="148">
        <v>185</v>
      </c>
      <c r="F813" s="148">
        <f>ROUND(D813*(+E813)/100,0)</f>
        <v>43938</v>
      </c>
      <c r="G813" s="239">
        <v>10</v>
      </c>
      <c r="H813" s="239">
        <f>ROUND(F813/G813,0)</f>
        <v>4394</v>
      </c>
      <c r="I813" s="134"/>
    </row>
    <row r="814" spans="1:9">
      <c r="A814" s="149"/>
      <c r="B814" s="171"/>
      <c r="C814" s="171"/>
      <c r="D814" s="148"/>
      <c r="E814" s="148">
        <v>185</v>
      </c>
      <c r="F814" s="148">
        <f>ROUND(D814*(+E814)/100,0)</f>
        <v>0</v>
      </c>
      <c r="G814" s="148">
        <v>1</v>
      </c>
      <c r="H814" s="148">
        <f>ROUND(F814/G814,0)</f>
        <v>0</v>
      </c>
      <c r="I814" s="134"/>
    </row>
    <row r="815" spans="1:9">
      <c r="A815" s="132"/>
      <c r="B815" s="133"/>
      <c r="C815" s="133"/>
      <c r="D815" s="133"/>
      <c r="E815" s="133"/>
      <c r="F815" s="133"/>
      <c r="G815" s="133"/>
      <c r="H815" s="133"/>
      <c r="I815" s="134"/>
    </row>
    <row r="816" spans="1:9">
      <c r="A816" s="132"/>
      <c r="B816" s="133"/>
      <c r="C816" s="133"/>
      <c r="D816" s="133"/>
      <c r="E816" s="139" t="s">
        <v>52</v>
      </c>
      <c r="F816" s="133"/>
      <c r="G816" s="133"/>
      <c r="H816" s="133"/>
      <c r="I816" s="156">
        <f>SUM(H811:H814)</f>
        <v>26594</v>
      </c>
    </row>
    <row r="817" spans="1:9">
      <c r="A817" s="132"/>
      <c r="B817" s="133"/>
      <c r="C817" s="133"/>
      <c r="D817" s="133"/>
      <c r="E817" s="133"/>
      <c r="F817" s="133"/>
      <c r="G817" s="133"/>
      <c r="H817" s="133"/>
      <c r="I817" s="134"/>
    </row>
    <row r="818" spans="1:9">
      <c r="A818" s="132"/>
      <c r="B818" s="133"/>
      <c r="C818" s="133"/>
      <c r="D818" s="133"/>
      <c r="E818" s="133"/>
      <c r="F818" s="133"/>
      <c r="G818" s="133"/>
      <c r="H818" s="133"/>
      <c r="I818" s="134"/>
    </row>
    <row r="819" spans="1:9" ht="15.5">
      <c r="A819" s="173"/>
      <c r="B819" s="174"/>
      <c r="C819" s="174"/>
      <c r="D819" s="174"/>
      <c r="E819" s="174"/>
      <c r="F819" s="174"/>
      <c r="G819" s="175" t="s">
        <v>53</v>
      </c>
      <c r="H819" s="174"/>
      <c r="I819" s="176">
        <f>I794+I805+I816</f>
        <v>92719.200000000012</v>
      </c>
    </row>
    <row r="820" spans="1:9">
      <c r="A820" s="1"/>
      <c r="B820" s="1"/>
      <c r="C820" s="1"/>
      <c r="D820" s="1"/>
      <c r="E820" s="1"/>
      <c r="F820" s="1"/>
      <c r="G820" s="4"/>
      <c r="H820" s="1"/>
      <c r="I820" s="2"/>
    </row>
    <row r="821" spans="1:9">
      <c r="A821" s="1"/>
      <c r="B821" s="1"/>
      <c r="C821" s="1"/>
      <c r="D821" s="1"/>
      <c r="E821" s="1"/>
      <c r="F821" s="1"/>
      <c r="G821" s="4"/>
      <c r="H821" s="1"/>
      <c r="I821" s="2"/>
    </row>
    <row r="822" spans="1:9" ht="15.5">
      <c r="A822" s="357" t="s">
        <v>23</v>
      </c>
      <c r="B822" s="358"/>
      <c r="C822" s="358"/>
      <c r="D822" s="358"/>
      <c r="E822" s="358"/>
      <c r="F822" s="358"/>
      <c r="G822" s="358"/>
      <c r="H822" s="358"/>
      <c r="I822" s="359"/>
    </row>
    <row r="823" spans="1:9">
      <c r="A823" s="132" t="s">
        <v>24</v>
      </c>
      <c r="B823" s="133"/>
      <c r="C823" s="133"/>
      <c r="D823" s="133"/>
      <c r="E823" s="133"/>
      <c r="F823" s="133"/>
      <c r="G823" s="133"/>
      <c r="H823" s="244"/>
      <c r="I823" s="134"/>
    </row>
    <row r="824" spans="1:9" ht="31.5" customHeight="1">
      <c r="A824" s="132" t="s">
        <v>25</v>
      </c>
      <c r="B824" s="133"/>
      <c r="C824" s="366" t="s">
        <v>468</v>
      </c>
      <c r="D824" s="366"/>
      <c r="E824" s="366"/>
      <c r="F824" s="366"/>
      <c r="G824" s="366"/>
      <c r="H824" s="366"/>
      <c r="I824" s="367"/>
    </row>
    <row r="825" spans="1:9">
      <c r="A825" s="132" t="s">
        <v>83</v>
      </c>
      <c r="B825" s="133"/>
      <c r="C825" s="137"/>
      <c r="D825" s="133" t="s">
        <v>27</v>
      </c>
      <c r="E825" s="133"/>
      <c r="F825" s="133"/>
      <c r="G825" s="133"/>
      <c r="H825" s="133"/>
      <c r="I825" s="134"/>
    </row>
    <row r="826" spans="1:9">
      <c r="A826" s="132"/>
      <c r="B826" s="133"/>
      <c r="C826" s="133"/>
      <c r="D826" s="133"/>
      <c r="E826" s="133"/>
      <c r="F826" s="133"/>
      <c r="G826" s="133"/>
      <c r="H826" s="133"/>
      <c r="I826" s="134"/>
    </row>
    <row r="827" spans="1:9">
      <c r="A827" s="138" t="s">
        <v>28</v>
      </c>
      <c r="B827" s="139"/>
      <c r="C827" s="133"/>
      <c r="D827" s="133"/>
      <c r="E827" s="133"/>
      <c r="F827" s="133"/>
      <c r="G827" s="133"/>
      <c r="H827" s="133"/>
      <c r="I827" s="134"/>
    </row>
    <row r="828" spans="1:9">
      <c r="A828" s="132"/>
      <c r="B828" s="133"/>
      <c r="C828" s="133"/>
      <c r="D828" s="133"/>
      <c r="E828" s="133"/>
      <c r="F828" s="133"/>
      <c r="G828" s="133"/>
      <c r="H828" s="133"/>
      <c r="I828" s="134"/>
    </row>
    <row r="829" spans="1:9">
      <c r="A829" s="140" t="s">
        <v>29</v>
      </c>
      <c r="B829" s="363" t="s">
        <v>30</v>
      </c>
      <c r="C829" s="364"/>
      <c r="D829" s="365"/>
      <c r="E829" s="140" t="s">
        <v>31</v>
      </c>
      <c r="F829" s="140" t="s">
        <v>32</v>
      </c>
      <c r="G829" s="140" t="s">
        <v>33</v>
      </c>
      <c r="H829" s="140" t="s">
        <v>34</v>
      </c>
      <c r="I829" s="134"/>
    </row>
    <row r="830" spans="1:9">
      <c r="A830" s="141"/>
      <c r="B830" s="142" t="s">
        <v>469</v>
      </c>
      <c r="C830" s="143"/>
      <c r="D830" s="144"/>
      <c r="E830" s="145" t="s">
        <v>11</v>
      </c>
      <c r="F830" s="187">
        <v>1.1000000000000001</v>
      </c>
      <c r="G830" s="147">
        <v>77200</v>
      </c>
      <c r="H830" s="147">
        <f>ROUND(F830*G830,0)</f>
        <v>84920</v>
      </c>
      <c r="I830" s="134"/>
    </row>
    <row r="831" spans="1:9">
      <c r="A831" s="149"/>
      <c r="B831" s="150" t="s">
        <v>81</v>
      </c>
      <c r="C831" s="151"/>
      <c r="D831" s="152"/>
      <c r="E831" s="153" t="s">
        <v>11</v>
      </c>
      <c r="F831" s="148">
        <v>1</v>
      </c>
      <c r="G831" s="148">
        <v>10000</v>
      </c>
      <c r="H831" s="148">
        <f t="shared" ref="H831:H840" si="13">ROUND(F831*G831,0)</f>
        <v>10000</v>
      </c>
      <c r="I831" s="134"/>
    </row>
    <row r="832" spans="1:9">
      <c r="A832" s="149"/>
      <c r="B832" s="150" t="s">
        <v>82</v>
      </c>
      <c r="C832" s="151"/>
      <c r="D832" s="152"/>
      <c r="E832" s="153" t="s">
        <v>56</v>
      </c>
      <c r="F832" s="154">
        <v>0.05</v>
      </c>
      <c r="G832" s="148">
        <v>2000</v>
      </c>
      <c r="H832" s="148">
        <f t="shared" si="13"/>
        <v>100</v>
      </c>
      <c r="I832" s="134"/>
    </row>
    <row r="833" spans="1:9">
      <c r="A833" s="149"/>
      <c r="B833" s="150" t="s">
        <v>99</v>
      </c>
      <c r="C833" s="151"/>
      <c r="D833" s="152"/>
      <c r="E833" s="153" t="s">
        <v>56</v>
      </c>
      <c r="F833" s="154">
        <v>0.25</v>
      </c>
      <c r="G833" s="148">
        <v>9000</v>
      </c>
      <c r="H833" s="148">
        <f t="shared" si="13"/>
        <v>2250</v>
      </c>
      <c r="I833" s="134"/>
    </row>
    <row r="834" spans="1:9">
      <c r="A834" s="149"/>
      <c r="B834" s="150"/>
      <c r="C834" s="151"/>
      <c r="D834" s="152"/>
      <c r="E834" s="153"/>
      <c r="F834" s="148"/>
      <c r="G834" s="148"/>
      <c r="H834" s="148">
        <f t="shared" si="13"/>
        <v>0</v>
      </c>
      <c r="I834" s="134"/>
    </row>
    <row r="835" spans="1:9">
      <c r="A835" s="149"/>
      <c r="B835" s="150"/>
      <c r="C835" s="151"/>
      <c r="D835" s="152"/>
      <c r="E835" s="153"/>
      <c r="F835" s="148"/>
      <c r="G835" s="148"/>
      <c r="H835" s="148">
        <f t="shared" si="13"/>
        <v>0</v>
      </c>
      <c r="I835" s="134"/>
    </row>
    <row r="836" spans="1:9">
      <c r="A836" s="149"/>
      <c r="B836" s="150"/>
      <c r="C836" s="151"/>
      <c r="D836" s="152"/>
      <c r="E836" s="153"/>
      <c r="F836" s="148"/>
      <c r="G836" s="148"/>
      <c r="H836" s="148">
        <f t="shared" si="13"/>
        <v>0</v>
      </c>
      <c r="I836" s="134"/>
    </row>
    <row r="837" spans="1:9">
      <c r="A837" s="149"/>
      <c r="B837" s="150"/>
      <c r="C837" s="151"/>
      <c r="D837" s="152"/>
      <c r="E837" s="153"/>
      <c r="F837" s="148"/>
      <c r="G837" s="148"/>
      <c r="H837" s="148">
        <f t="shared" si="13"/>
        <v>0</v>
      </c>
      <c r="I837" s="134"/>
    </row>
    <row r="838" spans="1:9">
      <c r="A838" s="149"/>
      <c r="B838" s="150"/>
      <c r="C838" s="151"/>
      <c r="D838" s="152"/>
      <c r="E838" s="153"/>
      <c r="F838" s="148"/>
      <c r="G838" s="148"/>
      <c r="H838" s="148">
        <f t="shared" si="13"/>
        <v>0</v>
      </c>
      <c r="I838" s="134"/>
    </row>
    <row r="839" spans="1:9">
      <c r="A839" s="149"/>
      <c r="B839" s="150"/>
      <c r="C839" s="151"/>
      <c r="D839" s="152"/>
      <c r="E839" s="153"/>
      <c r="F839" s="148"/>
      <c r="G839" s="148"/>
      <c r="H839" s="148">
        <f t="shared" si="13"/>
        <v>0</v>
      </c>
      <c r="I839" s="134"/>
    </row>
    <row r="840" spans="1:9">
      <c r="A840" s="149"/>
      <c r="B840" s="150"/>
      <c r="C840" s="151"/>
      <c r="D840" s="152"/>
      <c r="E840" s="153"/>
      <c r="F840" s="148"/>
      <c r="G840" s="148"/>
      <c r="H840" s="148">
        <f t="shared" si="13"/>
        <v>0</v>
      </c>
      <c r="I840" s="134"/>
    </row>
    <row r="841" spans="1:9">
      <c r="A841" s="132"/>
      <c r="B841" s="133"/>
      <c r="C841" s="133"/>
      <c r="D841" s="133"/>
      <c r="E841" s="133"/>
      <c r="F841" s="133"/>
      <c r="G841" s="133"/>
      <c r="H841" s="133"/>
      <c r="I841" s="134"/>
    </row>
    <row r="842" spans="1:9">
      <c r="A842" s="132"/>
      <c r="B842" s="133"/>
      <c r="C842" s="133"/>
      <c r="D842" s="133"/>
      <c r="E842" s="139" t="s">
        <v>37</v>
      </c>
      <c r="F842" s="133"/>
      <c r="G842" s="133"/>
      <c r="H842" s="133"/>
      <c r="I842" s="156">
        <f>SUM(H830:H840)</f>
        <v>97270</v>
      </c>
    </row>
    <row r="843" spans="1:9">
      <c r="A843" s="138"/>
      <c r="B843" s="139"/>
      <c r="C843" s="133"/>
      <c r="D843" s="133"/>
      <c r="E843" s="133"/>
      <c r="F843" s="133"/>
      <c r="G843" s="133"/>
      <c r="H843" s="133"/>
      <c r="I843" s="134"/>
    </row>
    <row r="844" spans="1:9">
      <c r="A844" s="138" t="s">
        <v>38</v>
      </c>
      <c r="B844" s="139"/>
      <c r="C844" s="133"/>
      <c r="D844" s="133"/>
      <c r="E844" s="133"/>
      <c r="F844" s="133"/>
      <c r="G844" s="133"/>
      <c r="H844" s="133"/>
      <c r="I844" s="134"/>
    </row>
    <row r="845" spans="1:9">
      <c r="A845" s="132"/>
      <c r="B845" s="133"/>
      <c r="C845" s="133"/>
      <c r="D845" s="133"/>
      <c r="E845" s="133"/>
      <c r="F845" s="133"/>
      <c r="G845" s="133"/>
      <c r="H845" s="133"/>
      <c r="I845" s="134"/>
    </row>
    <row r="846" spans="1:9">
      <c r="A846" s="140" t="s">
        <v>29</v>
      </c>
      <c r="B846" s="363" t="s">
        <v>30</v>
      </c>
      <c r="C846" s="364"/>
      <c r="D846" s="365"/>
      <c r="E846" s="363" t="s">
        <v>39</v>
      </c>
      <c r="F846" s="365"/>
      <c r="G846" s="140" t="s">
        <v>40</v>
      </c>
      <c r="H846" s="140" t="s">
        <v>34</v>
      </c>
      <c r="I846" s="134"/>
    </row>
    <row r="847" spans="1:9">
      <c r="A847" s="141"/>
      <c r="B847" s="157" t="s">
        <v>57</v>
      </c>
      <c r="C847" s="158"/>
      <c r="D847" s="182"/>
      <c r="E847" s="160">
        <v>15000</v>
      </c>
      <c r="F847" s="159"/>
      <c r="G847" s="147">
        <v>10</v>
      </c>
      <c r="H847" s="147">
        <f>ROUND(E847/G847,0)</f>
        <v>1500</v>
      </c>
      <c r="I847" s="134"/>
    </row>
    <row r="848" spans="1:9">
      <c r="A848" s="149"/>
      <c r="B848" s="166"/>
      <c r="C848" s="161"/>
      <c r="D848" s="162"/>
      <c r="E848" s="163"/>
      <c r="F848" s="164"/>
      <c r="G848" s="148">
        <v>10</v>
      </c>
      <c r="H848" s="148">
        <f>ROUND(E848/G848,0)</f>
        <v>0</v>
      </c>
      <c r="I848" s="134"/>
    </row>
    <row r="849" spans="1:9">
      <c r="A849" s="149"/>
      <c r="B849" s="166"/>
      <c r="C849" s="161"/>
      <c r="D849" s="162"/>
      <c r="E849" s="163"/>
      <c r="F849" s="164"/>
      <c r="G849" s="148">
        <v>10</v>
      </c>
      <c r="H849" s="148">
        <f>ROUND(E849/G849,0)</f>
        <v>0</v>
      </c>
      <c r="I849" s="134"/>
    </row>
    <row r="850" spans="1:9">
      <c r="A850" s="149"/>
      <c r="B850" s="166"/>
      <c r="C850" s="161"/>
      <c r="D850" s="162"/>
      <c r="E850" s="163"/>
      <c r="F850" s="164"/>
      <c r="G850" s="148">
        <v>1</v>
      </c>
      <c r="H850" s="148">
        <f>ROUND(E850/G850,0)</f>
        <v>0</v>
      </c>
      <c r="I850" s="134"/>
    </row>
    <row r="851" spans="1:9">
      <c r="A851" s="149"/>
      <c r="B851" s="166"/>
      <c r="C851" s="161"/>
      <c r="D851" s="162"/>
      <c r="E851" s="163"/>
      <c r="F851" s="164"/>
      <c r="G851" s="148">
        <v>1</v>
      </c>
      <c r="H851" s="148">
        <f>ROUND(E851/G851,0)</f>
        <v>0</v>
      </c>
      <c r="I851" s="134"/>
    </row>
    <row r="852" spans="1:9">
      <c r="A852" s="132"/>
      <c r="B852" s="133"/>
      <c r="C852" s="133"/>
      <c r="D852" s="133"/>
      <c r="E852" s="133"/>
      <c r="F852" s="133"/>
      <c r="G852" s="133"/>
      <c r="H852" s="133"/>
      <c r="I852" s="134"/>
    </row>
    <row r="853" spans="1:9">
      <c r="A853" s="132"/>
      <c r="B853" s="133"/>
      <c r="C853" s="133"/>
      <c r="D853" s="133"/>
      <c r="E853" s="139" t="s">
        <v>42</v>
      </c>
      <c r="F853" s="133"/>
      <c r="G853" s="133"/>
      <c r="H853" s="133"/>
      <c r="I853" s="156">
        <f>SUM(H847:H851)</f>
        <v>1500</v>
      </c>
    </row>
    <row r="854" spans="1:9">
      <c r="A854" s="132"/>
      <c r="B854" s="133"/>
      <c r="C854" s="133"/>
      <c r="D854" s="133"/>
      <c r="E854" s="133"/>
      <c r="F854" s="133"/>
      <c r="G854" s="133"/>
      <c r="H854" s="133"/>
      <c r="I854" s="134"/>
    </row>
    <row r="855" spans="1:9">
      <c r="A855" s="132"/>
      <c r="B855" s="133"/>
      <c r="C855" s="133"/>
      <c r="D855" s="133"/>
      <c r="E855" s="133"/>
      <c r="F855" s="133"/>
      <c r="G855" s="133"/>
      <c r="H855" s="133"/>
      <c r="I855" s="134"/>
    </row>
    <row r="856" spans="1:9">
      <c r="A856" s="138" t="s">
        <v>43</v>
      </c>
      <c r="B856" s="139"/>
      <c r="C856" s="133"/>
      <c r="D856" s="133"/>
      <c r="E856" s="133"/>
      <c r="F856" s="133"/>
      <c r="G856" s="133"/>
      <c r="H856" s="133"/>
      <c r="I856" s="134"/>
    </row>
    <row r="857" spans="1:9">
      <c r="A857" s="132"/>
      <c r="B857" s="133"/>
      <c r="C857" s="133"/>
      <c r="D857" s="133"/>
      <c r="E857" s="133"/>
      <c r="F857" s="133"/>
      <c r="G857" s="133"/>
      <c r="H857" s="133"/>
      <c r="I857" s="134"/>
    </row>
    <row r="858" spans="1:9">
      <c r="A858" s="140" t="s">
        <v>29</v>
      </c>
      <c r="B858" s="140" t="s">
        <v>30</v>
      </c>
      <c r="C858" s="167" t="s">
        <v>31</v>
      </c>
      <c r="D858" s="167" t="s">
        <v>44</v>
      </c>
      <c r="E858" s="167" t="s">
        <v>45</v>
      </c>
      <c r="F858" s="167" t="s">
        <v>46</v>
      </c>
      <c r="G858" s="167" t="s">
        <v>47</v>
      </c>
      <c r="H858" s="168" t="s">
        <v>34</v>
      </c>
      <c r="I858" s="134"/>
    </row>
    <row r="859" spans="1:9">
      <c r="A859" s="141"/>
      <c r="B859" s="169" t="s">
        <v>63</v>
      </c>
      <c r="C859" s="169" t="s">
        <v>49</v>
      </c>
      <c r="D859" s="147">
        <v>70000</v>
      </c>
      <c r="E859" s="147">
        <v>185</v>
      </c>
      <c r="F859" s="170">
        <f>ROUND(D859*(+E859)/100,0)</f>
        <v>129500</v>
      </c>
      <c r="G859" s="147">
        <v>10</v>
      </c>
      <c r="H859" s="147">
        <f>ROUND(F859/G859,0)</f>
        <v>12950</v>
      </c>
      <c r="I859" s="134"/>
    </row>
    <row r="860" spans="1:9">
      <c r="A860" s="149"/>
      <c r="B860" s="171" t="s">
        <v>64</v>
      </c>
      <c r="C860" s="171" t="s">
        <v>65</v>
      </c>
      <c r="D860" s="148">
        <v>50000</v>
      </c>
      <c r="E860" s="148">
        <v>185</v>
      </c>
      <c r="F860" s="148">
        <f>ROUND(D860*(+E860)/100,0)</f>
        <v>92500</v>
      </c>
      <c r="G860" s="148">
        <v>10</v>
      </c>
      <c r="H860" s="148">
        <f>ROUND(F860/G860,0)</f>
        <v>9250</v>
      </c>
      <c r="I860" s="134"/>
    </row>
    <row r="861" spans="1:9">
      <c r="A861" s="172">
        <v>0.25</v>
      </c>
      <c r="B861" s="171" t="s">
        <v>51</v>
      </c>
      <c r="C861" s="148">
        <v>95000</v>
      </c>
      <c r="D861" s="148">
        <f>A861*C861</f>
        <v>23750</v>
      </c>
      <c r="E861" s="148">
        <v>185</v>
      </c>
      <c r="F861" s="148">
        <f>ROUND(D861*(+E861)/100,0)</f>
        <v>43938</v>
      </c>
      <c r="G861" s="148">
        <v>10</v>
      </c>
      <c r="H861" s="148">
        <f>ROUND(F861/G861,0)</f>
        <v>4394</v>
      </c>
      <c r="I861" s="134"/>
    </row>
    <row r="862" spans="1:9">
      <c r="A862" s="149"/>
      <c r="B862" s="171"/>
      <c r="C862" s="171"/>
      <c r="D862" s="148"/>
      <c r="E862" s="148">
        <v>185</v>
      </c>
      <c r="F862" s="148">
        <f>ROUND(D862*(+E862)/100,0)</f>
        <v>0</v>
      </c>
      <c r="G862" s="148">
        <v>1</v>
      </c>
      <c r="H862" s="148">
        <f>ROUND(F862/G862,0)</f>
        <v>0</v>
      </c>
      <c r="I862" s="134"/>
    </row>
    <row r="863" spans="1:9">
      <c r="A863" s="132"/>
      <c r="B863" s="133"/>
      <c r="C863" s="133"/>
      <c r="D863" s="133"/>
      <c r="E863" s="133"/>
      <c r="F863" s="133"/>
      <c r="G863" s="133"/>
      <c r="H863" s="133"/>
      <c r="I863" s="134"/>
    </row>
    <row r="864" spans="1:9">
      <c r="A864" s="132"/>
      <c r="B864" s="133"/>
      <c r="C864" s="133"/>
      <c r="D864" s="133"/>
      <c r="E864" s="139" t="s">
        <v>52</v>
      </c>
      <c r="F864" s="133"/>
      <c r="G864" s="133"/>
      <c r="H864" s="133"/>
      <c r="I864" s="156">
        <f>SUM(H859:H862)</f>
        <v>26594</v>
      </c>
    </row>
    <row r="865" spans="1:9">
      <c r="A865" s="132"/>
      <c r="B865" s="133"/>
      <c r="C865" s="133"/>
      <c r="D865" s="133"/>
      <c r="E865" s="133"/>
      <c r="F865" s="133"/>
      <c r="G865" s="133"/>
      <c r="H865" s="133"/>
      <c r="I865" s="134"/>
    </row>
    <row r="866" spans="1:9">
      <c r="A866" s="132"/>
      <c r="B866" s="133"/>
      <c r="C866" s="133"/>
      <c r="D866" s="133"/>
      <c r="E866" s="133"/>
      <c r="F866" s="133"/>
      <c r="G866" s="133"/>
      <c r="H866" s="133"/>
      <c r="I866" s="134"/>
    </row>
    <row r="867" spans="1:9" ht="15.5">
      <c r="A867" s="173"/>
      <c r="B867" s="174"/>
      <c r="C867" s="174"/>
      <c r="D867" s="174"/>
      <c r="E867" s="174"/>
      <c r="F867" s="174"/>
      <c r="G867" s="175" t="s">
        <v>53</v>
      </c>
      <c r="H867" s="174"/>
      <c r="I867" s="176">
        <f>I842+I853+I864</f>
        <v>125364</v>
      </c>
    </row>
    <row r="868" spans="1:9">
      <c r="A868" s="1"/>
      <c r="B868" s="1"/>
      <c r="C868" s="1"/>
      <c r="D868" s="1"/>
      <c r="E868" s="1"/>
      <c r="F868" s="1"/>
      <c r="G868" s="4"/>
      <c r="H868" s="1"/>
      <c r="I868" s="2"/>
    </row>
    <row r="869" spans="1:9">
      <c r="A869" s="1"/>
      <c r="B869" s="1"/>
      <c r="C869" s="1"/>
      <c r="D869" s="1"/>
      <c r="E869" s="1"/>
      <c r="F869" s="1"/>
      <c r="G869" s="4"/>
      <c r="H869" s="1"/>
      <c r="I869" s="2"/>
    </row>
    <row r="870" spans="1:9" ht="15.5">
      <c r="A870" s="357" t="s">
        <v>23</v>
      </c>
      <c r="B870" s="358"/>
      <c r="C870" s="358"/>
      <c r="D870" s="358"/>
      <c r="E870" s="358"/>
      <c r="F870" s="358"/>
      <c r="G870" s="358"/>
      <c r="H870" s="358"/>
      <c r="I870" s="359"/>
    </row>
    <row r="871" spans="1:9">
      <c r="A871" s="132" t="s">
        <v>24</v>
      </c>
      <c r="B871" s="133"/>
      <c r="C871" s="133"/>
      <c r="D871" s="133"/>
      <c r="E871" s="133"/>
      <c r="F871" s="133"/>
      <c r="G871" s="133"/>
      <c r="H871" s="244"/>
      <c r="I871" s="134"/>
    </row>
    <row r="872" spans="1:9" ht="28.5" customHeight="1">
      <c r="A872" s="132" t="s">
        <v>25</v>
      </c>
      <c r="B872" s="240">
        <v>7.4</v>
      </c>
      <c r="C872" s="366" t="s">
        <v>176</v>
      </c>
      <c r="D872" s="366"/>
      <c r="E872" s="366"/>
      <c r="F872" s="366"/>
      <c r="G872" s="366"/>
      <c r="H872" s="366"/>
      <c r="I872" s="367"/>
    </row>
    <row r="873" spans="1:9">
      <c r="A873" s="132" t="s">
        <v>83</v>
      </c>
      <c r="B873" s="133"/>
      <c r="C873" s="137"/>
      <c r="D873" s="133" t="s">
        <v>27</v>
      </c>
      <c r="E873" s="133"/>
      <c r="F873" s="133"/>
      <c r="G873" s="133"/>
      <c r="H873" s="133"/>
      <c r="I873" s="134"/>
    </row>
    <row r="874" spans="1:9">
      <c r="A874" s="132"/>
      <c r="B874" s="133"/>
      <c r="C874" s="133"/>
      <c r="D874" s="133"/>
      <c r="E874" s="133"/>
      <c r="F874" s="133"/>
      <c r="G874" s="133"/>
      <c r="H874" s="133"/>
      <c r="I874" s="134"/>
    </row>
    <row r="875" spans="1:9">
      <c r="A875" s="138" t="s">
        <v>28</v>
      </c>
      <c r="B875" s="139"/>
      <c r="C875" s="133"/>
      <c r="D875" s="133"/>
      <c r="E875" s="133"/>
      <c r="F875" s="133"/>
      <c r="G875" s="133"/>
      <c r="H875" s="133"/>
      <c r="I875" s="134"/>
    </row>
    <row r="876" spans="1:9">
      <c r="A876" s="132"/>
      <c r="B876" s="133"/>
      <c r="C876" s="133"/>
      <c r="D876" s="133"/>
      <c r="E876" s="133"/>
      <c r="F876" s="133"/>
      <c r="G876" s="133"/>
      <c r="H876" s="133"/>
      <c r="I876" s="134"/>
    </row>
    <row r="877" spans="1:9">
      <c r="A877" s="167" t="s">
        <v>29</v>
      </c>
      <c r="B877" s="360" t="s">
        <v>30</v>
      </c>
      <c r="C877" s="361"/>
      <c r="D877" s="362"/>
      <c r="E877" s="167" t="s">
        <v>31</v>
      </c>
      <c r="F877" s="167" t="s">
        <v>32</v>
      </c>
      <c r="G877" s="167" t="s">
        <v>33</v>
      </c>
      <c r="H877" s="167" t="s">
        <v>34</v>
      </c>
      <c r="I877" s="134"/>
    </row>
    <row r="878" spans="1:9">
      <c r="A878" s="141"/>
      <c r="B878" s="142" t="s">
        <v>84</v>
      </c>
      <c r="C878" s="143"/>
      <c r="D878" s="144"/>
      <c r="E878" s="145" t="s">
        <v>11</v>
      </c>
      <c r="F878" s="187">
        <v>1.1000000000000001</v>
      </c>
      <c r="G878" s="147">
        <v>40000</v>
      </c>
      <c r="H878" s="147">
        <f>ROUND(F878*G878,0)</f>
        <v>44000</v>
      </c>
      <c r="I878" s="134"/>
    </row>
    <row r="879" spans="1:9">
      <c r="A879" s="149"/>
      <c r="B879" s="150" t="s">
        <v>81</v>
      </c>
      <c r="C879" s="151"/>
      <c r="D879" s="152"/>
      <c r="E879" s="153" t="s">
        <v>56</v>
      </c>
      <c r="F879" s="148">
        <v>3</v>
      </c>
      <c r="G879" s="148">
        <v>2000</v>
      </c>
      <c r="H879" s="148">
        <f t="shared" ref="H879:H888" si="14">ROUND(F879*G879,0)</f>
        <v>6000</v>
      </c>
      <c r="I879" s="134"/>
    </row>
    <row r="880" spans="1:9">
      <c r="A880" s="149"/>
      <c r="B880" s="150" t="s">
        <v>82</v>
      </c>
      <c r="C880" s="151"/>
      <c r="D880" s="152"/>
      <c r="E880" s="153" t="s">
        <v>56</v>
      </c>
      <c r="F880" s="154">
        <v>0.05</v>
      </c>
      <c r="G880" s="148">
        <v>2000</v>
      </c>
      <c r="H880" s="148">
        <f t="shared" si="14"/>
        <v>100</v>
      </c>
      <c r="I880" s="134"/>
    </row>
    <row r="881" spans="1:9">
      <c r="A881" s="149"/>
      <c r="B881" s="150"/>
      <c r="C881" s="151"/>
      <c r="D881" s="152"/>
      <c r="E881" s="153"/>
      <c r="F881" s="148"/>
      <c r="G881" s="148"/>
      <c r="H881" s="148">
        <f t="shared" si="14"/>
        <v>0</v>
      </c>
      <c r="I881" s="134"/>
    </row>
    <row r="882" spans="1:9">
      <c r="A882" s="149"/>
      <c r="B882" s="150"/>
      <c r="C882" s="151"/>
      <c r="D882" s="152"/>
      <c r="E882" s="153"/>
      <c r="F882" s="148"/>
      <c r="G882" s="148"/>
      <c r="H882" s="148">
        <f t="shared" si="14"/>
        <v>0</v>
      </c>
      <c r="I882" s="134"/>
    </row>
    <row r="883" spans="1:9">
      <c r="A883" s="149"/>
      <c r="B883" s="150"/>
      <c r="C883" s="151"/>
      <c r="D883" s="152"/>
      <c r="E883" s="153"/>
      <c r="F883" s="148"/>
      <c r="G883" s="148"/>
      <c r="H883" s="148">
        <f t="shared" si="14"/>
        <v>0</v>
      </c>
      <c r="I883" s="134"/>
    </row>
    <row r="884" spans="1:9">
      <c r="A884" s="149"/>
      <c r="B884" s="150"/>
      <c r="C884" s="151"/>
      <c r="D884" s="152"/>
      <c r="E884" s="153"/>
      <c r="F884" s="148"/>
      <c r="G884" s="148"/>
      <c r="H884" s="148">
        <f t="shared" si="14"/>
        <v>0</v>
      </c>
      <c r="I884" s="134"/>
    </row>
    <row r="885" spans="1:9">
      <c r="A885" s="149"/>
      <c r="B885" s="150"/>
      <c r="C885" s="151"/>
      <c r="D885" s="152"/>
      <c r="E885" s="153"/>
      <c r="F885" s="148"/>
      <c r="G885" s="148"/>
      <c r="H885" s="148">
        <f t="shared" si="14"/>
        <v>0</v>
      </c>
      <c r="I885" s="134"/>
    </row>
    <row r="886" spans="1:9">
      <c r="A886" s="149"/>
      <c r="B886" s="150"/>
      <c r="C886" s="151"/>
      <c r="D886" s="152"/>
      <c r="E886" s="153"/>
      <c r="F886" s="148"/>
      <c r="G886" s="148"/>
      <c r="H886" s="148">
        <f t="shared" si="14"/>
        <v>0</v>
      </c>
      <c r="I886" s="134"/>
    </row>
    <row r="887" spans="1:9">
      <c r="A887" s="149"/>
      <c r="B887" s="150"/>
      <c r="C887" s="151"/>
      <c r="D887" s="152"/>
      <c r="E887" s="153"/>
      <c r="F887" s="148"/>
      <c r="G887" s="148"/>
      <c r="H887" s="148">
        <f t="shared" si="14"/>
        <v>0</v>
      </c>
      <c r="I887" s="134"/>
    </row>
    <row r="888" spans="1:9">
      <c r="A888" s="149"/>
      <c r="B888" s="150"/>
      <c r="C888" s="151"/>
      <c r="D888" s="152"/>
      <c r="E888" s="153"/>
      <c r="F888" s="148"/>
      <c r="G888" s="148"/>
      <c r="H888" s="148">
        <f t="shared" si="14"/>
        <v>0</v>
      </c>
      <c r="I888" s="134"/>
    </row>
    <row r="889" spans="1:9">
      <c r="A889" s="132"/>
      <c r="B889" s="133"/>
      <c r="C889" s="133"/>
      <c r="D889" s="133"/>
      <c r="E889" s="133"/>
      <c r="F889" s="133"/>
      <c r="G889" s="133"/>
      <c r="H889" s="133"/>
      <c r="I889" s="134"/>
    </row>
    <row r="890" spans="1:9">
      <c r="A890" s="132"/>
      <c r="B890" s="133"/>
      <c r="C890" s="133"/>
      <c r="D890" s="133"/>
      <c r="E890" s="139" t="s">
        <v>37</v>
      </c>
      <c r="F890" s="133"/>
      <c r="G890" s="133"/>
      <c r="H890" s="133"/>
      <c r="I890" s="156">
        <f>SUM(H878:H888)</f>
        <v>50100</v>
      </c>
    </row>
    <row r="891" spans="1:9">
      <c r="A891" s="132"/>
      <c r="B891" s="133"/>
      <c r="C891" s="133"/>
      <c r="D891" s="133"/>
      <c r="E891" s="133"/>
      <c r="F891" s="133"/>
      <c r="G891" s="133"/>
      <c r="H891" s="133"/>
      <c r="I891" s="134"/>
    </row>
    <row r="892" spans="1:9">
      <c r="A892" s="138" t="s">
        <v>38</v>
      </c>
      <c r="B892" s="139"/>
      <c r="C892" s="133"/>
      <c r="D892" s="133"/>
      <c r="E892" s="133"/>
      <c r="F892" s="133"/>
      <c r="G892" s="133"/>
      <c r="H892" s="133"/>
      <c r="I892" s="134"/>
    </row>
    <row r="893" spans="1:9">
      <c r="A893" s="132"/>
      <c r="B893" s="133"/>
      <c r="C893" s="133"/>
      <c r="D893" s="133"/>
      <c r="E893" s="133"/>
      <c r="F893" s="133"/>
      <c r="G893" s="133"/>
      <c r="H893" s="133"/>
      <c r="I893" s="134"/>
    </row>
    <row r="894" spans="1:9">
      <c r="A894" s="167" t="s">
        <v>29</v>
      </c>
      <c r="B894" s="360" t="s">
        <v>30</v>
      </c>
      <c r="C894" s="361"/>
      <c r="D894" s="362"/>
      <c r="E894" s="360" t="s">
        <v>39</v>
      </c>
      <c r="F894" s="362"/>
      <c r="G894" s="167" t="s">
        <v>40</v>
      </c>
      <c r="H894" s="167" t="s">
        <v>34</v>
      </c>
      <c r="I894" s="134"/>
    </row>
    <row r="895" spans="1:9">
      <c r="A895" s="141"/>
      <c r="B895" s="157" t="s">
        <v>57</v>
      </c>
      <c r="C895" s="158"/>
      <c r="D895" s="182"/>
      <c r="E895" s="160">
        <v>15000</v>
      </c>
      <c r="F895" s="159"/>
      <c r="G895" s="147">
        <v>10</v>
      </c>
      <c r="H895" s="147">
        <f>ROUND(E895/G895,0)</f>
        <v>1500</v>
      </c>
      <c r="I895" s="134"/>
    </row>
    <row r="896" spans="1:9">
      <c r="A896" s="149"/>
      <c r="B896" s="166"/>
      <c r="C896" s="161"/>
      <c r="D896" s="162"/>
      <c r="E896" s="163"/>
      <c r="F896" s="164"/>
      <c r="G896" s="148">
        <v>10</v>
      </c>
      <c r="H896" s="148">
        <f>ROUND(E896/G896,0)</f>
        <v>0</v>
      </c>
      <c r="I896" s="134"/>
    </row>
    <row r="897" spans="1:9">
      <c r="A897" s="149"/>
      <c r="B897" s="166"/>
      <c r="C897" s="161"/>
      <c r="D897" s="162"/>
      <c r="E897" s="163"/>
      <c r="F897" s="164"/>
      <c r="G897" s="148">
        <v>10</v>
      </c>
      <c r="H897" s="148">
        <f>ROUND(E897/G897,0)</f>
        <v>0</v>
      </c>
      <c r="I897" s="134"/>
    </row>
    <row r="898" spans="1:9">
      <c r="A898" s="149"/>
      <c r="B898" s="166"/>
      <c r="C898" s="161"/>
      <c r="D898" s="162"/>
      <c r="E898" s="163"/>
      <c r="F898" s="164"/>
      <c r="G898" s="148">
        <v>1</v>
      </c>
      <c r="H898" s="148">
        <f>ROUND(E898/G898,0)</f>
        <v>0</v>
      </c>
      <c r="I898" s="134"/>
    </row>
    <row r="899" spans="1:9">
      <c r="A899" s="149"/>
      <c r="B899" s="166"/>
      <c r="C899" s="161"/>
      <c r="D899" s="162"/>
      <c r="E899" s="163"/>
      <c r="F899" s="164"/>
      <c r="G899" s="148">
        <v>1</v>
      </c>
      <c r="H899" s="148">
        <f>ROUND(E899/G899,0)</f>
        <v>0</v>
      </c>
      <c r="I899" s="134"/>
    </row>
    <row r="900" spans="1:9">
      <c r="A900" s="132"/>
      <c r="B900" s="133"/>
      <c r="C900" s="133"/>
      <c r="D900" s="133"/>
      <c r="E900" s="133"/>
      <c r="F900" s="133"/>
      <c r="G900" s="133"/>
      <c r="H900" s="133"/>
      <c r="I900" s="134"/>
    </row>
    <row r="901" spans="1:9">
      <c r="A901" s="132"/>
      <c r="B901" s="133"/>
      <c r="C901" s="133"/>
      <c r="D901" s="133"/>
      <c r="E901" s="139" t="s">
        <v>42</v>
      </c>
      <c r="F901" s="133"/>
      <c r="G901" s="133"/>
      <c r="H901" s="133"/>
      <c r="I901" s="156">
        <f>SUM(H895:H899)</f>
        <v>1500</v>
      </c>
    </row>
    <row r="902" spans="1:9">
      <c r="A902" s="132"/>
      <c r="B902" s="133"/>
      <c r="C902" s="133"/>
      <c r="D902" s="133"/>
      <c r="E902" s="133"/>
      <c r="F902" s="133"/>
      <c r="G902" s="133"/>
      <c r="H902" s="133"/>
      <c r="I902" s="134"/>
    </row>
    <row r="903" spans="1:9">
      <c r="A903" s="132"/>
      <c r="B903" s="133"/>
      <c r="C903" s="133"/>
      <c r="D903" s="133"/>
      <c r="E903" s="133"/>
      <c r="F903" s="133"/>
      <c r="G903" s="133"/>
      <c r="H903" s="133"/>
      <c r="I903" s="134"/>
    </row>
    <row r="904" spans="1:9">
      <c r="A904" s="138" t="s">
        <v>43</v>
      </c>
      <c r="B904" s="139"/>
      <c r="C904" s="133"/>
      <c r="D904" s="133"/>
      <c r="E904" s="133"/>
      <c r="F904" s="133"/>
      <c r="G904" s="133"/>
      <c r="H904" s="133"/>
      <c r="I904" s="134"/>
    </row>
    <row r="905" spans="1:9">
      <c r="A905" s="132"/>
      <c r="B905" s="133"/>
      <c r="C905" s="133"/>
      <c r="D905" s="133"/>
      <c r="E905" s="133"/>
      <c r="F905" s="133"/>
      <c r="G905" s="133"/>
      <c r="H905" s="133"/>
      <c r="I905" s="134"/>
    </row>
    <row r="906" spans="1:9">
      <c r="A906" s="167" t="s">
        <v>29</v>
      </c>
      <c r="B906" s="167" t="s">
        <v>30</v>
      </c>
      <c r="C906" s="167" t="s">
        <v>31</v>
      </c>
      <c r="D906" s="167" t="s">
        <v>44</v>
      </c>
      <c r="E906" s="167" t="s">
        <v>45</v>
      </c>
      <c r="F906" s="167" t="s">
        <v>46</v>
      </c>
      <c r="G906" s="167" t="s">
        <v>47</v>
      </c>
      <c r="H906" s="167" t="s">
        <v>34</v>
      </c>
      <c r="I906" s="134"/>
    </row>
    <row r="907" spans="1:9">
      <c r="A907" s="141"/>
      <c r="B907" s="169" t="s">
        <v>63</v>
      </c>
      <c r="C907" s="169" t="s">
        <v>49</v>
      </c>
      <c r="D907" s="147">
        <v>70000</v>
      </c>
      <c r="E907" s="147">
        <v>185</v>
      </c>
      <c r="F907" s="170">
        <f>ROUND(D907*(+E907)/100,0)</f>
        <v>129500</v>
      </c>
      <c r="G907" s="147">
        <v>10</v>
      </c>
      <c r="H907" s="147">
        <f>ROUND(F907/G907,0)</f>
        <v>12950</v>
      </c>
      <c r="I907" s="134"/>
    </row>
    <row r="908" spans="1:9">
      <c r="A908" s="149"/>
      <c r="B908" s="171" t="s">
        <v>85</v>
      </c>
      <c r="C908" s="171" t="s">
        <v>49</v>
      </c>
      <c r="D908" s="148">
        <v>50000</v>
      </c>
      <c r="E908" s="148">
        <v>185</v>
      </c>
      <c r="F908" s="148">
        <f>ROUND(D908*(+E908)/100,0)</f>
        <v>92500</v>
      </c>
      <c r="G908" s="148">
        <v>10</v>
      </c>
      <c r="H908" s="148">
        <f>ROUND(F908/G908,0)</f>
        <v>9250</v>
      </c>
      <c r="I908" s="134"/>
    </row>
    <row r="909" spans="1:9">
      <c r="A909" s="149">
        <v>0.25</v>
      </c>
      <c r="B909" s="171" t="s">
        <v>51</v>
      </c>
      <c r="C909" s="148">
        <v>95000</v>
      </c>
      <c r="D909" s="148">
        <f>A909*C909</f>
        <v>23750</v>
      </c>
      <c r="E909" s="148">
        <v>185</v>
      </c>
      <c r="F909" s="148">
        <f>ROUND(D909*(+E909)/100,0)</f>
        <v>43938</v>
      </c>
      <c r="G909" s="148">
        <v>10</v>
      </c>
      <c r="H909" s="148">
        <f>ROUND(F909/G909,0)</f>
        <v>4394</v>
      </c>
      <c r="I909" s="134"/>
    </row>
    <row r="910" spans="1:9">
      <c r="A910" s="149"/>
      <c r="B910" s="171"/>
      <c r="C910" s="171"/>
      <c r="D910" s="148"/>
      <c r="E910" s="148">
        <v>185</v>
      </c>
      <c r="F910" s="148">
        <f>ROUND(D910*(+E910)/100,0)</f>
        <v>0</v>
      </c>
      <c r="G910" s="148">
        <v>1</v>
      </c>
      <c r="H910" s="148">
        <f>ROUND(F910/G910,0)</f>
        <v>0</v>
      </c>
      <c r="I910" s="134"/>
    </row>
    <row r="911" spans="1:9">
      <c r="A911" s="132"/>
      <c r="B911" s="133"/>
      <c r="C911" s="133"/>
      <c r="D911" s="133"/>
      <c r="E911" s="133"/>
      <c r="F911" s="133"/>
      <c r="G911" s="133"/>
      <c r="H911" s="133"/>
      <c r="I911" s="134"/>
    </row>
    <row r="912" spans="1:9">
      <c r="A912" s="132"/>
      <c r="B912" s="133"/>
      <c r="C912" s="133"/>
      <c r="D912" s="133"/>
      <c r="E912" s="139" t="s">
        <v>52</v>
      </c>
      <c r="F912" s="133"/>
      <c r="G912" s="133"/>
      <c r="H912" s="133"/>
      <c r="I912" s="156">
        <f>SUM(H907:H910)</f>
        <v>26594</v>
      </c>
    </row>
    <row r="913" spans="1:9">
      <c r="A913" s="132"/>
      <c r="B913" s="133"/>
      <c r="C913" s="133"/>
      <c r="D913" s="133"/>
      <c r="E913" s="133"/>
      <c r="F913" s="133"/>
      <c r="G913" s="133"/>
      <c r="H913" s="133"/>
      <c r="I913" s="134"/>
    </row>
    <row r="914" spans="1:9">
      <c r="A914" s="132"/>
      <c r="B914" s="133"/>
      <c r="C914" s="133"/>
      <c r="D914" s="133"/>
      <c r="E914" s="133"/>
      <c r="F914" s="133"/>
      <c r="G914" s="133"/>
      <c r="H914" s="133"/>
      <c r="I914" s="134"/>
    </row>
    <row r="915" spans="1:9" ht="15.5">
      <c r="A915" s="173"/>
      <c r="B915" s="174"/>
      <c r="C915" s="174"/>
      <c r="D915" s="174"/>
      <c r="E915" s="174"/>
      <c r="F915" s="174"/>
      <c r="G915" s="175" t="s">
        <v>53</v>
      </c>
      <c r="H915" s="174"/>
      <c r="I915" s="176">
        <f>I890+I901+I912</f>
        <v>78194</v>
      </c>
    </row>
    <row r="916" spans="1:9">
      <c r="A916" s="1"/>
      <c r="B916" s="1"/>
      <c r="C916" s="1"/>
      <c r="D916" s="1"/>
      <c r="E916" s="1"/>
      <c r="F916" s="1"/>
      <c r="G916" s="4"/>
      <c r="H916" s="1"/>
      <c r="I916" s="2"/>
    </row>
    <row r="917" spans="1:9">
      <c r="A917" s="1"/>
      <c r="B917" s="1"/>
      <c r="C917" s="1"/>
      <c r="D917" s="1"/>
      <c r="E917" s="1"/>
      <c r="F917" s="1"/>
      <c r="G917" s="4"/>
      <c r="H917" s="1"/>
      <c r="I917" s="2"/>
    </row>
    <row r="918" spans="1:9" ht="15.5">
      <c r="A918" s="357" t="s">
        <v>23</v>
      </c>
      <c r="B918" s="358"/>
      <c r="C918" s="358"/>
      <c r="D918" s="358"/>
      <c r="E918" s="358"/>
      <c r="F918" s="358"/>
      <c r="G918" s="358"/>
      <c r="H918" s="358"/>
      <c r="I918" s="359"/>
    </row>
    <row r="919" spans="1:9">
      <c r="A919" s="132" t="s">
        <v>24</v>
      </c>
      <c r="B919" s="133"/>
      <c r="C919" s="133"/>
      <c r="D919" s="133"/>
      <c r="E919" s="133"/>
      <c r="F919" s="133"/>
      <c r="G919" s="133"/>
      <c r="H919" s="133"/>
      <c r="I919" s="134"/>
    </row>
    <row r="920" spans="1:9" ht="32.25" customHeight="1">
      <c r="A920" s="132" t="s">
        <v>61</v>
      </c>
      <c r="B920" s="240">
        <v>7.5</v>
      </c>
      <c r="C920" s="366" t="s">
        <v>177</v>
      </c>
      <c r="D920" s="366"/>
      <c r="E920" s="366"/>
      <c r="F920" s="366"/>
      <c r="G920" s="366"/>
      <c r="H920" s="366"/>
      <c r="I920" s="367"/>
    </row>
    <row r="921" spans="1:9">
      <c r="A921" s="132" t="s">
        <v>26</v>
      </c>
      <c r="B921" s="133" t="s">
        <v>11</v>
      </c>
      <c r="C921" s="137"/>
      <c r="D921" s="133" t="s">
        <v>27</v>
      </c>
      <c r="E921" s="133"/>
      <c r="F921" s="133"/>
      <c r="G921" s="133"/>
      <c r="H921" s="133"/>
      <c r="I921" s="134"/>
    </row>
    <row r="922" spans="1:9">
      <c r="A922" s="132"/>
      <c r="B922" s="133"/>
      <c r="C922" s="133"/>
      <c r="D922" s="133"/>
      <c r="E922" s="133"/>
      <c r="F922" s="133"/>
      <c r="G922" s="133"/>
      <c r="H922" s="133"/>
      <c r="I922" s="134"/>
    </row>
    <row r="923" spans="1:9">
      <c r="A923" s="138" t="s">
        <v>28</v>
      </c>
      <c r="B923" s="139"/>
      <c r="C923" s="133"/>
      <c r="D923" s="133"/>
      <c r="E923" s="133"/>
      <c r="F923" s="133"/>
      <c r="G923" s="133"/>
      <c r="H923" s="133"/>
      <c r="I923" s="134"/>
    </row>
    <row r="924" spans="1:9">
      <c r="A924" s="132"/>
      <c r="B924" s="133"/>
      <c r="C924" s="133"/>
      <c r="D924" s="133"/>
      <c r="E924" s="133"/>
      <c r="F924" s="133"/>
      <c r="G924" s="133"/>
      <c r="H924" s="133"/>
      <c r="I924" s="134"/>
    </row>
    <row r="925" spans="1:9">
      <c r="A925" s="167" t="s">
        <v>29</v>
      </c>
      <c r="B925" s="360" t="s">
        <v>30</v>
      </c>
      <c r="C925" s="361"/>
      <c r="D925" s="362"/>
      <c r="E925" s="167" t="s">
        <v>31</v>
      </c>
      <c r="F925" s="167" t="s">
        <v>32</v>
      </c>
      <c r="G925" s="167" t="s">
        <v>33</v>
      </c>
      <c r="H925" s="167" t="s">
        <v>34</v>
      </c>
      <c r="I925" s="134"/>
    </row>
    <row r="926" spans="1:9">
      <c r="A926" s="141"/>
      <c r="B926" s="142" t="s">
        <v>80</v>
      </c>
      <c r="C926" s="143"/>
      <c r="D926" s="144"/>
      <c r="E926" s="145" t="s">
        <v>11</v>
      </c>
      <c r="F926" s="146">
        <v>1.05</v>
      </c>
      <c r="G926" s="147">
        <v>50000</v>
      </c>
      <c r="H926" s="147">
        <f>ROUND(F926*G926,0)</f>
        <v>52500</v>
      </c>
      <c r="I926" s="134"/>
    </row>
    <row r="927" spans="1:9">
      <c r="A927" s="149"/>
      <c r="B927" s="150" t="s">
        <v>81</v>
      </c>
      <c r="C927" s="151"/>
      <c r="D927" s="152"/>
      <c r="E927" s="153" t="s">
        <v>56</v>
      </c>
      <c r="F927" s="154">
        <v>1.3</v>
      </c>
      <c r="G927" s="148">
        <v>2000</v>
      </c>
      <c r="H927" s="148">
        <f t="shared" ref="H927:H936" si="15">ROUND(F927*G927,0)</f>
        <v>2600</v>
      </c>
      <c r="I927" s="134"/>
    </row>
    <row r="928" spans="1:9">
      <c r="A928" s="149"/>
      <c r="B928" s="150" t="s">
        <v>82</v>
      </c>
      <c r="C928" s="151"/>
      <c r="D928" s="152"/>
      <c r="E928" s="153" t="s">
        <v>56</v>
      </c>
      <c r="F928" s="155">
        <v>1</v>
      </c>
      <c r="G928" s="148">
        <v>2000</v>
      </c>
      <c r="H928" s="148">
        <f t="shared" si="15"/>
        <v>2000</v>
      </c>
      <c r="I928" s="134"/>
    </row>
    <row r="929" spans="1:9">
      <c r="A929" s="149"/>
      <c r="B929" s="150"/>
      <c r="C929" s="151"/>
      <c r="D929" s="152"/>
      <c r="E929" s="153"/>
      <c r="F929" s="148"/>
      <c r="G929" s="148"/>
      <c r="H929" s="148">
        <f t="shared" si="15"/>
        <v>0</v>
      </c>
      <c r="I929" s="134"/>
    </row>
    <row r="930" spans="1:9">
      <c r="A930" s="149"/>
      <c r="B930" s="150"/>
      <c r="C930" s="151"/>
      <c r="D930" s="152"/>
      <c r="E930" s="153"/>
      <c r="F930" s="148"/>
      <c r="G930" s="148"/>
      <c r="H930" s="148">
        <f t="shared" si="15"/>
        <v>0</v>
      </c>
      <c r="I930" s="134"/>
    </row>
    <row r="931" spans="1:9">
      <c r="A931" s="149"/>
      <c r="B931" s="150"/>
      <c r="C931" s="151"/>
      <c r="D931" s="152"/>
      <c r="E931" s="153"/>
      <c r="F931" s="148"/>
      <c r="G931" s="148"/>
      <c r="H931" s="148">
        <f t="shared" si="15"/>
        <v>0</v>
      </c>
      <c r="I931" s="134"/>
    </row>
    <row r="932" spans="1:9">
      <c r="A932" s="149"/>
      <c r="B932" s="150"/>
      <c r="C932" s="151"/>
      <c r="D932" s="152"/>
      <c r="E932" s="153"/>
      <c r="F932" s="148"/>
      <c r="G932" s="148"/>
      <c r="H932" s="148">
        <f t="shared" si="15"/>
        <v>0</v>
      </c>
      <c r="I932" s="134"/>
    </row>
    <row r="933" spans="1:9">
      <c r="A933" s="149"/>
      <c r="B933" s="150"/>
      <c r="C933" s="151"/>
      <c r="D933" s="152"/>
      <c r="E933" s="153"/>
      <c r="F933" s="148"/>
      <c r="G933" s="148"/>
      <c r="H933" s="148">
        <f t="shared" si="15"/>
        <v>0</v>
      </c>
      <c r="I933" s="134"/>
    </row>
    <row r="934" spans="1:9">
      <c r="A934" s="149"/>
      <c r="B934" s="150"/>
      <c r="C934" s="151"/>
      <c r="D934" s="152"/>
      <c r="E934" s="153"/>
      <c r="F934" s="148"/>
      <c r="G934" s="148"/>
      <c r="H934" s="148">
        <f t="shared" si="15"/>
        <v>0</v>
      </c>
      <c r="I934" s="134"/>
    </row>
    <row r="935" spans="1:9">
      <c r="A935" s="149"/>
      <c r="B935" s="150"/>
      <c r="C935" s="151"/>
      <c r="D935" s="152"/>
      <c r="E935" s="153"/>
      <c r="F935" s="148"/>
      <c r="G935" s="148"/>
      <c r="H935" s="148">
        <f t="shared" si="15"/>
        <v>0</v>
      </c>
      <c r="I935" s="134"/>
    </row>
    <row r="936" spans="1:9">
      <c r="A936" s="149"/>
      <c r="B936" s="150"/>
      <c r="C936" s="151"/>
      <c r="D936" s="152"/>
      <c r="E936" s="153"/>
      <c r="F936" s="148"/>
      <c r="G936" s="148"/>
      <c r="H936" s="148">
        <f t="shared" si="15"/>
        <v>0</v>
      </c>
      <c r="I936" s="134"/>
    </row>
    <row r="937" spans="1:9">
      <c r="A937" s="132"/>
      <c r="B937" s="133"/>
      <c r="C937" s="133"/>
      <c r="D937" s="133"/>
      <c r="E937" s="133"/>
      <c r="F937" s="133"/>
      <c r="G937" s="133"/>
      <c r="H937" s="133"/>
      <c r="I937" s="134"/>
    </row>
    <row r="938" spans="1:9">
      <c r="A938" s="132"/>
      <c r="B938" s="133"/>
      <c r="C938" s="133"/>
      <c r="D938" s="133"/>
      <c r="E938" s="139" t="s">
        <v>37</v>
      </c>
      <c r="F938" s="133"/>
      <c r="G938" s="133"/>
      <c r="H938" s="133"/>
      <c r="I938" s="156">
        <f>SUM(H926:H936)</f>
        <v>57100</v>
      </c>
    </row>
    <row r="939" spans="1:9">
      <c r="A939" s="138"/>
      <c r="B939" s="139"/>
      <c r="C939" s="133"/>
      <c r="D939" s="133"/>
      <c r="E939" s="133"/>
      <c r="F939" s="133"/>
      <c r="G939" s="133"/>
      <c r="H939" s="133"/>
      <c r="I939" s="134"/>
    </row>
    <row r="940" spans="1:9">
      <c r="A940" s="138" t="s">
        <v>38</v>
      </c>
      <c r="B940" s="139"/>
      <c r="C940" s="133"/>
      <c r="D940" s="133"/>
      <c r="E940" s="133"/>
      <c r="F940" s="133"/>
      <c r="G940" s="133"/>
      <c r="H940" s="133"/>
      <c r="I940" s="134"/>
    </row>
    <row r="941" spans="1:9">
      <c r="A941" s="132"/>
      <c r="B941" s="133"/>
      <c r="C941" s="133"/>
      <c r="D941" s="133"/>
      <c r="E941" s="133"/>
      <c r="F941" s="133"/>
      <c r="G941" s="133"/>
      <c r="H941" s="133"/>
      <c r="I941" s="134"/>
    </row>
    <row r="942" spans="1:9">
      <c r="A942" s="167" t="s">
        <v>29</v>
      </c>
      <c r="B942" s="360" t="s">
        <v>30</v>
      </c>
      <c r="C942" s="361"/>
      <c r="D942" s="362"/>
      <c r="E942" s="360" t="s">
        <v>39</v>
      </c>
      <c r="F942" s="362"/>
      <c r="G942" s="167" t="s">
        <v>40</v>
      </c>
      <c r="H942" s="167" t="s">
        <v>34</v>
      </c>
      <c r="I942" s="134"/>
    </row>
    <row r="943" spans="1:9">
      <c r="A943" s="141"/>
      <c r="B943" s="234"/>
      <c r="C943" s="158"/>
      <c r="D943" s="182"/>
      <c r="E943" s="160">
        <v>0</v>
      </c>
      <c r="F943" s="159"/>
      <c r="G943" s="147">
        <v>1</v>
      </c>
      <c r="H943" s="147">
        <f>ROUND(E943/G943,0)</f>
        <v>0</v>
      </c>
      <c r="I943" s="134"/>
    </row>
    <row r="944" spans="1:9">
      <c r="A944" s="149"/>
      <c r="B944" s="150" t="s">
        <v>57</v>
      </c>
      <c r="C944" s="161"/>
      <c r="D944" s="162"/>
      <c r="E944" s="163">
        <v>15000</v>
      </c>
      <c r="F944" s="164"/>
      <c r="G944" s="148">
        <v>8</v>
      </c>
      <c r="H944" s="148">
        <f>ROUND(E944/G944,0)</f>
        <v>1875</v>
      </c>
      <c r="I944" s="134"/>
    </row>
    <row r="945" spans="1:9">
      <c r="A945" s="149"/>
      <c r="B945" s="166"/>
      <c r="C945" s="161"/>
      <c r="D945" s="162"/>
      <c r="E945" s="163"/>
      <c r="F945" s="164"/>
      <c r="G945" s="148">
        <v>1</v>
      </c>
      <c r="H945" s="148">
        <f>ROUND(E945/G945,0)</f>
        <v>0</v>
      </c>
      <c r="I945" s="134"/>
    </row>
    <row r="946" spans="1:9">
      <c r="A946" s="149"/>
      <c r="B946" s="166"/>
      <c r="C946" s="161"/>
      <c r="D946" s="162"/>
      <c r="E946" s="163"/>
      <c r="F946" s="164"/>
      <c r="G946" s="148">
        <v>1</v>
      </c>
      <c r="H946" s="148">
        <f>ROUND(E946/G946,0)</f>
        <v>0</v>
      </c>
      <c r="I946" s="134"/>
    </row>
    <row r="947" spans="1:9">
      <c r="A947" s="149"/>
      <c r="B947" s="166"/>
      <c r="C947" s="161"/>
      <c r="D947" s="162"/>
      <c r="E947" s="163"/>
      <c r="F947" s="164"/>
      <c r="G947" s="148">
        <v>1</v>
      </c>
      <c r="H947" s="148">
        <f>ROUND(E947/G947,0)</f>
        <v>0</v>
      </c>
      <c r="I947" s="134"/>
    </row>
    <row r="948" spans="1:9">
      <c r="A948" s="132"/>
      <c r="B948" s="133"/>
      <c r="C948" s="133"/>
      <c r="D948" s="133"/>
      <c r="E948" s="133"/>
      <c r="F948" s="133"/>
      <c r="G948" s="133"/>
      <c r="H948" s="133"/>
      <c r="I948" s="134"/>
    </row>
    <row r="949" spans="1:9">
      <c r="A949" s="132"/>
      <c r="B949" s="133"/>
      <c r="C949" s="133"/>
      <c r="D949" s="133"/>
      <c r="E949" s="139" t="s">
        <v>42</v>
      </c>
      <c r="F949" s="133"/>
      <c r="G949" s="133"/>
      <c r="H949" s="133"/>
      <c r="I949" s="156">
        <f>SUM(H943:H947)</f>
        <v>1875</v>
      </c>
    </row>
    <row r="950" spans="1:9">
      <c r="A950" s="132"/>
      <c r="B950" s="133"/>
      <c r="C950" s="133"/>
      <c r="D950" s="133"/>
      <c r="E950" s="133"/>
      <c r="F950" s="133"/>
      <c r="G950" s="133"/>
      <c r="H950" s="133"/>
      <c r="I950" s="134"/>
    </row>
    <row r="951" spans="1:9">
      <c r="A951" s="132"/>
      <c r="B951" s="133"/>
      <c r="C951" s="133"/>
      <c r="D951" s="133"/>
      <c r="E951" s="133"/>
      <c r="F951" s="133"/>
      <c r="G951" s="133"/>
      <c r="H951" s="133"/>
      <c r="I951" s="134"/>
    </row>
    <row r="952" spans="1:9">
      <c r="A952" s="138" t="s">
        <v>43</v>
      </c>
      <c r="B952" s="139"/>
      <c r="C952" s="133"/>
      <c r="D952" s="133"/>
      <c r="E952" s="133"/>
      <c r="F952" s="133"/>
      <c r="G952" s="133"/>
      <c r="H952" s="133"/>
      <c r="I952" s="134"/>
    </row>
    <row r="953" spans="1:9">
      <c r="A953" s="132"/>
      <c r="B953" s="133"/>
      <c r="C953" s="133"/>
      <c r="D953" s="133"/>
      <c r="E953" s="133"/>
      <c r="F953" s="133"/>
      <c r="G953" s="133"/>
      <c r="H953" s="133"/>
      <c r="I953" s="134"/>
    </row>
    <row r="954" spans="1:9">
      <c r="A954" s="167" t="s">
        <v>29</v>
      </c>
      <c r="B954" s="167" t="s">
        <v>30</v>
      </c>
      <c r="C954" s="167" t="s">
        <v>31</v>
      </c>
      <c r="D954" s="167" t="s">
        <v>44</v>
      </c>
      <c r="E954" s="167" t="s">
        <v>45</v>
      </c>
      <c r="F954" s="167" t="s">
        <v>46</v>
      </c>
      <c r="G954" s="167" t="s">
        <v>47</v>
      </c>
      <c r="H954" s="167" t="s">
        <v>34</v>
      </c>
      <c r="I954" s="134"/>
    </row>
    <row r="955" spans="1:9">
      <c r="A955" s="141"/>
      <c r="B955" s="169" t="s">
        <v>63</v>
      </c>
      <c r="C955" s="169" t="s">
        <v>49</v>
      </c>
      <c r="D955" s="147">
        <v>70000</v>
      </c>
      <c r="E955" s="147">
        <v>185</v>
      </c>
      <c r="F955" s="170">
        <f>ROUND(D955*(+E955)/100,0)</f>
        <v>129500</v>
      </c>
      <c r="G955" s="147">
        <v>8</v>
      </c>
      <c r="H955" s="147">
        <f>ROUND(F955/G955,0)</f>
        <v>16188</v>
      </c>
      <c r="I955" s="134"/>
    </row>
    <row r="956" spans="1:9">
      <c r="A956" s="149"/>
      <c r="B956" s="171" t="s">
        <v>78</v>
      </c>
      <c r="C956" s="171" t="s">
        <v>49</v>
      </c>
      <c r="D956" s="148">
        <v>50000</v>
      </c>
      <c r="E956" s="148">
        <v>185</v>
      </c>
      <c r="F956" s="148">
        <f>ROUND(D956*(+E956)/100,0)</f>
        <v>92500</v>
      </c>
      <c r="G956" s="148">
        <v>8</v>
      </c>
      <c r="H956" s="148">
        <f>ROUND(F956/G956,0)</f>
        <v>11563</v>
      </c>
      <c r="I956" s="134"/>
    </row>
    <row r="957" spans="1:9">
      <c r="A957" s="149">
        <v>0.25</v>
      </c>
      <c r="B957" s="171" t="s">
        <v>51</v>
      </c>
      <c r="C957" s="148">
        <v>95000</v>
      </c>
      <c r="D957" s="148">
        <f>A957*C957</f>
        <v>23750</v>
      </c>
      <c r="E957" s="148">
        <v>185</v>
      </c>
      <c r="F957" s="148">
        <f>ROUND(D957*(+E957)/100,0)</f>
        <v>43938</v>
      </c>
      <c r="G957" s="148">
        <v>8</v>
      </c>
      <c r="H957" s="148">
        <f>ROUND(F957/G957,0)</f>
        <v>5492</v>
      </c>
      <c r="I957" s="134"/>
    </row>
    <row r="958" spans="1:9">
      <c r="A958" s="149"/>
      <c r="B958" s="171"/>
      <c r="C958" s="171"/>
      <c r="D958" s="148"/>
      <c r="E958" s="148">
        <v>185</v>
      </c>
      <c r="F958" s="148">
        <f>ROUND(D958*(+E958)/100,0)</f>
        <v>0</v>
      </c>
      <c r="G958" s="148">
        <v>1</v>
      </c>
      <c r="H958" s="148">
        <f>ROUND(F958/G958,0)</f>
        <v>0</v>
      </c>
      <c r="I958" s="134"/>
    </row>
    <row r="959" spans="1:9">
      <c r="A959" s="132"/>
      <c r="B959" s="133"/>
      <c r="C959" s="133"/>
      <c r="D959" s="133"/>
      <c r="E959" s="133"/>
      <c r="F959" s="133"/>
      <c r="G959" s="133"/>
      <c r="H959" s="133"/>
      <c r="I959" s="134"/>
    </row>
    <row r="960" spans="1:9">
      <c r="A960" s="132"/>
      <c r="B960" s="133"/>
      <c r="C960" s="133"/>
      <c r="D960" s="133"/>
      <c r="E960" s="139" t="s">
        <v>52</v>
      </c>
      <c r="F960" s="133"/>
      <c r="G960" s="133"/>
      <c r="H960" s="133"/>
      <c r="I960" s="156">
        <f>SUM(H955:H958)</f>
        <v>33243</v>
      </c>
    </row>
    <row r="961" spans="1:9">
      <c r="A961" s="132"/>
      <c r="B961" s="133"/>
      <c r="C961" s="133"/>
      <c r="D961" s="133"/>
      <c r="E961" s="133"/>
      <c r="F961" s="133"/>
      <c r="G961" s="133"/>
      <c r="H961" s="133"/>
      <c r="I961" s="134"/>
    </row>
    <row r="962" spans="1:9">
      <c r="A962" s="132"/>
      <c r="B962" s="133"/>
      <c r="C962" s="133"/>
      <c r="D962" s="133"/>
      <c r="E962" s="133"/>
      <c r="F962" s="133"/>
      <c r="G962" s="133"/>
      <c r="H962" s="133"/>
      <c r="I962" s="134"/>
    </row>
    <row r="963" spans="1:9" ht="15.5">
      <c r="A963" s="173"/>
      <c r="B963" s="174"/>
      <c r="C963" s="174"/>
      <c r="D963" s="174"/>
      <c r="E963" s="174"/>
      <c r="F963" s="174"/>
      <c r="G963" s="175" t="s">
        <v>53</v>
      </c>
      <c r="H963" s="174"/>
      <c r="I963" s="176">
        <f>I938+I949+I960</f>
        <v>92218</v>
      </c>
    </row>
    <row r="964" spans="1:9">
      <c r="A964" s="1"/>
      <c r="B964" s="1"/>
      <c r="C964" s="1"/>
      <c r="D964" s="1"/>
      <c r="E964" s="1"/>
      <c r="F964" s="1"/>
      <c r="G964" s="4"/>
      <c r="H964" s="1"/>
      <c r="I964" s="2"/>
    </row>
    <row r="965" spans="1:9">
      <c r="A965" s="1"/>
      <c r="B965" s="1"/>
      <c r="C965" s="1"/>
      <c r="D965" s="1"/>
      <c r="E965" s="1"/>
      <c r="F965" s="1"/>
      <c r="G965" s="4"/>
      <c r="H965" s="1"/>
      <c r="I965" s="2"/>
    </row>
    <row r="966" spans="1:9" ht="15.5">
      <c r="A966" s="357" t="s">
        <v>23</v>
      </c>
      <c r="B966" s="358"/>
      <c r="C966" s="358"/>
      <c r="D966" s="358"/>
      <c r="E966" s="358"/>
      <c r="F966" s="358"/>
      <c r="G966" s="358"/>
      <c r="H966" s="358"/>
      <c r="I966" s="359"/>
    </row>
    <row r="967" spans="1:9">
      <c r="A967" s="132" t="s">
        <v>24</v>
      </c>
      <c r="B967" s="133"/>
      <c r="C967" s="133"/>
      <c r="D967" s="133"/>
      <c r="E967" s="133"/>
      <c r="F967" s="133"/>
      <c r="G967" s="133"/>
      <c r="H967" s="133"/>
      <c r="I967" s="134"/>
    </row>
    <row r="968" spans="1:9">
      <c r="A968" s="132" t="s">
        <v>61</v>
      </c>
      <c r="B968" s="324" t="s">
        <v>480</v>
      </c>
      <c r="C968" s="133"/>
      <c r="D968" s="133"/>
      <c r="E968" s="133"/>
      <c r="F968" s="133"/>
      <c r="G968" s="133"/>
      <c r="H968" s="133"/>
      <c r="I968" s="134"/>
    </row>
    <row r="969" spans="1:9">
      <c r="A969" s="132" t="s">
        <v>26</v>
      </c>
      <c r="B969" s="133" t="s">
        <v>15</v>
      </c>
      <c r="C969" s="137"/>
      <c r="D969" s="133" t="s">
        <v>27</v>
      </c>
      <c r="E969" s="133"/>
      <c r="F969" s="133"/>
      <c r="G969" s="133"/>
      <c r="H969" s="133"/>
      <c r="I969" s="134"/>
    </row>
    <row r="970" spans="1:9">
      <c r="A970" s="132"/>
      <c r="B970" s="133"/>
      <c r="C970" s="133"/>
      <c r="D970" s="133"/>
      <c r="E970" s="133"/>
      <c r="F970" s="133"/>
      <c r="G970" s="133"/>
      <c r="H970" s="133"/>
      <c r="I970" s="134"/>
    </row>
    <row r="971" spans="1:9">
      <c r="A971" s="138" t="s">
        <v>28</v>
      </c>
      <c r="B971" s="139"/>
      <c r="C971" s="133"/>
      <c r="D971" s="133"/>
      <c r="E971" s="133"/>
      <c r="F971" s="133"/>
      <c r="G971" s="133"/>
      <c r="H971" s="133"/>
      <c r="I971" s="134"/>
    </row>
    <row r="972" spans="1:9">
      <c r="A972" s="132"/>
      <c r="B972" s="133"/>
      <c r="C972" s="133"/>
      <c r="D972" s="133"/>
      <c r="E972" s="133"/>
      <c r="F972" s="133"/>
      <c r="G972" s="133"/>
      <c r="H972" s="133"/>
      <c r="I972" s="134"/>
    </row>
    <row r="973" spans="1:9">
      <c r="A973" s="167" t="s">
        <v>29</v>
      </c>
      <c r="B973" s="360" t="s">
        <v>30</v>
      </c>
      <c r="C973" s="361"/>
      <c r="D973" s="362"/>
      <c r="E973" s="167" t="s">
        <v>31</v>
      </c>
      <c r="F973" s="167" t="s">
        <v>32</v>
      </c>
      <c r="G973" s="167" t="s">
        <v>33</v>
      </c>
      <c r="H973" s="167" t="s">
        <v>34</v>
      </c>
      <c r="I973" s="134"/>
    </row>
    <row r="974" spans="1:9">
      <c r="A974" s="141"/>
      <c r="B974" s="325" t="s">
        <v>481</v>
      </c>
      <c r="C974" s="143"/>
      <c r="D974" s="144"/>
      <c r="E974" s="145" t="s">
        <v>11</v>
      </c>
      <c r="F974" s="187">
        <v>0.15</v>
      </c>
      <c r="G974" s="147">
        <v>72000</v>
      </c>
      <c r="H974" s="170">
        <f>F974*G974</f>
        <v>10800</v>
      </c>
      <c r="I974" s="134"/>
    </row>
    <row r="975" spans="1:9">
      <c r="A975" s="149"/>
      <c r="B975" s="326" t="s">
        <v>482</v>
      </c>
      <c r="C975" s="151"/>
      <c r="D975" s="152"/>
      <c r="E975" s="153" t="s">
        <v>56</v>
      </c>
      <c r="F975" s="154">
        <v>1</v>
      </c>
      <c r="G975" s="148">
        <v>2000</v>
      </c>
      <c r="H975" s="148">
        <f>F975*G975</f>
        <v>2000</v>
      </c>
      <c r="I975" s="134"/>
    </row>
    <row r="976" spans="1:9">
      <c r="A976" s="149"/>
      <c r="B976" s="150" t="s">
        <v>72</v>
      </c>
      <c r="C976" s="151"/>
      <c r="D976" s="152"/>
      <c r="E976" s="153" t="s">
        <v>73</v>
      </c>
      <c r="F976" s="148">
        <v>2</v>
      </c>
      <c r="G976" s="148">
        <v>50</v>
      </c>
      <c r="H976" s="148">
        <f>F976*G976</f>
        <v>100</v>
      </c>
      <c r="I976" s="134"/>
    </row>
    <row r="977" spans="1:9">
      <c r="A977" s="149"/>
      <c r="B977" s="150"/>
      <c r="C977" s="151"/>
      <c r="D977" s="152"/>
      <c r="E977" s="153"/>
      <c r="F977" s="148"/>
      <c r="G977" s="148"/>
      <c r="H977" s="148">
        <f>F977*G977</f>
        <v>0</v>
      </c>
      <c r="I977" s="134"/>
    </row>
    <row r="978" spans="1:9">
      <c r="A978" s="149"/>
      <c r="B978" s="150"/>
      <c r="C978" s="151"/>
      <c r="D978" s="152"/>
      <c r="E978" s="153"/>
      <c r="F978" s="148"/>
      <c r="G978" s="148"/>
      <c r="H978" s="239">
        <f>F978*G978</f>
        <v>0</v>
      </c>
      <c r="I978" s="134"/>
    </row>
    <row r="979" spans="1:9">
      <c r="A979" s="149"/>
      <c r="B979" s="150"/>
      <c r="C979" s="151"/>
      <c r="D979" s="152"/>
      <c r="E979" s="153"/>
      <c r="F979" s="148"/>
      <c r="G979" s="148"/>
      <c r="H979" s="148"/>
      <c r="I979" s="134"/>
    </row>
    <row r="980" spans="1:9">
      <c r="A980" s="149"/>
      <c r="B980" s="150"/>
      <c r="C980" s="151"/>
      <c r="D980" s="152"/>
      <c r="E980" s="153"/>
      <c r="F980" s="148"/>
      <c r="G980" s="148"/>
      <c r="H980" s="148"/>
      <c r="I980" s="134"/>
    </row>
    <row r="981" spans="1:9">
      <c r="A981" s="149"/>
      <c r="B981" s="150"/>
      <c r="C981" s="151"/>
      <c r="D981" s="152"/>
      <c r="E981" s="153"/>
      <c r="F981" s="148"/>
      <c r="G981" s="148"/>
      <c r="H981" s="148"/>
      <c r="I981" s="134"/>
    </row>
    <row r="982" spans="1:9">
      <c r="A982" s="149"/>
      <c r="B982" s="150"/>
      <c r="C982" s="151"/>
      <c r="D982" s="152"/>
      <c r="E982" s="153"/>
      <c r="F982" s="148"/>
      <c r="G982" s="148"/>
      <c r="H982" s="148"/>
      <c r="I982" s="134"/>
    </row>
    <row r="983" spans="1:9">
      <c r="A983" s="149"/>
      <c r="B983" s="150"/>
      <c r="C983" s="151"/>
      <c r="D983" s="152"/>
      <c r="E983" s="153"/>
      <c r="F983" s="148"/>
      <c r="G983" s="148"/>
      <c r="H983" s="148"/>
      <c r="I983" s="134"/>
    </row>
    <row r="984" spans="1:9">
      <c r="A984" s="149"/>
      <c r="B984" s="150"/>
      <c r="C984" s="151"/>
      <c r="D984" s="152"/>
      <c r="E984" s="153"/>
      <c r="F984" s="148"/>
      <c r="G984" s="148"/>
      <c r="H984" s="148"/>
      <c r="I984" s="134"/>
    </row>
    <row r="985" spans="1:9">
      <c r="A985" s="132"/>
      <c r="B985" s="133"/>
      <c r="C985" s="133"/>
      <c r="D985" s="133"/>
      <c r="E985" s="133"/>
      <c r="F985" s="133"/>
      <c r="G985" s="133"/>
      <c r="H985" s="133"/>
      <c r="I985" s="134"/>
    </row>
    <row r="986" spans="1:9">
      <c r="A986" s="132"/>
      <c r="B986" s="133"/>
      <c r="C986" s="133"/>
      <c r="D986" s="133"/>
      <c r="E986" s="139" t="s">
        <v>37</v>
      </c>
      <c r="F986" s="133"/>
      <c r="G986" s="133"/>
      <c r="H986" s="133"/>
      <c r="I986" s="156">
        <f>SUM(H974:H984)</f>
        <v>12900</v>
      </c>
    </row>
    <row r="987" spans="1:9">
      <c r="A987" s="132"/>
      <c r="B987" s="133"/>
      <c r="C987" s="133"/>
      <c r="D987" s="133"/>
      <c r="E987" s="133"/>
      <c r="F987" s="133"/>
      <c r="G987" s="133"/>
      <c r="H987" s="133"/>
      <c r="I987" s="134"/>
    </row>
    <row r="988" spans="1:9">
      <c r="A988" s="138" t="s">
        <v>38</v>
      </c>
      <c r="B988" s="139"/>
      <c r="C988" s="133"/>
      <c r="D988" s="133"/>
      <c r="E988" s="133"/>
      <c r="F988" s="133"/>
      <c r="G988" s="133"/>
      <c r="H988" s="133"/>
      <c r="I988" s="134"/>
    </row>
    <row r="989" spans="1:9">
      <c r="A989" s="132"/>
      <c r="B989" s="133"/>
      <c r="C989" s="133"/>
      <c r="D989" s="133"/>
      <c r="E989" s="133"/>
      <c r="F989" s="133"/>
      <c r="G989" s="133"/>
      <c r="H989" s="133"/>
      <c r="I989" s="134"/>
    </row>
    <row r="990" spans="1:9">
      <c r="A990" s="167" t="s">
        <v>29</v>
      </c>
      <c r="B990" s="360" t="s">
        <v>30</v>
      </c>
      <c r="C990" s="361"/>
      <c r="D990" s="362"/>
      <c r="E990" s="360" t="s">
        <v>39</v>
      </c>
      <c r="F990" s="362"/>
      <c r="G990" s="167" t="s">
        <v>40</v>
      </c>
      <c r="H990" s="167" t="s">
        <v>34</v>
      </c>
      <c r="I990" s="134"/>
    </row>
    <row r="991" spans="1:9">
      <c r="A991" s="141"/>
      <c r="B991" s="157" t="s">
        <v>57</v>
      </c>
      <c r="C991" s="158"/>
      <c r="D991" s="182"/>
      <c r="E991" s="160">
        <v>15000</v>
      </c>
      <c r="F991" s="159"/>
      <c r="G991" s="147">
        <v>10</v>
      </c>
      <c r="H991" s="147">
        <f>ROUND(E991/G991,0)</f>
        <v>1500</v>
      </c>
      <c r="I991" s="134"/>
    </row>
    <row r="992" spans="1:9">
      <c r="A992" s="149"/>
      <c r="B992" s="166"/>
      <c r="C992" s="161"/>
      <c r="D992" s="162"/>
      <c r="E992" s="163">
        <v>0</v>
      </c>
      <c r="F992" s="164"/>
      <c r="G992" s="148">
        <v>1</v>
      </c>
      <c r="H992" s="148">
        <f>ROUND(E992/G992,0)</f>
        <v>0</v>
      </c>
      <c r="I992" s="134"/>
    </row>
    <row r="993" spans="1:9">
      <c r="A993" s="149"/>
      <c r="B993" s="166"/>
      <c r="C993" s="161"/>
      <c r="D993" s="162"/>
      <c r="E993" s="163"/>
      <c r="F993" s="164"/>
      <c r="G993" s="148">
        <v>1</v>
      </c>
      <c r="H993" s="148">
        <f>ROUND(E993/G993,0)</f>
        <v>0</v>
      </c>
      <c r="I993" s="134"/>
    </row>
    <row r="994" spans="1:9">
      <c r="A994" s="149"/>
      <c r="B994" s="166"/>
      <c r="C994" s="161"/>
      <c r="D994" s="162"/>
      <c r="E994" s="163"/>
      <c r="F994" s="164"/>
      <c r="G994" s="148">
        <v>1</v>
      </c>
      <c r="H994" s="148">
        <f>ROUND(E994/G994,0)</f>
        <v>0</v>
      </c>
      <c r="I994" s="134"/>
    </row>
    <row r="995" spans="1:9">
      <c r="A995" s="149"/>
      <c r="B995" s="166"/>
      <c r="C995" s="161"/>
      <c r="D995" s="162"/>
      <c r="E995" s="163"/>
      <c r="F995" s="164"/>
      <c r="G995" s="148">
        <v>1</v>
      </c>
      <c r="H995" s="148">
        <f>ROUND(E995/G995,0)</f>
        <v>0</v>
      </c>
      <c r="I995" s="134"/>
    </row>
    <row r="996" spans="1:9">
      <c r="A996" s="132"/>
      <c r="B996" s="133"/>
      <c r="C996" s="133"/>
      <c r="D996" s="133"/>
      <c r="E996" s="133"/>
      <c r="F996" s="133"/>
      <c r="G996" s="133"/>
      <c r="H996" s="133"/>
      <c r="I996" s="134"/>
    </row>
    <row r="997" spans="1:9">
      <c r="A997" s="132"/>
      <c r="B997" s="133"/>
      <c r="C997" s="133"/>
      <c r="D997" s="133"/>
      <c r="E997" s="139" t="s">
        <v>42</v>
      </c>
      <c r="F997" s="133"/>
      <c r="G997" s="133"/>
      <c r="H997" s="133"/>
      <c r="I997" s="156">
        <f>SUM(H991:H995)</f>
        <v>1500</v>
      </c>
    </row>
    <row r="998" spans="1:9">
      <c r="A998" s="132"/>
      <c r="B998" s="133"/>
      <c r="C998" s="133"/>
      <c r="D998" s="133"/>
      <c r="E998" s="133"/>
      <c r="F998" s="133"/>
      <c r="G998" s="133"/>
      <c r="H998" s="133"/>
      <c r="I998" s="134"/>
    </row>
    <row r="999" spans="1:9">
      <c r="A999" s="132"/>
      <c r="B999" s="133"/>
      <c r="C999" s="133"/>
      <c r="D999" s="133"/>
      <c r="E999" s="133"/>
      <c r="F999" s="133"/>
      <c r="G999" s="133"/>
      <c r="H999" s="133"/>
      <c r="I999" s="134"/>
    </row>
    <row r="1000" spans="1:9">
      <c r="A1000" s="138" t="s">
        <v>43</v>
      </c>
      <c r="B1000" s="139"/>
      <c r="C1000" s="133"/>
      <c r="D1000" s="133"/>
      <c r="E1000" s="133"/>
      <c r="F1000" s="133"/>
      <c r="G1000" s="133"/>
      <c r="H1000" s="133"/>
      <c r="I1000" s="134"/>
    </row>
    <row r="1001" spans="1:9">
      <c r="A1001" s="132"/>
      <c r="B1001" s="133"/>
      <c r="C1001" s="133"/>
      <c r="D1001" s="133"/>
      <c r="E1001" s="133"/>
      <c r="F1001" s="133"/>
      <c r="G1001" s="133"/>
      <c r="H1001" s="133"/>
      <c r="I1001" s="134"/>
    </row>
    <row r="1002" spans="1:9">
      <c r="A1002" s="167" t="s">
        <v>29</v>
      </c>
      <c r="B1002" s="167" t="s">
        <v>30</v>
      </c>
      <c r="C1002" s="167" t="s">
        <v>31</v>
      </c>
      <c r="D1002" s="167" t="s">
        <v>44</v>
      </c>
      <c r="E1002" s="167" t="s">
        <v>45</v>
      </c>
      <c r="F1002" s="167" t="s">
        <v>46</v>
      </c>
      <c r="G1002" s="167" t="s">
        <v>47</v>
      </c>
      <c r="H1002" s="167" t="s">
        <v>34</v>
      </c>
      <c r="I1002" s="134"/>
    </row>
    <row r="1003" spans="1:9">
      <c r="A1003" s="141"/>
      <c r="B1003" s="169" t="s">
        <v>63</v>
      </c>
      <c r="C1003" s="169" t="s">
        <v>49</v>
      </c>
      <c r="D1003" s="147">
        <v>70000</v>
      </c>
      <c r="E1003" s="147">
        <v>185</v>
      </c>
      <c r="F1003" s="170">
        <f>ROUND(D1003*(+E1003)/100,0)</f>
        <v>129500</v>
      </c>
      <c r="G1003" s="170">
        <v>10</v>
      </c>
      <c r="H1003" s="170">
        <f>ROUND(F1003/G1003,0)</f>
        <v>12950</v>
      </c>
      <c r="I1003" s="134"/>
    </row>
    <row r="1004" spans="1:9">
      <c r="A1004" s="149"/>
      <c r="B1004" s="171" t="s">
        <v>64</v>
      </c>
      <c r="C1004" s="171" t="s">
        <v>65</v>
      </c>
      <c r="D1004" s="148">
        <v>50000</v>
      </c>
      <c r="E1004" s="148">
        <v>185</v>
      </c>
      <c r="F1004" s="148">
        <f>ROUND(D1004*(+E1004)/100,0)</f>
        <v>92500</v>
      </c>
      <c r="G1004" s="148">
        <v>10</v>
      </c>
      <c r="H1004" s="148">
        <f>ROUND(F1004/G1004,0)</f>
        <v>9250</v>
      </c>
      <c r="I1004" s="134"/>
    </row>
    <row r="1005" spans="1:9">
      <c r="A1005" s="172">
        <v>0.25</v>
      </c>
      <c r="B1005" s="171" t="s">
        <v>51</v>
      </c>
      <c r="C1005" s="148">
        <v>95000</v>
      </c>
      <c r="D1005" s="148">
        <f>A1005*C1005</f>
        <v>23750</v>
      </c>
      <c r="E1005" s="148">
        <v>185</v>
      </c>
      <c r="F1005" s="148">
        <f>ROUND(D1005*(+E1005)/100,0)</f>
        <v>43938</v>
      </c>
      <c r="G1005" s="239">
        <v>10</v>
      </c>
      <c r="H1005" s="239">
        <f>ROUND(F1005/G1005,0)</f>
        <v>4394</v>
      </c>
      <c r="I1005" s="134"/>
    </row>
    <row r="1006" spans="1:9">
      <c r="A1006" s="149"/>
      <c r="B1006" s="171"/>
      <c r="C1006" s="171"/>
      <c r="D1006" s="148"/>
      <c r="E1006" s="148">
        <v>185</v>
      </c>
      <c r="F1006" s="148">
        <f>ROUND(D1006*(+E1006)/100,0)</f>
        <v>0</v>
      </c>
      <c r="G1006" s="148">
        <v>1</v>
      </c>
      <c r="H1006" s="148">
        <f>ROUND(F1006/G1006,0)</f>
        <v>0</v>
      </c>
      <c r="I1006" s="134"/>
    </row>
    <row r="1007" spans="1:9">
      <c r="A1007" s="132"/>
      <c r="B1007" s="133"/>
      <c r="C1007" s="133"/>
      <c r="D1007" s="133"/>
      <c r="E1007" s="133"/>
      <c r="F1007" s="133"/>
      <c r="G1007" s="133"/>
      <c r="H1007" s="133"/>
      <c r="I1007" s="134"/>
    </row>
    <row r="1008" spans="1:9">
      <c r="A1008" s="132"/>
      <c r="B1008" s="133"/>
      <c r="C1008" s="133"/>
      <c r="D1008" s="133"/>
      <c r="E1008" s="139" t="s">
        <v>52</v>
      </c>
      <c r="F1008" s="133"/>
      <c r="G1008" s="133"/>
      <c r="H1008" s="133"/>
      <c r="I1008" s="156">
        <f>SUM(H1003:H1006)</f>
        <v>26594</v>
      </c>
    </row>
    <row r="1009" spans="1:9">
      <c r="A1009" s="132"/>
      <c r="B1009" s="133"/>
      <c r="C1009" s="133"/>
      <c r="D1009" s="133"/>
      <c r="E1009" s="133"/>
      <c r="F1009" s="133"/>
      <c r="G1009" s="133"/>
      <c r="H1009" s="133"/>
      <c r="I1009" s="134"/>
    </row>
    <row r="1010" spans="1:9">
      <c r="A1010" s="132"/>
      <c r="B1010" s="133"/>
      <c r="C1010" s="133"/>
      <c r="D1010" s="133"/>
      <c r="E1010" s="133"/>
      <c r="F1010" s="133"/>
      <c r="G1010" s="133"/>
      <c r="H1010" s="133"/>
      <c r="I1010" s="134"/>
    </row>
    <row r="1011" spans="1:9">
      <c r="A1011" s="132"/>
      <c r="B1011" s="133"/>
      <c r="C1011" s="133"/>
      <c r="D1011" s="133"/>
      <c r="E1011" s="133"/>
      <c r="F1011" s="133"/>
      <c r="G1011" s="245" t="s">
        <v>53</v>
      </c>
      <c r="H1011" s="133"/>
      <c r="I1011" s="156">
        <f>I986+I997+I1008</f>
        <v>40994</v>
      </c>
    </row>
    <row r="1012" spans="1:9">
      <c r="A1012" s="1"/>
      <c r="B1012" s="1"/>
      <c r="C1012" s="2"/>
      <c r="D1012" s="2"/>
      <c r="E1012" s="246"/>
      <c r="F1012" s="246"/>
      <c r="G1012" s="2"/>
      <c r="H1012" s="2"/>
      <c r="I1012" s="1"/>
    </row>
  </sheetData>
  <mergeCells count="89">
    <mergeCell ref="B990:D990"/>
    <mergeCell ref="B488:D488"/>
    <mergeCell ref="B505:D505"/>
    <mergeCell ref="E505:F505"/>
    <mergeCell ref="A531:I531"/>
    <mergeCell ref="B538:D538"/>
    <mergeCell ref="B555:D555"/>
    <mergeCell ref="E555:F555"/>
    <mergeCell ref="E990:F990"/>
    <mergeCell ref="A918:I918"/>
    <mergeCell ref="B925:D925"/>
    <mergeCell ref="B829:D829"/>
    <mergeCell ref="B846:D846"/>
    <mergeCell ref="E846:F846"/>
    <mergeCell ref="A966:I966"/>
    <mergeCell ref="B973:D973"/>
    <mergeCell ref="B942:D942"/>
    <mergeCell ref="E942:F942"/>
    <mergeCell ref="A870:I870"/>
    <mergeCell ref="B877:D877"/>
    <mergeCell ref="B894:D894"/>
    <mergeCell ref="E894:F894"/>
    <mergeCell ref="C872:I872"/>
    <mergeCell ref="C920:I920"/>
    <mergeCell ref="A676:I676"/>
    <mergeCell ref="B683:D683"/>
    <mergeCell ref="B700:D700"/>
    <mergeCell ref="E700:F700"/>
    <mergeCell ref="B586:D586"/>
    <mergeCell ref="B603:D603"/>
    <mergeCell ref="E603:F603"/>
    <mergeCell ref="A627:I627"/>
    <mergeCell ref="B634:D634"/>
    <mergeCell ref="B651:D651"/>
    <mergeCell ref="E651:F651"/>
    <mergeCell ref="A579:I579"/>
    <mergeCell ref="A341:I341"/>
    <mergeCell ref="B348:D348"/>
    <mergeCell ref="B366:D366"/>
    <mergeCell ref="E366:F366"/>
    <mergeCell ref="A389:I389"/>
    <mergeCell ref="C343:I343"/>
    <mergeCell ref="B396:D396"/>
    <mergeCell ref="B411:D411"/>
    <mergeCell ref="A726:I726"/>
    <mergeCell ref="C824:I824"/>
    <mergeCell ref="A774:I774"/>
    <mergeCell ref="B781:D781"/>
    <mergeCell ref="B798:D798"/>
    <mergeCell ref="E798:F798"/>
    <mergeCell ref="A822:I822"/>
    <mergeCell ref="A481:I481"/>
    <mergeCell ref="B200:D200"/>
    <mergeCell ref="B218:D218"/>
    <mergeCell ref="E218:F218"/>
    <mergeCell ref="A241:I241"/>
    <mergeCell ref="B248:D248"/>
    <mergeCell ref="B265:D265"/>
    <mergeCell ref="E265:F265"/>
    <mergeCell ref="A289:I289"/>
    <mergeCell ref="B296:D296"/>
    <mergeCell ref="B313:D313"/>
    <mergeCell ref="E313:F313"/>
    <mergeCell ref="E411:F411"/>
    <mergeCell ref="C391:I391"/>
    <mergeCell ref="A433:I433"/>
    <mergeCell ref="B440:D440"/>
    <mergeCell ref="B457:D457"/>
    <mergeCell ref="E457:F457"/>
    <mergeCell ref="B55:D55"/>
    <mergeCell ref="A145:I145"/>
    <mergeCell ref="C147:I147"/>
    <mergeCell ref="C195:I195"/>
    <mergeCell ref="B152:D152"/>
    <mergeCell ref="B170:D170"/>
    <mergeCell ref="E170:F170"/>
    <mergeCell ref="A193:I193"/>
    <mergeCell ref="A96:I96"/>
    <mergeCell ref="B103:D103"/>
    <mergeCell ref="B120:D120"/>
    <mergeCell ref="E120:F120"/>
    <mergeCell ref="B72:D72"/>
    <mergeCell ref="E72:F72"/>
    <mergeCell ref="A1:I1"/>
    <mergeCell ref="B9:D9"/>
    <mergeCell ref="B25:D25"/>
    <mergeCell ref="E25:F25"/>
    <mergeCell ref="A48:I48"/>
    <mergeCell ref="B2:E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96"/>
  <sheetViews>
    <sheetView topLeftCell="A23" zoomScale="120" zoomScaleNormal="120" workbookViewId="0">
      <selection activeCell="G3" sqref="G3"/>
    </sheetView>
  </sheetViews>
  <sheetFormatPr baseColWidth="10" defaultColWidth="11" defaultRowHeight="12"/>
  <cols>
    <col min="1" max="1" width="5.453125" style="6" customWidth="1"/>
    <col min="2" max="2" width="44.54296875" style="7" customWidth="1"/>
    <col min="3" max="3" width="7.453125" style="6" customWidth="1"/>
    <col min="4" max="4" width="9.7265625" style="6" customWidth="1"/>
    <col min="5" max="5" width="13.453125" style="7" customWidth="1"/>
    <col min="6" max="6" width="15.453125" style="7" customWidth="1"/>
    <col min="7" max="7" width="15.7265625" style="7" customWidth="1"/>
    <col min="8" max="8" width="19.54296875" style="7" customWidth="1"/>
    <col min="9" max="256" width="11.453125" style="7"/>
    <col min="257" max="257" width="5.453125" style="7" customWidth="1"/>
    <col min="258" max="258" width="59.81640625" style="7" customWidth="1"/>
    <col min="259" max="259" width="8" style="7" customWidth="1"/>
    <col min="260" max="260" width="11.453125" style="7"/>
    <col min="261" max="261" width="14.453125" style="7" customWidth="1"/>
    <col min="262" max="262" width="16.453125" style="7" customWidth="1"/>
    <col min="263" max="263" width="18.1796875" style="7" customWidth="1"/>
    <col min="264" max="512" width="11.453125" style="7"/>
    <col min="513" max="513" width="5.453125" style="7" customWidth="1"/>
    <col min="514" max="514" width="59.81640625" style="7" customWidth="1"/>
    <col min="515" max="515" width="8" style="7" customWidth="1"/>
    <col min="516" max="516" width="11.453125" style="7"/>
    <col min="517" max="517" width="14.453125" style="7" customWidth="1"/>
    <col min="518" max="518" width="16.453125" style="7" customWidth="1"/>
    <col min="519" max="519" width="18.1796875" style="7" customWidth="1"/>
    <col min="520" max="768" width="11.453125" style="7"/>
    <col min="769" max="769" width="5.453125" style="7" customWidth="1"/>
    <col min="770" max="770" width="59.81640625" style="7" customWidth="1"/>
    <col min="771" max="771" width="8" style="7" customWidth="1"/>
    <col min="772" max="772" width="11.453125" style="7"/>
    <col min="773" max="773" width="14.453125" style="7" customWidth="1"/>
    <col min="774" max="774" width="16.453125" style="7" customWidth="1"/>
    <col min="775" max="775" width="18.1796875" style="7" customWidth="1"/>
    <col min="776" max="1024" width="11.453125" style="7"/>
    <col min="1025" max="1025" width="5.453125" style="7" customWidth="1"/>
    <col min="1026" max="1026" width="59.81640625" style="7" customWidth="1"/>
    <col min="1027" max="1027" width="8" style="7" customWidth="1"/>
    <col min="1028" max="1028" width="11.453125" style="7"/>
    <col min="1029" max="1029" width="14.453125" style="7" customWidth="1"/>
    <col min="1030" max="1030" width="16.453125" style="7" customWidth="1"/>
    <col min="1031" max="1031" width="18.1796875" style="7" customWidth="1"/>
    <col min="1032" max="1280" width="11.453125" style="7"/>
    <col min="1281" max="1281" width="5.453125" style="7" customWidth="1"/>
    <col min="1282" max="1282" width="59.81640625" style="7" customWidth="1"/>
    <col min="1283" max="1283" width="8" style="7" customWidth="1"/>
    <col min="1284" max="1284" width="11.453125" style="7"/>
    <col min="1285" max="1285" width="14.453125" style="7" customWidth="1"/>
    <col min="1286" max="1286" width="16.453125" style="7" customWidth="1"/>
    <col min="1287" max="1287" width="18.1796875" style="7" customWidth="1"/>
    <col min="1288" max="1536" width="11.453125" style="7"/>
    <col min="1537" max="1537" width="5.453125" style="7" customWidth="1"/>
    <col min="1538" max="1538" width="59.81640625" style="7" customWidth="1"/>
    <col min="1539" max="1539" width="8" style="7" customWidth="1"/>
    <col min="1540" max="1540" width="11.453125" style="7"/>
    <col min="1541" max="1541" width="14.453125" style="7" customWidth="1"/>
    <col min="1542" max="1542" width="16.453125" style="7" customWidth="1"/>
    <col min="1543" max="1543" width="18.1796875" style="7" customWidth="1"/>
    <col min="1544" max="1792" width="11.453125" style="7"/>
    <col min="1793" max="1793" width="5.453125" style="7" customWidth="1"/>
    <col min="1794" max="1794" width="59.81640625" style="7" customWidth="1"/>
    <col min="1795" max="1795" width="8" style="7" customWidth="1"/>
    <col min="1796" max="1796" width="11.453125" style="7"/>
    <col min="1797" max="1797" width="14.453125" style="7" customWidth="1"/>
    <col min="1798" max="1798" width="16.453125" style="7" customWidth="1"/>
    <col min="1799" max="1799" width="18.1796875" style="7" customWidth="1"/>
    <col min="1800" max="2048" width="11.453125" style="7"/>
    <col min="2049" max="2049" width="5.453125" style="7" customWidth="1"/>
    <col min="2050" max="2050" width="59.81640625" style="7" customWidth="1"/>
    <col min="2051" max="2051" width="8" style="7" customWidth="1"/>
    <col min="2052" max="2052" width="11.453125" style="7"/>
    <col min="2053" max="2053" width="14.453125" style="7" customWidth="1"/>
    <col min="2054" max="2054" width="16.453125" style="7" customWidth="1"/>
    <col min="2055" max="2055" width="18.1796875" style="7" customWidth="1"/>
    <col min="2056" max="2304" width="11.453125" style="7"/>
    <col min="2305" max="2305" width="5.453125" style="7" customWidth="1"/>
    <col min="2306" max="2306" width="59.81640625" style="7" customWidth="1"/>
    <col min="2307" max="2307" width="8" style="7" customWidth="1"/>
    <col min="2308" max="2308" width="11.453125" style="7"/>
    <col min="2309" max="2309" width="14.453125" style="7" customWidth="1"/>
    <col min="2310" max="2310" width="16.453125" style="7" customWidth="1"/>
    <col min="2311" max="2311" width="18.1796875" style="7" customWidth="1"/>
    <col min="2312" max="2560" width="11.453125" style="7"/>
    <col min="2561" max="2561" width="5.453125" style="7" customWidth="1"/>
    <col min="2562" max="2562" width="59.81640625" style="7" customWidth="1"/>
    <col min="2563" max="2563" width="8" style="7" customWidth="1"/>
    <col min="2564" max="2564" width="11.453125" style="7"/>
    <col min="2565" max="2565" width="14.453125" style="7" customWidth="1"/>
    <col min="2566" max="2566" width="16.453125" style="7" customWidth="1"/>
    <col min="2567" max="2567" width="18.1796875" style="7" customWidth="1"/>
    <col min="2568" max="2816" width="11.453125" style="7"/>
    <col min="2817" max="2817" width="5.453125" style="7" customWidth="1"/>
    <col min="2818" max="2818" width="59.81640625" style="7" customWidth="1"/>
    <col min="2819" max="2819" width="8" style="7" customWidth="1"/>
    <col min="2820" max="2820" width="11.453125" style="7"/>
    <col min="2821" max="2821" width="14.453125" style="7" customWidth="1"/>
    <col min="2822" max="2822" width="16.453125" style="7" customWidth="1"/>
    <col min="2823" max="2823" width="18.1796875" style="7" customWidth="1"/>
    <col min="2824" max="3072" width="11.453125" style="7"/>
    <col min="3073" max="3073" width="5.453125" style="7" customWidth="1"/>
    <col min="3074" max="3074" width="59.81640625" style="7" customWidth="1"/>
    <col min="3075" max="3075" width="8" style="7" customWidth="1"/>
    <col min="3076" max="3076" width="11.453125" style="7"/>
    <col min="3077" max="3077" width="14.453125" style="7" customWidth="1"/>
    <col min="3078" max="3078" width="16.453125" style="7" customWidth="1"/>
    <col min="3079" max="3079" width="18.1796875" style="7" customWidth="1"/>
    <col min="3080" max="3328" width="11.453125" style="7"/>
    <col min="3329" max="3329" width="5.453125" style="7" customWidth="1"/>
    <col min="3330" max="3330" width="59.81640625" style="7" customWidth="1"/>
    <col min="3331" max="3331" width="8" style="7" customWidth="1"/>
    <col min="3332" max="3332" width="11.453125" style="7"/>
    <col min="3333" max="3333" width="14.453125" style="7" customWidth="1"/>
    <col min="3334" max="3334" width="16.453125" style="7" customWidth="1"/>
    <col min="3335" max="3335" width="18.1796875" style="7" customWidth="1"/>
    <col min="3336" max="3584" width="11.453125" style="7"/>
    <col min="3585" max="3585" width="5.453125" style="7" customWidth="1"/>
    <col min="3586" max="3586" width="59.81640625" style="7" customWidth="1"/>
    <col min="3587" max="3587" width="8" style="7" customWidth="1"/>
    <col min="3588" max="3588" width="11.453125" style="7"/>
    <col min="3589" max="3589" width="14.453125" style="7" customWidth="1"/>
    <col min="3590" max="3590" width="16.453125" style="7" customWidth="1"/>
    <col min="3591" max="3591" width="18.1796875" style="7" customWidth="1"/>
    <col min="3592" max="3840" width="11.453125" style="7"/>
    <col min="3841" max="3841" width="5.453125" style="7" customWidth="1"/>
    <col min="3842" max="3842" width="59.81640625" style="7" customWidth="1"/>
    <col min="3843" max="3843" width="8" style="7" customWidth="1"/>
    <col min="3844" max="3844" width="11.453125" style="7"/>
    <col min="3845" max="3845" width="14.453125" style="7" customWidth="1"/>
    <col min="3846" max="3846" width="16.453125" style="7" customWidth="1"/>
    <col min="3847" max="3847" width="18.1796875" style="7" customWidth="1"/>
    <col min="3848" max="4096" width="11.453125" style="7"/>
    <col min="4097" max="4097" width="5.453125" style="7" customWidth="1"/>
    <col min="4098" max="4098" width="59.81640625" style="7" customWidth="1"/>
    <col min="4099" max="4099" width="8" style="7" customWidth="1"/>
    <col min="4100" max="4100" width="11.453125" style="7"/>
    <col min="4101" max="4101" width="14.453125" style="7" customWidth="1"/>
    <col min="4102" max="4102" width="16.453125" style="7" customWidth="1"/>
    <col min="4103" max="4103" width="18.1796875" style="7" customWidth="1"/>
    <col min="4104" max="4352" width="11.453125" style="7"/>
    <col min="4353" max="4353" width="5.453125" style="7" customWidth="1"/>
    <col min="4354" max="4354" width="59.81640625" style="7" customWidth="1"/>
    <col min="4355" max="4355" width="8" style="7" customWidth="1"/>
    <col min="4356" max="4356" width="11.453125" style="7"/>
    <col min="4357" max="4357" width="14.453125" style="7" customWidth="1"/>
    <col min="4358" max="4358" width="16.453125" style="7" customWidth="1"/>
    <col min="4359" max="4359" width="18.1796875" style="7" customWidth="1"/>
    <col min="4360" max="4608" width="11.453125" style="7"/>
    <col min="4609" max="4609" width="5.453125" style="7" customWidth="1"/>
    <col min="4610" max="4610" width="59.81640625" style="7" customWidth="1"/>
    <col min="4611" max="4611" width="8" style="7" customWidth="1"/>
    <col min="4612" max="4612" width="11.453125" style="7"/>
    <col min="4613" max="4613" width="14.453125" style="7" customWidth="1"/>
    <col min="4614" max="4614" width="16.453125" style="7" customWidth="1"/>
    <col min="4615" max="4615" width="18.1796875" style="7" customWidth="1"/>
    <col min="4616" max="4864" width="11.453125" style="7"/>
    <col min="4865" max="4865" width="5.453125" style="7" customWidth="1"/>
    <col min="4866" max="4866" width="59.81640625" style="7" customWidth="1"/>
    <col min="4867" max="4867" width="8" style="7" customWidth="1"/>
    <col min="4868" max="4868" width="11.453125" style="7"/>
    <col min="4869" max="4869" width="14.453125" style="7" customWidth="1"/>
    <col min="4870" max="4870" width="16.453125" style="7" customWidth="1"/>
    <col min="4871" max="4871" width="18.1796875" style="7" customWidth="1"/>
    <col min="4872" max="5120" width="11.453125" style="7"/>
    <col min="5121" max="5121" width="5.453125" style="7" customWidth="1"/>
    <col min="5122" max="5122" width="59.81640625" style="7" customWidth="1"/>
    <col min="5123" max="5123" width="8" style="7" customWidth="1"/>
    <col min="5124" max="5124" width="11.453125" style="7"/>
    <col min="5125" max="5125" width="14.453125" style="7" customWidth="1"/>
    <col min="5126" max="5126" width="16.453125" style="7" customWidth="1"/>
    <col min="5127" max="5127" width="18.1796875" style="7" customWidth="1"/>
    <col min="5128" max="5376" width="11.453125" style="7"/>
    <col min="5377" max="5377" width="5.453125" style="7" customWidth="1"/>
    <col min="5378" max="5378" width="59.81640625" style="7" customWidth="1"/>
    <col min="5379" max="5379" width="8" style="7" customWidth="1"/>
    <col min="5380" max="5380" width="11.453125" style="7"/>
    <col min="5381" max="5381" width="14.453125" style="7" customWidth="1"/>
    <col min="5382" max="5382" width="16.453125" style="7" customWidth="1"/>
    <col min="5383" max="5383" width="18.1796875" style="7" customWidth="1"/>
    <col min="5384" max="5632" width="11.453125" style="7"/>
    <col min="5633" max="5633" width="5.453125" style="7" customWidth="1"/>
    <col min="5634" max="5634" width="59.81640625" style="7" customWidth="1"/>
    <col min="5635" max="5635" width="8" style="7" customWidth="1"/>
    <col min="5636" max="5636" width="11.453125" style="7"/>
    <col min="5637" max="5637" width="14.453125" style="7" customWidth="1"/>
    <col min="5638" max="5638" width="16.453125" style="7" customWidth="1"/>
    <col min="5639" max="5639" width="18.1796875" style="7" customWidth="1"/>
    <col min="5640" max="5888" width="11.453125" style="7"/>
    <col min="5889" max="5889" width="5.453125" style="7" customWidth="1"/>
    <col min="5890" max="5890" width="59.81640625" style="7" customWidth="1"/>
    <col min="5891" max="5891" width="8" style="7" customWidth="1"/>
    <col min="5892" max="5892" width="11.453125" style="7"/>
    <col min="5893" max="5893" width="14.453125" style="7" customWidth="1"/>
    <col min="5894" max="5894" width="16.453125" style="7" customWidth="1"/>
    <col min="5895" max="5895" width="18.1796875" style="7" customWidth="1"/>
    <col min="5896" max="6144" width="11.453125" style="7"/>
    <col min="6145" max="6145" width="5.453125" style="7" customWidth="1"/>
    <col min="6146" max="6146" width="59.81640625" style="7" customWidth="1"/>
    <col min="6147" max="6147" width="8" style="7" customWidth="1"/>
    <col min="6148" max="6148" width="11.453125" style="7"/>
    <col min="6149" max="6149" width="14.453125" style="7" customWidth="1"/>
    <col min="6150" max="6150" width="16.453125" style="7" customWidth="1"/>
    <col min="6151" max="6151" width="18.1796875" style="7" customWidth="1"/>
    <col min="6152" max="6400" width="11.453125" style="7"/>
    <col min="6401" max="6401" width="5.453125" style="7" customWidth="1"/>
    <col min="6402" max="6402" width="59.81640625" style="7" customWidth="1"/>
    <col min="6403" max="6403" width="8" style="7" customWidth="1"/>
    <col min="6404" max="6404" width="11.453125" style="7"/>
    <col min="6405" max="6405" width="14.453125" style="7" customWidth="1"/>
    <col min="6406" max="6406" width="16.453125" style="7" customWidth="1"/>
    <col min="6407" max="6407" width="18.1796875" style="7" customWidth="1"/>
    <col min="6408" max="6656" width="11.453125" style="7"/>
    <col min="6657" max="6657" width="5.453125" style="7" customWidth="1"/>
    <col min="6658" max="6658" width="59.81640625" style="7" customWidth="1"/>
    <col min="6659" max="6659" width="8" style="7" customWidth="1"/>
    <col min="6660" max="6660" width="11.453125" style="7"/>
    <col min="6661" max="6661" width="14.453125" style="7" customWidth="1"/>
    <col min="6662" max="6662" width="16.453125" style="7" customWidth="1"/>
    <col min="6663" max="6663" width="18.1796875" style="7" customWidth="1"/>
    <col min="6664" max="6912" width="11.453125" style="7"/>
    <col min="6913" max="6913" width="5.453125" style="7" customWidth="1"/>
    <col min="6914" max="6914" width="59.81640625" style="7" customWidth="1"/>
    <col min="6915" max="6915" width="8" style="7" customWidth="1"/>
    <col min="6916" max="6916" width="11.453125" style="7"/>
    <col min="6917" max="6917" width="14.453125" style="7" customWidth="1"/>
    <col min="6918" max="6918" width="16.453125" style="7" customWidth="1"/>
    <col min="6919" max="6919" width="18.1796875" style="7" customWidth="1"/>
    <col min="6920" max="7168" width="11.453125" style="7"/>
    <col min="7169" max="7169" width="5.453125" style="7" customWidth="1"/>
    <col min="7170" max="7170" width="59.81640625" style="7" customWidth="1"/>
    <col min="7171" max="7171" width="8" style="7" customWidth="1"/>
    <col min="7172" max="7172" width="11.453125" style="7"/>
    <col min="7173" max="7173" width="14.453125" style="7" customWidth="1"/>
    <col min="7174" max="7174" width="16.453125" style="7" customWidth="1"/>
    <col min="7175" max="7175" width="18.1796875" style="7" customWidth="1"/>
    <col min="7176" max="7424" width="11.453125" style="7"/>
    <col min="7425" max="7425" width="5.453125" style="7" customWidth="1"/>
    <col min="7426" max="7426" width="59.81640625" style="7" customWidth="1"/>
    <col min="7427" max="7427" width="8" style="7" customWidth="1"/>
    <col min="7428" max="7428" width="11.453125" style="7"/>
    <col min="7429" max="7429" width="14.453125" style="7" customWidth="1"/>
    <col min="7430" max="7430" width="16.453125" style="7" customWidth="1"/>
    <col min="7431" max="7431" width="18.1796875" style="7" customWidth="1"/>
    <col min="7432" max="7680" width="11.453125" style="7"/>
    <col min="7681" max="7681" width="5.453125" style="7" customWidth="1"/>
    <col min="7682" max="7682" width="59.81640625" style="7" customWidth="1"/>
    <col min="7683" max="7683" width="8" style="7" customWidth="1"/>
    <col min="7684" max="7684" width="11.453125" style="7"/>
    <col min="7685" max="7685" width="14.453125" style="7" customWidth="1"/>
    <col min="7686" max="7686" width="16.453125" style="7" customWidth="1"/>
    <col min="7687" max="7687" width="18.1796875" style="7" customWidth="1"/>
    <col min="7688" max="7936" width="11.453125" style="7"/>
    <col min="7937" max="7937" width="5.453125" style="7" customWidth="1"/>
    <col min="7938" max="7938" width="59.81640625" style="7" customWidth="1"/>
    <col min="7939" max="7939" width="8" style="7" customWidth="1"/>
    <col min="7940" max="7940" width="11.453125" style="7"/>
    <col min="7941" max="7941" width="14.453125" style="7" customWidth="1"/>
    <col min="7942" max="7942" width="16.453125" style="7" customWidth="1"/>
    <col min="7943" max="7943" width="18.1796875" style="7" customWidth="1"/>
    <col min="7944" max="8192" width="11.453125" style="7"/>
    <col min="8193" max="8193" width="5.453125" style="7" customWidth="1"/>
    <col min="8194" max="8194" width="59.81640625" style="7" customWidth="1"/>
    <col min="8195" max="8195" width="8" style="7" customWidth="1"/>
    <col min="8196" max="8196" width="11.453125" style="7"/>
    <col min="8197" max="8197" width="14.453125" style="7" customWidth="1"/>
    <col min="8198" max="8198" width="16.453125" style="7" customWidth="1"/>
    <col min="8199" max="8199" width="18.1796875" style="7" customWidth="1"/>
    <col min="8200" max="8448" width="11.453125" style="7"/>
    <col min="8449" max="8449" width="5.453125" style="7" customWidth="1"/>
    <col min="8450" max="8450" width="59.81640625" style="7" customWidth="1"/>
    <col min="8451" max="8451" width="8" style="7" customWidth="1"/>
    <col min="8452" max="8452" width="11.453125" style="7"/>
    <col min="8453" max="8453" width="14.453125" style="7" customWidth="1"/>
    <col min="8454" max="8454" width="16.453125" style="7" customWidth="1"/>
    <col min="8455" max="8455" width="18.1796875" style="7" customWidth="1"/>
    <col min="8456" max="8704" width="11.453125" style="7"/>
    <col min="8705" max="8705" width="5.453125" style="7" customWidth="1"/>
    <col min="8706" max="8706" width="59.81640625" style="7" customWidth="1"/>
    <col min="8707" max="8707" width="8" style="7" customWidth="1"/>
    <col min="8708" max="8708" width="11.453125" style="7"/>
    <col min="8709" max="8709" width="14.453125" style="7" customWidth="1"/>
    <col min="8710" max="8710" width="16.453125" style="7" customWidth="1"/>
    <col min="8711" max="8711" width="18.1796875" style="7" customWidth="1"/>
    <col min="8712" max="8960" width="11.453125" style="7"/>
    <col min="8961" max="8961" width="5.453125" style="7" customWidth="1"/>
    <col min="8962" max="8962" width="59.81640625" style="7" customWidth="1"/>
    <col min="8963" max="8963" width="8" style="7" customWidth="1"/>
    <col min="8964" max="8964" width="11.453125" style="7"/>
    <col min="8965" max="8965" width="14.453125" style="7" customWidth="1"/>
    <col min="8966" max="8966" width="16.453125" style="7" customWidth="1"/>
    <col min="8967" max="8967" width="18.1796875" style="7" customWidth="1"/>
    <col min="8968" max="9216" width="11.453125" style="7"/>
    <col min="9217" max="9217" width="5.453125" style="7" customWidth="1"/>
    <col min="9218" max="9218" width="59.81640625" style="7" customWidth="1"/>
    <col min="9219" max="9219" width="8" style="7" customWidth="1"/>
    <col min="9220" max="9220" width="11.453125" style="7"/>
    <col min="9221" max="9221" width="14.453125" style="7" customWidth="1"/>
    <col min="9222" max="9222" width="16.453125" style="7" customWidth="1"/>
    <col min="9223" max="9223" width="18.1796875" style="7" customWidth="1"/>
    <col min="9224" max="9472" width="11.453125" style="7"/>
    <col min="9473" max="9473" width="5.453125" style="7" customWidth="1"/>
    <col min="9474" max="9474" width="59.81640625" style="7" customWidth="1"/>
    <col min="9475" max="9475" width="8" style="7" customWidth="1"/>
    <col min="9476" max="9476" width="11.453125" style="7"/>
    <col min="9477" max="9477" width="14.453125" style="7" customWidth="1"/>
    <col min="9478" max="9478" width="16.453125" style="7" customWidth="1"/>
    <col min="9479" max="9479" width="18.1796875" style="7" customWidth="1"/>
    <col min="9480" max="9728" width="11.453125" style="7"/>
    <col min="9729" max="9729" width="5.453125" style="7" customWidth="1"/>
    <col min="9730" max="9730" width="59.81640625" style="7" customWidth="1"/>
    <col min="9731" max="9731" width="8" style="7" customWidth="1"/>
    <col min="9732" max="9732" width="11.453125" style="7"/>
    <col min="9733" max="9733" width="14.453125" style="7" customWidth="1"/>
    <col min="9734" max="9734" width="16.453125" style="7" customWidth="1"/>
    <col min="9735" max="9735" width="18.1796875" style="7" customWidth="1"/>
    <col min="9736" max="9984" width="11.453125" style="7"/>
    <col min="9985" max="9985" width="5.453125" style="7" customWidth="1"/>
    <col min="9986" max="9986" width="59.81640625" style="7" customWidth="1"/>
    <col min="9987" max="9987" width="8" style="7" customWidth="1"/>
    <col min="9988" max="9988" width="11.453125" style="7"/>
    <col min="9989" max="9989" width="14.453125" style="7" customWidth="1"/>
    <col min="9990" max="9990" width="16.453125" style="7" customWidth="1"/>
    <col min="9991" max="9991" width="18.1796875" style="7" customWidth="1"/>
    <col min="9992" max="10240" width="11.453125" style="7"/>
    <col min="10241" max="10241" width="5.453125" style="7" customWidth="1"/>
    <col min="10242" max="10242" width="59.81640625" style="7" customWidth="1"/>
    <col min="10243" max="10243" width="8" style="7" customWidth="1"/>
    <col min="10244" max="10244" width="11.453125" style="7"/>
    <col min="10245" max="10245" width="14.453125" style="7" customWidth="1"/>
    <col min="10246" max="10246" width="16.453125" style="7" customWidth="1"/>
    <col min="10247" max="10247" width="18.1796875" style="7" customWidth="1"/>
    <col min="10248" max="10496" width="11.453125" style="7"/>
    <col min="10497" max="10497" width="5.453125" style="7" customWidth="1"/>
    <col min="10498" max="10498" width="59.81640625" style="7" customWidth="1"/>
    <col min="10499" max="10499" width="8" style="7" customWidth="1"/>
    <col min="10500" max="10500" width="11.453125" style="7"/>
    <col min="10501" max="10501" width="14.453125" style="7" customWidth="1"/>
    <col min="10502" max="10502" width="16.453125" style="7" customWidth="1"/>
    <col min="10503" max="10503" width="18.1796875" style="7" customWidth="1"/>
    <col min="10504" max="10752" width="11.453125" style="7"/>
    <col min="10753" max="10753" width="5.453125" style="7" customWidth="1"/>
    <col min="10754" max="10754" width="59.81640625" style="7" customWidth="1"/>
    <col min="10755" max="10755" width="8" style="7" customWidth="1"/>
    <col min="10756" max="10756" width="11.453125" style="7"/>
    <col min="10757" max="10757" width="14.453125" style="7" customWidth="1"/>
    <col min="10758" max="10758" width="16.453125" style="7" customWidth="1"/>
    <col min="10759" max="10759" width="18.1796875" style="7" customWidth="1"/>
    <col min="10760" max="11008" width="11.453125" style="7"/>
    <col min="11009" max="11009" width="5.453125" style="7" customWidth="1"/>
    <col min="11010" max="11010" width="59.81640625" style="7" customWidth="1"/>
    <col min="11011" max="11011" width="8" style="7" customWidth="1"/>
    <col min="11012" max="11012" width="11.453125" style="7"/>
    <col min="11013" max="11013" width="14.453125" style="7" customWidth="1"/>
    <col min="11014" max="11014" width="16.453125" style="7" customWidth="1"/>
    <col min="11015" max="11015" width="18.1796875" style="7" customWidth="1"/>
    <col min="11016" max="11264" width="11.453125" style="7"/>
    <col min="11265" max="11265" width="5.453125" style="7" customWidth="1"/>
    <col min="11266" max="11266" width="59.81640625" style="7" customWidth="1"/>
    <col min="11267" max="11267" width="8" style="7" customWidth="1"/>
    <col min="11268" max="11268" width="11.453125" style="7"/>
    <col min="11269" max="11269" width="14.453125" style="7" customWidth="1"/>
    <col min="11270" max="11270" width="16.453125" style="7" customWidth="1"/>
    <col min="11271" max="11271" width="18.1796875" style="7" customWidth="1"/>
    <col min="11272" max="11520" width="11.453125" style="7"/>
    <col min="11521" max="11521" width="5.453125" style="7" customWidth="1"/>
    <col min="11522" max="11522" width="59.81640625" style="7" customWidth="1"/>
    <col min="11523" max="11523" width="8" style="7" customWidth="1"/>
    <col min="11524" max="11524" width="11.453125" style="7"/>
    <col min="11525" max="11525" width="14.453125" style="7" customWidth="1"/>
    <col min="11526" max="11526" width="16.453125" style="7" customWidth="1"/>
    <col min="11527" max="11527" width="18.1796875" style="7" customWidth="1"/>
    <col min="11528" max="11776" width="11.453125" style="7"/>
    <col min="11777" max="11777" width="5.453125" style="7" customWidth="1"/>
    <col min="11778" max="11778" width="59.81640625" style="7" customWidth="1"/>
    <col min="11779" max="11779" width="8" style="7" customWidth="1"/>
    <col min="11780" max="11780" width="11.453125" style="7"/>
    <col min="11781" max="11781" width="14.453125" style="7" customWidth="1"/>
    <col min="11782" max="11782" width="16.453125" style="7" customWidth="1"/>
    <col min="11783" max="11783" width="18.1796875" style="7" customWidth="1"/>
    <col min="11784" max="12032" width="11.453125" style="7"/>
    <col min="12033" max="12033" width="5.453125" style="7" customWidth="1"/>
    <col min="12034" max="12034" width="59.81640625" style="7" customWidth="1"/>
    <col min="12035" max="12035" width="8" style="7" customWidth="1"/>
    <col min="12036" max="12036" width="11.453125" style="7"/>
    <col min="12037" max="12037" width="14.453125" style="7" customWidth="1"/>
    <col min="12038" max="12038" width="16.453125" style="7" customWidth="1"/>
    <col min="12039" max="12039" width="18.1796875" style="7" customWidth="1"/>
    <col min="12040" max="12288" width="11.453125" style="7"/>
    <col min="12289" max="12289" width="5.453125" style="7" customWidth="1"/>
    <col min="12290" max="12290" width="59.81640625" style="7" customWidth="1"/>
    <col min="12291" max="12291" width="8" style="7" customWidth="1"/>
    <col min="12292" max="12292" width="11.453125" style="7"/>
    <col min="12293" max="12293" width="14.453125" style="7" customWidth="1"/>
    <col min="12294" max="12294" width="16.453125" style="7" customWidth="1"/>
    <col min="12295" max="12295" width="18.1796875" style="7" customWidth="1"/>
    <col min="12296" max="12544" width="11.453125" style="7"/>
    <col min="12545" max="12545" width="5.453125" style="7" customWidth="1"/>
    <col min="12546" max="12546" width="59.81640625" style="7" customWidth="1"/>
    <col min="12547" max="12547" width="8" style="7" customWidth="1"/>
    <col min="12548" max="12548" width="11.453125" style="7"/>
    <col min="12549" max="12549" width="14.453125" style="7" customWidth="1"/>
    <col min="12550" max="12550" width="16.453125" style="7" customWidth="1"/>
    <col min="12551" max="12551" width="18.1796875" style="7" customWidth="1"/>
    <col min="12552" max="12800" width="11.453125" style="7"/>
    <col min="12801" max="12801" width="5.453125" style="7" customWidth="1"/>
    <col min="12802" max="12802" width="59.81640625" style="7" customWidth="1"/>
    <col min="12803" max="12803" width="8" style="7" customWidth="1"/>
    <col min="12804" max="12804" width="11.453125" style="7"/>
    <col min="12805" max="12805" width="14.453125" style="7" customWidth="1"/>
    <col min="12806" max="12806" width="16.453125" style="7" customWidth="1"/>
    <col min="12807" max="12807" width="18.1796875" style="7" customWidth="1"/>
    <col min="12808" max="13056" width="11.453125" style="7"/>
    <col min="13057" max="13057" width="5.453125" style="7" customWidth="1"/>
    <col min="13058" max="13058" width="59.81640625" style="7" customWidth="1"/>
    <col min="13059" max="13059" width="8" style="7" customWidth="1"/>
    <col min="13060" max="13060" width="11.453125" style="7"/>
    <col min="13061" max="13061" width="14.453125" style="7" customWidth="1"/>
    <col min="13062" max="13062" width="16.453125" style="7" customWidth="1"/>
    <col min="13063" max="13063" width="18.1796875" style="7" customWidth="1"/>
    <col min="13064" max="13312" width="11.453125" style="7"/>
    <col min="13313" max="13313" width="5.453125" style="7" customWidth="1"/>
    <col min="13314" max="13314" width="59.81640625" style="7" customWidth="1"/>
    <col min="13315" max="13315" width="8" style="7" customWidth="1"/>
    <col min="13316" max="13316" width="11.453125" style="7"/>
    <col min="13317" max="13317" width="14.453125" style="7" customWidth="1"/>
    <col min="13318" max="13318" width="16.453125" style="7" customWidth="1"/>
    <col min="13319" max="13319" width="18.1796875" style="7" customWidth="1"/>
    <col min="13320" max="13568" width="11.453125" style="7"/>
    <col min="13569" max="13569" width="5.453125" style="7" customWidth="1"/>
    <col min="13570" max="13570" width="59.81640625" style="7" customWidth="1"/>
    <col min="13571" max="13571" width="8" style="7" customWidth="1"/>
    <col min="13572" max="13572" width="11.453125" style="7"/>
    <col min="13573" max="13573" width="14.453125" style="7" customWidth="1"/>
    <col min="13574" max="13574" width="16.453125" style="7" customWidth="1"/>
    <col min="13575" max="13575" width="18.1796875" style="7" customWidth="1"/>
    <col min="13576" max="13824" width="11.453125" style="7"/>
    <col min="13825" max="13825" width="5.453125" style="7" customWidth="1"/>
    <col min="13826" max="13826" width="59.81640625" style="7" customWidth="1"/>
    <col min="13827" max="13827" width="8" style="7" customWidth="1"/>
    <col min="13828" max="13828" width="11.453125" style="7"/>
    <col min="13829" max="13829" width="14.453125" style="7" customWidth="1"/>
    <col min="13830" max="13830" width="16.453125" style="7" customWidth="1"/>
    <col min="13831" max="13831" width="18.1796875" style="7" customWidth="1"/>
    <col min="13832" max="14080" width="11.453125" style="7"/>
    <col min="14081" max="14081" width="5.453125" style="7" customWidth="1"/>
    <col min="14082" max="14082" width="59.81640625" style="7" customWidth="1"/>
    <col min="14083" max="14083" width="8" style="7" customWidth="1"/>
    <col min="14084" max="14084" width="11.453125" style="7"/>
    <col min="14085" max="14085" width="14.453125" style="7" customWidth="1"/>
    <col min="14086" max="14086" width="16.453125" style="7" customWidth="1"/>
    <col min="14087" max="14087" width="18.1796875" style="7" customWidth="1"/>
    <col min="14088" max="14336" width="11.453125" style="7"/>
    <col min="14337" max="14337" width="5.453125" style="7" customWidth="1"/>
    <col min="14338" max="14338" width="59.81640625" style="7" customWidth="1"/>
    <col min="14339" max="14339" width="8" style="7" customWidth="1"/>
    <col min="14340" max="14340" width="11.453125" style="7"/>
    <col min="14341" max="14341" width="14.453125" style="7" customWidth="1"/>
    <col min="14342" max="14342" width="16.453125" style="7" customWidth="1"/>
    <col min="14343" max="14343" width="18.1796875" style="7" customWidth="1"/>
    <col min="14344" max="14592" width="11.453125" style="7"/>
    <col min="14593" max="14593" width="5.453125" style="7" customWidth="1"/>
    <col min="14594" max="14594" width="59.81640625" style="7" customWidth="1"/>
    <col min="14595" max="14595" width="8" style="7" customWidth="1"/>
    <col min="14596" max="14596" width="11.453125" style="7"/>
    <col min="14597" max="14597" width="14.453125" style="7" customWidth="1"/>
    <col min="14598" max="14598" width="16.453125" style="7" customWidth="1"/>
    <col min="14599" max="14599" width="18.1796875" style="7" customWidth="1"/>
    <col min="14600" max="14848" width="11.453125" style="7"/>
    <col min="14849" max="14849" width="5.453125" style="7" customWidth="1"/>
    <col min="14850" max="14850" width="59.81640625" style="7" customWidth="1"/>
    <col min="14851" max="14851" width="8" style="7" customWidth="1"/>
    <col min="14852" max="14852" width="11.453125" style="7"/>
    <col min="14853" max="14853" width="14.453125" style="7" customWidth="1"/>
    <col min="14854" max="14854" width="16.453125" style="7" customWidth="1"/>
    <col min="14855" max="14855" width="18.1796875" style="7" customWidth="1"/>
    <col min="14856" max="15104" width="11.453125" style="7"/>
    <col min="15105" max="15105" width="5.453125" style="7" customWidth="1"/>
    <col min="15106" max="15106" width="59.81640625" style="7" customWidth="1"/>
    <col min="15107" max="15107" width="8" style="7" customWidth="1"/>
    <col min="15108" max="15108" width="11.453125" style="7"/>
    <col min="15109" max="15109" width="14.453125" style="7" customWidth="1"/>
    <col min="15110" max="15110" width="16.453125" style="7" customWidth="1"/>
    <col min="15111" max="15111" width="18.1796875" style="7" customWidth="1"/>
    <col min="15112" max="15360" width="11.453125" style="7"/>
    <col min="15361" max="15361" width="5.453125" style="7" customWidth="1"/>
    <col min="15362" max="15362" width="59.81640625" style="7" customWidth="1"/>
    <col min="15363" max="15363" width="8" style="7" customWidth="1"/>
    <col min="15364" max="15364" width="11.453125" style="7"/>
    <col min="15365" max="15365" width="14.453125" style="7" customWidth="1"/>
    <col min="15366" max="15366" width="16.453125" style="7" customWidth="1"/>
    <col min="15367" max="15367" width="18.1796875" style="7" customWidth="1"/>
    <col min="15368" max="15616" width="11.453125" style="7"/>
    <col min="15617" max="15617" width="5.453125" style="7" customWidth="1"/>
    <col min="15618" max="15618" width="59.81640625" style="7" customWidth="1"/>
    <col min="15619" max="15619" width="8" style="7" customWidth="1"/>
    <col min="15620" max="15620" width="11.453125" style="7"/>
    <col min="15621" max="15621" width="14.453125" style="7" customWidth="1"/>
    <col min="15622" max="15622" width="16.453125" style="7" customWidth="1"/>
    <col min="15623" max="15623" width="18.1796875" style="7" customWidth="1"/>
    <col min="15624" max="15872" width="11.453125" style="7"/>
    <col min="15873" max="15873" width="5.453125" style="7" customWidth="1"/>
    <col min="15874" max="15874" width="59.81640625" style="7" customWidth="1"/>
    <col min="15875" max="15875" width="8" style="7" customWidth="1"/>
    <col min="15876" max="15876" width="11.453125" style="7"/>
    <col min="15877" max="15877" width="14.453125" style="7" customWidth="1"/>
    <col min="15878" max="15878" width="16.453125" style="7" customWidth="1"/>
    <col min="15879" max="15879" width="18.1796875" style="7" customWidth="1"/>
    <col min="15880" max="16128" width="11.453125" style="7"/>
    <col min="16129" max="16129" width="5.453125" style="7" customWidth="1"/>
    <col min="16130" max="16130" width="59.81640625" style="7" customWidth="1"/>
    <col min="16131" max="16131" width="8" style="7" customWidth="1"/>
    <col min="16132" max="16132" width="11.453125" style="7"/>
    <col min="16133" max="16133" width="14.453125" style="7" customWidth="1"/>
    <col min="16134" max="16134" width="16.453125" style="7" customWidth="1"/>
    <col min="16135" max="16135" width="18.1796875" style="7" customWidth="1"/>
    <col min="16136" max="16384" width="11.453125" style="7"/>
  </cols>
  <sheetData>
    <row r="1" spans="1:8" ht="98.9" customHeight="1">
      <c r="A1" s="386" t="s">
        <v>109</v>
      </c>
      <c r="B1" s="387"/>
      <c r="C1" s="387"/>
      <c r="D1" s="387"/>
      <c r="E1" s="387"/>
      <c r="F1" s="387"/>
      <c r="G1" s="388"/>
    </row>
    <row r="2" spans="1:8" ht="39" customHeight="1" thickBot="1">
      <c r="A2" s="389" t="s">
        <v>183</v>
      </c>
      <c r="B2" s="390"/>
      <c r="C2" s="390"/>
      <c r="D2" s="390"/>
      <c r="E2" s="390"/>
      <c r="F2" s="390"/>
      <c r="G2" s="391"/>
    </row>
    <row r="3" spans="1:8" ht="15" thickBot="1">
      <c r="A3" s="8"/>
      <c r="B3" s="383" t="s">
        <v>184</v>
      </c>
      <c r="C3" s="384"/>
      <c r="D3" s="384"/>
      <c r="E3" s="384"/>
      <c r="F3" s="385"/>
      <c r="G3" s="9">
        <f>'ADECUACION MURO S. J.'!F77</f>
        <v>86951854.304639995</v>
      </c>
    </row>
    <row r="4" spans="1:8">
      <c r="A4" s="10"/>
      <c r="B4" s="11"/>
      <c r="C4" s="12"/>
      <c r="D4" s="12"/>
      <c r="E4" s="11"/>
      <c r="F4" s="11"/>
      <c r="G4" s="13"/>
    </row>
    <row r="5" spans="1:8">
      <c r="A5" s="14"/>
      <c r="B5" s="15" t="s">
        <v>110</v>
      </c>
      <c r="C5" s="16"/>
      <c r="D5" s="16"/>
      <c r="E5" s="17"/>
      <c r="F5" s="17"/>
      <c r="G5" s="18"/>
    </row>
    <row r="6" spans="1:8">
      <c r="A6" s="8"/>
      <c r="B6" s="19" t="s">
        <v>106</v>
      </c>
      <c r="C6" s="19" t="s">
        <v>111</v>
      </c>
      <c r="D6" s="19" t="s">
        <v>7</v>
      </c>
      <c r="E6" s="19" t="s">
        <v>112</v>
      </c>
      <c r="F6" s="19" t="s">
        <v>113</v>
      </c>
      <c r="G6" s="20" t="s">
        <v>114</v>
      </c>
    </row>
    <row r="7" spans="1:8">
      <c r="A7" s="21"/>
      <c r="B7" s="22"/>
      <c r="C7" s="23"/>
      <c r="D7" s="23"/>
      <c r="E7" s="22"/>
      <c r="F7" s="22"/>
      <c r="G7" s="24"/>
    </row>
    <row r="8" spans="1:8" s="5" customFormat="1">
      <c r="A8" s="25">
        <v>1</v>
      </c>
      <c r="B8" s="26" t="s">
        <v>115</v>
      </c>
      <c r="C8" s="27"/>
      <c r="D8" s="27"/>
      <c r="E8" s="26"/>
      <c r="F8" s="26"/>
      <c r="G8" s="28"/>
    </row>
    <row r="9" spans="1:8">
      <c r="A9" s="29">
        <f>+A8+0.1</f>
        <v>1.1000000000000001</v>
      </c>
      <c r="B9" s="30" t="s">
        <v>116</v>
      </c>
      <c r="C9" s="31" t="s">
        <v>117</v>
      </c>
      <c r="D9" s="31">
        <v>1.5</v>
      </c>
      <c r="E9" s="32">
        <v>0.5</v>
      </c>
      <c r="F9" s="33">
        <v>5000000</v>
      </c>
      <c r="G9" s="34">
        <f>+F9*E9*D9</f>
        <v>3750000</v>
      </c>
    </row>
    <row r="10" spans="1:8">
      <c r="A10" s="29">
        <f>+A9+0.1</f>
        <v>1.2000000000000002</v>
      </c>
      <c r="B10" s="30" t="s">
        <v>118</v>
      </c>
      <c r="C10" s="31" t="s">
        <v>117</v>
      </c>
      <c r="D10" s="31">
        <v>1.5</v>
      </c>
      <c r="E10" s="32">
        <v>1</v>
      </c>
      <c r="F10" s="33">
        <v>3000000</v>
      </c>
      <c r="G10" s="34">
        <f>+F10*E10*D10</f>
        <v>4500000</v>
      </c>
      <c r="H10" s="35"/>
    </row>
    <row r="11" spans="1:8" s="5" customFormat="1" ht="12.5" thickBot="1">
      <c r="A11" s="37"/>
      <c r="B11" s="38" t="s">
        <v>119</v>
      </c>
      <c r="C11" s="19"/>
      <c r="D11" s="19"/>
      <c r="E11" s="38"/>
      <c r="F11" s="39"/>
      <c r="G11" s="40">
        <f>SUM(G9:G10)</f>
        <v>8250000</v>
      </c>
    </row>
    <row r="12" spans="1:8" ht="12.5" thickBot="1">
      <c r="A12" s="37"/>
      <c r="B12" s="38"/>
      <c r="C12" s="19"/>
      <c r="D12" s="19"/>
      <c r="E12" s="38"/>
      <c r="F12" s="39"/>
      <c r="G12" s="261"/>
    </row>
    <row r="13" spans="1:8" s="5" customFormat="1">
      <c r="A13" s="25">
        <v>4</v>
      </c>
      <c r="B13" s="26" t="s">
        <v>120</v>
      </c>
      <c r="C13" s="27"/>
      <c r="D13" s="27"/>
      <c r="E13" s="26"/>
      <c r="F13" s="41"/>
      <c r="G13" s="42"/>
    </row>
    <row r="14" spans="1:8" ht="21" customHeight="1">
      <c r="A14" s="29">
        <v>4.0999999999999996</v>
      </c>
      <c r="B14" s="44" t="s">
        <v>121</v>
      </c>
      <c r="C14" s="31" t="s">
        <v>122</v>
      </c>
      <c r="D14" s="31">
        <v>1</v>
      </c>
      <c r="E14" s="30"/>
      <c r="F14" s="33">
        <v>310000</v>
      </c>
      <c r="G14" s="45">
        <f t="shared" ref="G14" si="0">+F14*D14</f>
        <v>310000</v>
      </c>
    </row>
    <row r="15" spans="1:8" ht="12.5" thickBot="1">
      <c r="A15" s="46"/>
      <c r="B15" s="251" t="s">
        <v>124</v>
      </c>
      <c r="C15" s="252"/>
      <c r="D15" s="252"/>
      <c r="E15" s="251"/>
      <c r="F15" s="253"/>
      <c r="G15" s="254">
        <f>SUM(G14:G14)</f>
        <v>310000</v>
      </c>
    </row>
    <row r="16" spans="1:8">
      <c r="A16" s="21"/>
      <c r="B16" s="22"/>
      <c r="C16" s="23"/>
      <c r="D16" s="23"/>
      <c r="E16" s="22"/>
      <c r="F16" s="36"/>
      <c r="G16" s="51"/>
    </row>
    <row r="17" spans="1:10" s="5" customFormat="1">
      <c r="A17" s="25">
        <v>5</v>
      </c>
      <c r="B17" s="26" t="s">
        <v>125</v>
      </c>
      <c r="C17" s="27"/>
      <c r="D17" s="27"/>
      <c r="E17" s="26"/>
      <c r="F17" s="41"/>
      <c r="G17" s="42"/>
    </row>
    <row r="18" spans="1:10">
      <c r="A18" s="29" t="s">
        <v>126</v>
      </c>
      <c r="B18" s="30" t="s">
        <v>127</v>
      </c>
      <c r="C18" s="31"/>
      <c r="D18" s="31"/>
      <c r="E18" s="30"/>
      <c r="F18" s="33"/>
      <c r="G18" s="52"/>
    </row>
    <row r="19" spans="1:10">
      <c r="A19" s="29" t="s">
        <v>128</v>
      </c>
      <c r="B19" s="30" t="s">
        <v>129</v>
      </c>
      <c r="C19" s="31" t="s">
        <v>123</v>
      </c>
      <c r="D19" s="31">
        <v>1</v>
      </c>
      <c r="E19" s="53">
        <v>1E-3</v>
      </c>
      <c r="F19" s="33">
        <f>SUM($G$3*E19)</f>
        <v>86951.854304640001</v>
      </c>
      <c r="G19" s="54">
        <f>+F19</f>
        <v>86951.854304640001</v>
      </c>
    </row>
    <row r="20" spans="1:10">
      <c r="A20" s="29" t="s">
        <v>130</v>
      </c>
      <c r="B20" s="30" t="s">
        <v>131</v>
      </c>
      <c r="C20" s="31" t="s">
        <v>123</v>
      </c>
      <c r="D20" s="31">
        <v>1</v>
      </c>
      <c r="E20" s="53">
        <v>8.9999999999999998E-4</v>
      </c>
      <c r="F20" s="33">
        <f>SUM($G$3*E20)</f>
        <v>78256.668874175986</v>
      </c>
      <c r="G20" s="54">
        <f t="shared" ref="G20:G23" si="1">+F20</f>
        <v>78256.668874175986</v>
      </c>
    </row>
    <row r="21" spans="1:10">
      <c r="A21" s="29" t="s">
        <v>132</v>
      </c>
      <c r="B21" s="30" t="s">
        <v>133</v>
      </c>
      <c r="C21" s="31" t="s">
        <v>123</v>
      </c>
      <c r="D21" s="31">
        <v>1</v>
      </c>
      <c r="E21" s="53">
        <v>5.9999999999999995E-4</v>
      </c>
      <c r="F21" s="33">
        <f t="shared" ref="F21:F23" si="2">SUM($G$3*E21)</f>
        <v>52171.112582783993</v>
      </c>
      <c r="G21" s="54">
        <f t="shared" si="1"/>
        <v>52171.112582783993</v>
      </c>
    </row>
    <row r="22" spans="1:10">
      <c r="A22" s="29" t="s">
        <v>134</v>
      </c>
      <c r="B22" s="30" t="s">
        <v>135</v>
      </c>
      <c r="C22" s="31" t="s">
        <v>123</v>
      </c>
      <c r="D22" s="31">
        <v>1</v>
      </c>
      <c r="E22" s="53">
        <v>5.0000000000000001E-4</v>
      </c>
      <c r="F22" s="33">
        <f t="shared" si="2"/>
        <v>43475.92715232</v>
      </c>
      <c r="G22" s="54">
        <f t="shared" si="1"/>
        <v>43475.92715232</v>
      </c>
    </row>
    <row r="23" spans="1:10">
      <c r="A23" s="55" t="s">
        <v>136</v>
      </c>
      <c r="B23" s="56" t="s">
        <v>137</v>
      </c>
      <c r="C23" s="57" t="s">
        <v>123</v>
      </c>
      <c r="D23" s="57">
        <v>1</v>
      </c>
      <c r="E23" s="58">
        <v>1E-3</v>
      </c>
      <c r="F23" s="43">
        <f t="shared" si="2"/>
        <v>86951.854304640001</v>
      </c>
      <c r="G23" s="54">
        <f t="shared" si="1"/>
        <v>86951.854304640001</v>
      </c>
    </row>
    <row r="24" spans="1:10">
      <c r="A24" s="59"/>
      <c r="B24" s="60" t="s">
        <v>138</v>
      </c>
      <c r="C24" s="61"/>
      <c r="D24" s="61"/>
      <c r="E24" s="62">
        <f>SUM(E19:E23)</f>
        <v>4.0000000000000001E-3</v>
      </c>
      <c r="F24" s="63"/>
      <c r="G24" s="64">
        <f>SUM(G19:G23)</f>
        <v>347807.41721856</v>
      </c>
      <c r="H24" s="65"/>
      <c r="J24" s="84"/>
    </row>
    <row r="25" spans="1:10" s="5" customFormat="1">
      <c r="A25" s="25">
        <v>6</v>
      </c>
      <c r="B25" s="26" t="s">
        <v>139</v>
      </c>
      <c r="C25" s="27"/>
      <c r="D25" s="27"/>
      <c r="E25" s="26"/>
      <c r="F25" s="41"/>
      <c r="G25" s="42"/>
    </row>
    <row r="26" spans="1:10">
      <c r="A26" s="29">
        <v>6.1</v>
      </c>
      <c r="B26" s="30" t="s">
        <v>140</v>
      </c>
      <c r="C26" s="31"/>
      <c r="D26" s="31"/>
      <c r="E26" s="53"/>
      <c r="F26" s="66"/>
      <c r="G26" s="52"/>
    </row>
    <row r="27" spans="1:10">
      <c r="A27" s="29" t="s">
        <v>141</v>
      </c>
      <c r="B27" s="255" t="s">
        <v>185</v>
      </c>
      <c r="C27" s="31" t="s">
        <v>142</v>
      </c>
      <c r="D27" s="31">
        <v>1</v>
      </c>
      <c r="E27" s="258">
        <v>4.0000000000000001E-3</v>
      </c>
      <c r="F27" s="67">
        <f>+E27*$G$3</f>
        <v>347807.41721856</v>
      </c>
      <c r="G27" s="68">
        <f>+F27</f>
        <v>347807.41721856</v>
      </c>
      <c r="H27" s="7">
        <v>5</v>
      </c>
    </row>
    <row r="28" spans="1:10">
      <c r="A28" s="29" t="s">
        <v>143</v>
      </c>
      <c r="B28" s="255" t="s">
        <v>187</v>
      </c>
      <c r="C28" s="31" t="s">
        <v>142</v>
      </c>
      <c r="D28" s="31">
        <v>1</v>
      </c>
      <c r="E28" s="258">
        <v>0.02</v>
      </c>
      <c r="F28" s="67">
        <f t="shared" ref="F28:F34" si="3">+E28*$G$3</f>
        <v>1739037.0860927999</v>
      </c>
      <c r="G28" s="68">
        <f t="shared" ref="G28:G34" si="4">+F28</f>
        <v>1739037.0860927999</v>
      </c>
    </row>
    <row r="29" spans="1:10">
      <c r="A29" s="29" t="s">
        <v>144</v>
      </c>
      <c r="B29" s="30" t="s">
        <v>145</v>
      </c>
      <c r="C29" s="31" t="s">
        <v>142</v>
      </c>
      <c r="D29" s="31">
        <v>1</v>
      </c>
      <c r="E29" s="258">
        <v>0.02</v>
      </c>
      <c r="F29" s="67">
        <f t="shared" si="3"/>
        <v>1739037.0860927999</v>
      </c>
      <c r="G29" s="68">
        <f t="shared" si="4"/>
        <v>1739037.0860927999</v>
      </c>
    </row>
    <row r="30" spans="1:10">
      <c r="A30" s="29" t="s">
        <v>146</v>
      </c>
      <c r="B30" s="30" t="s">
        <v>147</v>
      </c>
      <c r="C30" s="31" t="s">
        <v>142</v>
      </c>
      <c r="D30" s="31">
        <v>1</v>
      </c>
      <c r="E30" s="258">
        <v>0.02</v>
      </c>
      <c r="F30" s="67">
        <f t="shared" si="3"/>
        <v>1739037.0860927999</v>
      </c>
      <c r="G30" s="68">
        <f t="shared" si="4"/>
        <v>1739037.0860927999</v>
      </c>
    </row>
    <row r="31" spans="1:10">
      <c r="A31" s="29" t="s">
        <v>148</v>
      </c>
      <c r="B31" s="30" t="s">
        <v>149</v>
      </c>
      <c r="C31" s="31" t="s">
        <v>142</v>
      </c>
      <c r="D31" s="31">
        <v>1</v>
      </c>
      <c r="E31" s="258">
        <v>0.04</v>
      </c>
      <c r="F31" s="67">
        <f t="shared" si="3"/>
        <v>3478074.1721855998</v>
      </c>
      <c r="G31" s="68">
        <f t="shared" si="4"/>
        <v>3478074.1721855998</v>
      </c>
    </row>
    <row r="32" spans="1:10">
      <c r="A32" s="29" t="s">
        <v>150</v>
      </c>
      <c r="B32" s="30" t="s">
        <v>151</v>
      </c>
      <c r="C32" s="31" t="s">
        <v>142</v>
      </c>
      <c r="D32" s="31">
        <v>1</v>
      </c>
      <c r="E32" s="258">
        <v>3.5999999999999999E-3</v>
      </c>
      <c r="F32" s="67">
        <f t="shared" si="3"/>
        <v>313026.67549670395</v>
      </c>
      <c r="G32" s="68">
        <f t="shared" si="4"/>
        <v>313026.67549670395</v>
      </c>
    </row>
    <row r="33" spans="1:9">
      <c r="A33" s="29" t="s">
        <v>152</v>
      </c>
      <c r="B33" s="17" t="s">
        <v>153</v>
      </c>
      <c r="C33" s="31" t="s">
        <v>142</v>
      </c>
      <c r="D33" s="16">
        <v>1</v>
      </c>
      <c r="E33" s="259">
        <v>0.02</v>
      </c>
      <c r="F33" s="67">
        <f t="shared" si="3"/>
        <v>1739037.0860927999</v>
      </c>
      <c r="G33" s="69">
        <f t="shared" si="4"/>
        <v>1739037.0860927999</v>
      </c>
    </row>
    <row r="34" spans="1:9">
      <c r="A34" s="29" t="s">
        <v>154</v>
      </c>
      <c r="B34" s="256" t="s">
        <v>186</v>
      </c>
      <c r="C34" s="31" t="s">
        <v>142</v>
      </c>
      <c r="D34" s="16">
        <v>1</v>
      </c>
      <c r="E34" s="259">
        <v>0.02</v>
      </c>
      <c r="F34" s="67">
        <f t="shared" si="3"/>
        <v>1739037.0860927999</v>
      </c>
      <c r="G34" s="69">
        <f t="shared" si="4"/>
        <v>1739037.0860927999</v>
      </c>
    </row>
    <row r="35" spans="1:9">
      <c r="A35" s="55"/>
      <c r="B35" s="56"/>
      <c r="C35" s="57"/>
      <c r="D35" s="70"/>
      <c r="E35" s="260"/>
      <c r="F35" s="71"/>
      <c r="G35" s="72"/>
    </row>
    <row r="36" spans="1:9">
      <c r="A36" s="46"/>
      <c r="B36" s="47" t="s">
        <v>155</v>
      </c>
      <c r="C36" s="48"/>
      <c r="D36" s="48"/>
      <c r="E36" s="62">
        <f>SUM(E27:E35)</f>
        <v>0.14760000000000001</v>
      </c>
      <c r="F36" s="49"/>
      <c r="G36" s="50">
        <f>SUM(G27:G35)</f>
        <v>12834093.695364863</v>
      </c>
      <c r="H36" s="257"/>
    </row>
    <row r="37" spans="1:9" ht="12.5" thickBot="1">
      <c r="A37" s="21"/>
      <c r="B37" s="22"/>
      <c r="C37" s="23"/>
      <c r="D37" s="23"/>
      <c r="E37" s="22"/>
      <c r="F37" s="22"/>
      <c r="G37" s="24"/>
    </row>
    <row r="38" spans="1:9" s="5" customFormat="1" ht="15" customHeight="1">
      <c r="A38" s="25"/>
      <c r="B38" s="392" t="s">
        <v>156</v>
      </c>
      <c r="C38" s="393"/>
      <c r="D38" s="393"/>
      <c r="E38" s="394"/>
      <c r="F38" s="73">
        <f>+(G38*100%)/G3</f>
        <v>0.25004528409951587</v>
      </c>
      <c r="G38" s="74">
        <f>+G36+G24+G15+G12+G11</f>
        <v>21741901.112583421</v>
      </c>
      <c r="H38" s="75"/>
      <c r="I38" s="247"/>
    </row>
    <row r="39" spans="1:9" s="5" customFormat="1">
      <c r="A39" s="59"/>
      <c r="B39" s="395" t="s">
        <v>157</v>
      </c>
      <c r="C39" s="396"/>
      <c r="D39" s="396"/>
      <c r="E39" s="397"/>
      <c r="F39" s="76">
        <v>0</v>
      </c>
      <c r="G39" s="77">
        <f>+F39*G3</f>
        <v>0</v>
      </c>
      <c r="H39" s="262"/>
    </row>
    <row r="40" spans="1:9" s="5" customFormat="1" ht="12.5" thickBot="1">
      <c r="A40" s="78"/>
      <c r="B40" s="398" t="s">
        <v>158</v>
      </c>
      <c r="C40" s="399"/>
      <c r="D40" s="399"/>
      <c r="E40" s="400"/>
      <c r="F40" s="76">
        <v>0.05</v>
      </c>
      <c r="G40" s="79">
        <f>+F40*G3</f>
        <v>4347592.7152319998</v>
      </c>
      <c r="H40" s="75"/>
    </row>
    <row r="41" spans="1:9" s="5" customFormat="1" ht="15.75" customHeight="1" thickBot="1">
      <c r="A41" s="37"/>
      <c r="B41" s="380" t="s">
        <v>159</v>
      </c>
      <c r="C41" s="381"/>
      <c r="D41" s="381"/>
      <c r="E41" s="382"/>
      <c r="F41" s="80">
        <f>+F38+F39+F40</f>
        <v>0.30004528409951586</v>
      </c>
      <c r="G41" s="81">
        <f>+F41*G3</f>
        <v>26089493.827815417</v>
      </c>
      <c r="H41" s="82"/>
    </row>
    <row r="44" spans="1:9">
      <c r="B44" s="83"/>
    </row>
    <row r="59" spans="10:10">
      <c r="J59" s="84"/>
    </row>
    <row r="78" spans="10:10">
      <c r="J78" s="84"/>
    </row>
    <row r="87" spans="7:7">
      <c r="G87" s="7">
        <f>+G78</f>
        <v>0</v>
      </c>
    </row>
    <row r="96" spans="7:7">
      <c r="G96" s="7" t="s">
        <v>160</v>
      </c>
    </row>
  </sheetData>
  <mergeCells count="7">
    <mergeCell ref="B41:E41"/>
    <mergeCell ref="B3:F3"/>
    <mergeCell ref="A1:G1"/>
    <mergeCell ref="A2:G2"/>
    <mergeCell ref="B38:E38"/>
    <mergeCell ref="B39:E39"/>
    <mergeCell ref="B40:E40"/>
  </mergeCells>
  <phoneticPr fontId="33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F5DDD-EF20-4C81-915E-1F9459A13A2E}">
  <dimension ref="A1:G204"/>
  <sheetViews>
    <sheetView tabSelected="1" topLeftCell="A21" workbookViewId="0">
      <selection activeCell="A3" sqref="A3"/>
    </sheetView>
  </sheetViews>
  <sheetFormatPr baseColWidth="10" defaultRowHeight="14.5"/>
  <cols>
    <col min="1" max="1" width="31.453125" customWidth="1"/>
  </cols>
  <sheetData>
    <row r="1" spans="1:7" ht="18">
      <c r="A1" s="401" t="s">
        <v>193</v>
      </c>
      <c r="B1" s="401"/>
      <c r="C1" s="401"/>
      <c r="D1" s="401"/>
      <c r="E1" s="401"/>
      <c r="F1" s="401"/>
      <c r="G1" s="401"/>
    </row>
    <row r="2" spans="1:7" ht="15" thickBot="1">
      <c r="A2" s="265"/>
      <c r="B2" s="265"/>
      <c r="C2" s="265"/>
      <c r="D2" s="265"/>
      <c r="E2" s="265"/>
      <c r="F2" s="265"/>
      <c r="G2" s="265"/>
    </row>
    <row r="3" spans="1:7" ht="15" thickTop="1">
      <c r="A3" s="266" t="s">
        <v>194</v>
      </c>
      <c r="B3" s="267" t="s">
        <v>111</v>
      </c>
      <c r="C3" s="267" t="s">
        <v>195</v>
      </c>
      <c r="D3" s="267" t="s">
        <v>7</v>
      </c>
      <c r="E3" s="267" t="s">
        <v>196</v>
      </c>
      <c r="F3" s="267" t="s">
        <v>197</v>
      </c>
      <c r="G3" s="268" t="s">
        <v>198</v>
      </c>
    </row>
    <row r="4" spans="1:7">
      <c r="A4" s="269"/>
      <c r="B4" s="270"/>
      <c r="C4" s="271" t="s">
        <v>199</v>
      </c>
      <c r="D4" s="271" t="s">
        <v>200</v>
      </c>
      <c r="E4" s="271" t="s">
        <v>201</v>
      </c>
      <c r="F4" s="271" t="s">
        <v>202</v>
      </c>
      <c r="G4" s="272" t="s">
        <v>203</v>
      </c>
    </row>
    <row r="5" spans="1:7">
      <c r="A5" s="273"/>
      <c r="B5" s="274"/>
      <c r="C5" s="274"/>
      <c r="D5" s="274"/>
      <c r="E5" s="274"/>
      <c r="F5" s="274"/>
      <c r="G5" s="275"/>
    </row>
    <row r="6" spans="1:7">
      <c r="A6" s="276" t="s">
        <v>204</v>
      </c>
      <c r="B6" s="277" t="s">
        <v>17</v>
      </c>
      <c r="C6" s="274"/>
      <c r="D6" s="274"/>
      <c r="E6" s="274"/>
      <c r="F6" s="278"/>
      <c r="G6" s="264"/>
    </row>
    <row r="7" spans="1:7">
      <c r="A7" s="276" t="s">
        <v>205</v>
      </c>
      <c r="B7" s="277" t="s">
        <v>17</v>
      </c>
      <c r="C7" s="274"/>
      <c r="D7" s="274"/>
      <c r="E7" s="274"/>
      <c r="F7" s="278"/>
      <c r="G7" s="264"/>
    </row>
    <row r="8" spans="1:7">
      <c r="A8" s="276" t="s">
        <v>206</v>
      </c>
      <c r="B8" s="277" t="s">
        <v>17</v>
      </c>
      <c r="C8" s="274"/>
      <c r="D8" s="274"/>
      <c r="E8" s="274"/>
      <c r="F8" s="278"/>
      <c r="G8" s="264"/>
    </row>
    <row r="9" spans="1:7">
      <c r="A9" s="276" t="s">
        <v>207</v>
      </c>
      <c r="B9" s="277" t="s">
        <v>17</v>
      </c>
      <c r="C9" s="274"/>
      <c r="D9" s="274"/>
      <c r="E9" s="274"/>
      <c r="F9" s="278"/>
      <c r="G9" s="264"/>
    </row>
    <row r="10" spans="1:7">
      <c r="A10" s="279" t="s">
        <v>208</v>
      </c>
      <c r="B10" s="277" t="s">
        <v>14</v>
      </c>
      <c r="C10" s="278">
        <v>15000</v>
      </c>
      <c r="D10" s="278">
        <v>120</v>
      </c>
      <c r="E10" s="278">
        <f t="shared" ref="E10" si="0">ROUND(+C10/D10,0)*$J$4</f>
        <v>0</v>
      </c>
      <c r="F10" s="278">
        <v>7000</v>
      </c>
      <c r="G10" s="264">
        <f t="shared" ref="G10:G73" si="1">ROUND(+E10+F10,0)*$J$5</f>
        <v>0</v>
      </c>
    </row>
    <row r="11" spans="1:7">
      <c r="A11" s="276" t="s">
        <v>209</v>
      </c>
      <c r="B11" s="277"/>
      <c r="C11" s="278"/>
      <c r="D11" s="278"/>
      <c r="E11" s="278"/>
      <c r="F11" s="278"/>
      <c r="G11" s="264">
        <f t="shared" si="1"/>
        <v>0</v>
      </c>
    </row>
    <row r="12" spans="1:7">
      <c r="A12" s="276" t="s">
        <v>210</v>
      </c>
      <c r="B12" s="277"/>
      <c r="C12" s="278"/>
      <c r="D12" s="278"/>
      <c r="E12" s="278"/>
      <c r="F12" s="278"/>
      <c r="G12" s="264">
        <f t="shared" si="1"/>
        <v>0</v>
      </c>
    </row>
    <row r="13" spans="1:7">
      <c r="A13" s="276" t="s">
        <v>211</v>
      </c>
      <c r="B13" s="277" t="s">
        <v>14</v>
      </c>
      <c r="C13" s="278">
        <v>15000</v>
      </c>
      <c r="D13" s="278">
        <v>120</v>
      </c>
      <c r="E13" s="278">
        <f t="shared" ref="E13:E76" si="2">ROUND(+C13/D13,0)*$J$4</f>
        <v>0</v>
      </c>
      <c r="F13" s="278">
        <v>9000</v>
      </c>
      <c r="G13" s="264">
        <f t="shared" si="1"/>
        <v>0</v>
      </c>
    </row>
    <row r="14" spans="1:7">
      <c r="A14" s="273" t="s">
        <v>212</v>
      </c>
      <c r="B14" s="277" t="s">
        <v>6</v>
      </c>
      <c r="C14" s="278">
        <v>120000</v>
      </c>
      <c r="D14" s="278">
        <v>10000</v>
      </c>
      <c r="E14" s="278">
        <f t="shared" si="2"/>
        <v>0</v>
      </c>
      <c r="F14" s="278">
        <v>435</v>
      </c>
      <c r="G14" s="264">
        <f t="shared" si="1"/>
        <v>0</v>
      </c>
    </row>
    <row r="15" spans="1:7">
      <c r="A15" s="276" t="s">
        <v>213</v>
      </c>
      <c r="B15" s="277" t="s">
        <v>6</v>
      </c>
      <c r="C15" s="278">
        <v>120000</v>
      </c>
      <c r="D15" s="278">
        <v>10000</v>
      </c>
      <c r="E15" s="278">
        <f t="shared" si="2"/>
        <v>0</v>
      </c>
      <c r="F15" s="278">
        <v>400</v>
      </c>
      <c r="G15" s="264">
        <f t="shared" si="1"/>
        <v>0</v>
      </c>
    </row>
    <row r="16" spans="1:7">
      <c r="A16" s="276" t="s">
        <v>214</v>
      </c>
      <c r="B16" s="277" t="s">
        <v>11</v>
      </c>
      <c r="C16" s="278">
        <v>120000</v>
      </c>
      <c r="D16" s="278">
        <v>500</v>
      </c>
      <c r="E16" s="278">
        <f t="shared" si="2"/>
        <v>0</v>
      </c>
      <c r="F16" s="278">
        <v>26000</v>
      </c>
      <c r="G16" s="264">
        <f t="shared" si="1"/>
        <v>0</v>
      </c>
    </row>
    <row r="17" spans="1:7">
      <c r="A17" s="276" t="s">
        <v>215</v>
      </c>
      <c r="B17" s="277" t="s">
        <v>216</v>
      </c>
      <c r="C17" s="278">
        <v>250000</v>
      </c>
      <c r="D17" s="278">
        <v>9000</v>
      </c>
      <c r="E17" s="278">
        <f>ROUND(+C17/D17,0)</f>
        <v>28</v>
      </c>
      <c r="F17" s="278"/>
      <c r="G17" s="264">
        <f t="shared" si="1"/>
        <v>0</v>
      </c>
    </row>
    <row r="18" spans="1:7">
      <c r="A18" s="273" t="s">
        <v>217</v>
      </c>
      <c r="B18" s="277" t="s">
        <v>15</v>
      </c>
      <c r="C18" s="278">
        <v>120000</v>
      </c>
      <c r="D18" s="278">
        <v>3000</v>
      </c>
      <c r="E18" s="278">
        <f t="shared" si="2"/>
        <v>0</v>
      </c>
      <c r="F18" s="278">
        <v>1600</v>
      </c>
      <c r="G18" s="264">
        <f t="shared" si="1"/>
        <v>0</v>
      </c>
    </row>
    <row r="19" spans="1:7">
      <c r="A19" s="273" t="s">
        <v>218</v>
      </c>
      <c r="B19" s="277" t="s">
        <v>15</v>
      </c>
      <c r="C19" s="278">
        <f>$W$85</f>
        <v>0</v>
      </c>
      <c r="D19" s="278">
        <v>3000</v>
      </c>
      <c r="E19" s="278">
        <f t="shared" si="2"/>
        <v>0</v>
      </c>
      <c r="F19" s="278">
        <v>3000</v>
      </c>
      <c r="G19" s="264">
        <f t="shared" si="1"/>
        <v>0</v>
      </c>
    </row>
    <row r="20" spans="1:7">
      <c r="A20" s="276" t="s">
        <v>219</v>
      </c>
      <c r="B20" s="277" t="s">
        <v>14</v>
      </c>
      <c r="C20" s="278">
        <v>20000</v>
      </c>
      <c r="D20" s="278">
        <v>240</v>
      </c>
      <c r="E20" s="278">
        <f t="shared" si="2"/>
        <v>0</v>
      </c>
      <c r="F20" s="278">
        <v>8000</v>
      </c>
      <c r="G20" s="264">
        <f t="shared" si="1"/>
        <v>0</v>
      </c>
    </row>
    <row r="21" spans="1:7">
      <c r="A21" s="273" t="s">
        <v>220</v>
      </c>
      <c r="B21" s="277" t="s">
        <v>15</v>
      </c>
      <c r="C21" s="278">
        <f>$W$85</f>
        <v>0</v>
      </c>
      <c r="D21" s="278">
        <v>3000</v>
      </c>
      <c r="E21" s="278">
        <f t="shared" si="2"/>
        <v>0</v>
      </c>
      <c r="F21" s="278">
        <v>780</v>
      </c>
      <c r="G21" s="264">
        <v>840</v>
      </c>
    </row>
    <row r="22" spans="1:7">
      <c r="A22" s="276" t="s">
        <v>221</v>
      </c>
      <c r="B22" s="277" t="s">
        <v>11</v>
      </c>
      <c r="C22" s="278">
        <f>$W$85</f>
        <v>0</v>
      </c>
      <c r="D22" s="278">
        <v>5000</v>
      </c>
      <c r="E22" s="278">
        <f t="shared" si="2"/>
        <v>0</v>
      </c>
      <c r="F22" s="278">
        <v>130000</v>
      </c>
      <c r="G22" s="264">
        <f t="shared" si="1"/>
        <v>0</v>
      </c>
    </row>
    <row r="23" spans="1:7">
      <c r="A23" s="276" t="s">
        <v>222</v>
      </c>
      <c r="B23" s="277" t="s">
        <v>6</v>
      </c>
      <c r="C23" s="278"/>
      <c r="D23" s="278"/>
      <c r="E23" s="278"/>
      <c r="F23" s="278">
        <v>1500</v>
      </c>
      <c r="G23" s="264">
        <f t="shared" si="1"/>
        <v>0</v>
      </c>
    </row>
    <row r="24" spans="1:7">
      <c r="A24" s="276" t="s">
        <v>223</v>
      </c>
      <c r="B24" s="277" t="s">
        <v>224</v>
      </c>
      <c r="C24" s="278"/>
      <c r="D24" s="278"/>
      <c r="E24" s="278"/>
      <c r="F24" s="278">
        <v>80000</v>
      </c>
      <c r="G24" s="264">
        <v>80000</v>
      </c>
    </row>
    <row r="25" spans="1:7">
      <c r="A25" s="276" t="s">
        <v>225</v>
      </c>
      <c r="B25" s="277" t="s">
        <v>17</v>
      </c>
      <c r="C25" s="278">
        <v>820000</v>
      </c>
      <c r="D25" s="278">
        <v>15</v>
      </c>
      <c r="E25" s="278">
        <f>+C25/D25</f>
        <v>54666.666666666664</v>
      </c>
      <c r="F25" s="278"/>
      <c r="G25" s="264">
        <f t="shared" si="1"/>
        <v>0</v>
      </c>
    </row>
    <row r="26" spans="1:7">
      <c r="A26" s="276" t="s">
        <v>226</v>
      </c>
      <c r="B26" s="277" t="s">
        <v>17</v>
      </c>
      <c r="C26" s="278">
        <v>230000</v>
      </c>
      <c r="D26" s="278">
        <v>6</v>
      </c>
      <c r="E26" s="278">
        <f>+C26/D26</f>
        <v>38333.333333333336</v>
      </c>
      <c r="F26" s="278"/>
      <c r="G26" s="264">
        <f t="shared" si="1"/>
        <v>0</v>
      </c>
    </row>
    <row r="27" spans="1:7">
      <c r="A27" s="276" t="s">
        <v>227</v>
      </c>
      <c r="B27" s="277" t="s">
        <v>11</v>
      </c>
      <c r="C27" s="278">
        <f>$W$85</f>
        <v>0</v>
      </c>
      <c r="D27" s="278">
        <v>500</v>
      </c>
      <c r="E27" s="278">
        <f t="shared" si="2"/>
        <v>0</v>
      </c>
      <c r="F27" s="278">
        <v>35000</v>
      </c>
      <c r="G27" s="264">
        <f t="shared" si="1"/>
        <v>0</v>
      </c>
    </row>
    <row r="28" spans="1:7">
      <c r="A28" s="273" t="s">
        <v>228</v>
      </c>
      <c r="B28" s="277" t="s">
        <v>229</v>
      </c>
      <c r="C28" s="278">
        <v>120000</v>
      </c>
      <c r="D28" s="278">
        <v>200</v>
      </c>
      <c r="E28" s="278">
        <f t="shared" si="2"/>
        <v>0</v>
      </c>
      <c r="F28" s="278">
        <v>8000</v>
      </c>
      <c r="G28" s="264">
        <f t="shared" si="1"/>
        <v>0</v>
      </c>
    </row>
    <row r="29" spans="1:7">
      <c r="A29" s="276" t="s">
        <v>230</v>
      </c>
      <c r="B29" s="277" t="s">
        <v>6</v>
      </c>
      <c r="C29" s="278">
        <f>$W$85</f>
        <v>0</v>
      </c>
      <c r="D29" s="278">
        <v>1200</v>
      </c>
      <c r="E29" s="278">
        <f t="shared" si="2"/>
        <v>0</v>
      </c>
      <c r="F29" s="278">
        <v>1200</v>
      </c>
      <c r="G29" s="264">
        <v>1200</v>
      </c>
    </row>
    <row r="30" spans="1:7">
      <c r="A30" s="276" t="s">
        <v>231</v>
      </c>
      <c r="B30" s="277" t="s">
        <v>6</v>
      </c>
      <c r="C30" s="278">
        <f>$W$85</f>
        <v>0</v>
      </c>
      <c r="D30" s="278">
        <v>1000</v>
      </c>
      <c r="E30" s="278">
        <f t="shared" si="2"/>
        <v>0</v>
      </c>
      <c r="F30" s="278">
        <v>1000</v>
      </c>
      <c r="G30" s="264">
        <f t="shared" si="1"/>
        <v>0</v>
      </c>
    </row>
    <row r="31" spans="1:7">
      <c r="A31" s="276" t="s">
        <v>232</v>
      </c>
      <c r="B31" s="277" t="s">
        <v>6</v>
      </c>
      <c r="C31" s="278">
        <f>$W$85</f>
        <v>0</v>
      </c>
      <c r="D31" s="278">
        <v>1000</v>
      </c>
      <c r="E31" s="278">
        <f t="shared" si="2"/>
        <v>0</v>
      </c>
      <c r="F31" s="278">
        <v>1000</v>
      </c>
      <c r="G31" s="264">
        <f t="shared" si="1"/>
        <v>0</v>
      </c>
    </row>
    <row r="32" spans="1:7">
      <c r="A32" s="276" t="s">
        <v>233</v>
      </c>
      <c r="B32" s="277" t="s">
        <v>6</v>
      </c>
      <c r="C32" s="278">
        <f>$W$85</f>
        <v>0</v>
      </c>
      <c r="D32" s="278">
        <v>800</v>
      </c>
      <c r="E32" s="278">
        <f t="shared" si="2"/>
        <v>0</v>
      </c>
      <c r="F32" s="278">
        <v>2300</v>
      </c>
      <c r="G32" s="264">
        <f t="shared" si="1"/>
        <v>0</v>
      </c>
    </row>
    <row r="33" spans="1:7">
      <c r="A33" s="276" t="s">
        <v>234</v>
      </c>
      <c r="B33" s="277" t="s">
        <v>14</v>
      </c>
      <c r="C33" s="278"/>
      <c r="D33" s="278"/>
      <c r="E33" s="278"/>
      <c r="F33" s="278">
        <v>900</v>
      </c>
      <c r="G33" s="264">
        <v>750</v>
      </c>
    </row>
    <row r="34" spans="1:7">
      <c r="A34" s="273" t="s">
        <v>235</v>
      </c>
      <c r="B34" s="277" t="s">
        <v>6</v>
      </c>
      <c r="C34" s="278">
        <f>$W$85</f>
        <v>0</v>
      </c>
      <c r="D34" s="278">
        <v>200</v>
      </c>
      <c r="E34" s="278">
        <f t="shared" si="2"/>
        <v>0</v>
      </c>
      <c r="F34" s="278">
        <v>9000</v>
      </c>
      <c r="G34" s="264">
        <f t="shared" si="1"/>
        <v>0</v>
      </c>
    </row>
    <row r="35" spans="1:7">
      <c r="A35" s="280" t="s">
        <v>236</v>
      </c>
      <c r="B35" s="277" t="s">
        <v>6</v>
      </c>
      <c r="C35" s="278">
        <v>200000</v>
      </c>
      <c r="D35" s="278">
        <v>50</v>
      </c>
      <c r="E35" s="278">
        <f t="shared" si="2"/>
        <v>0</v>
      </c>
      <c r="F35" s="278">
        <v>500000</v>
      </c>
      <c r="G35" s="264">
        <f t="shared" si="1"/>
        <v>0</v>
      </c>
    </row>
    <row r="36" spans="1:7">
      <c r="A36" s="280" t="s">
        <v>237</v>
      </c>
      <c r="B36" s="277" t="s">
        <v>6</v>
      </c>
      <c r="C36" s="278">
        <f t="shared" ref="C36:C41" si="3">$W$85</f>
        <v>0</v>
      </c>
      <c r="D36" s="278">
        <v>200</v>
      </c>
      <c r="E36" s="278">
        <f t="shared" si="2"/>
        <v>0</v>
      </c>
      <c r="F36" s="278">
        <v>37000</v>
      </c>
      <c r="G36" s="264">
        <f t="shared" si="1"/>
        <v>0</v>
      </c>
    </row>
    <row r="37" spans="1:7">
      <c r="A37" s="280" t="s">
        <v>238</v>
      </c>
      <c r="B37" s="277" t="s">
        <v>6</v>
      </c>
      <c r="C37" s="278">
        <f t="shared" si="3"/>
        <v>0</v>
      </c>
      <c r="D37" s="278">
        <v>200</v>
      </c>
      <c r="E37" s="278">
        <f t="shared" si="2"/>
        <v>0</v>
      </c>
      <c r="F37" s="278">
        <v>43500</v>
      </c>
      <c r="G37" s="264">
        <f t="shared" si="1"/>
        <v>0</v>
      </c>
    </row>
    <row r="38" spans="1:7">
      <c r="A38" s="280" t="s">
        <v>239</v>
      </c>
      <c r="B38" s="277" t="s">
        <v>6</v>
      </c>
      <c r="C38" s="278">
        <f t="shared" si="3"/>
        <v>0</v>
      </c>
      <c r="D38" s="278">
        <v>200</v>
      </c>
      <c r="E38" s="278">
        <f t="shared" si="2"/>
        <v>0</v>
      </c>
      <c r="F38" s="278">
        <v>55000</v>
      </c>
      <c r="G38" s="264">
        <f t="shared" si="1"/>
        <v>0</v>
      </c>
    </row>
    <row r="39" spans="1:7">
      <c r="A39" s="280" t="s">
        <v>240</v>
      </c>
      <c r="B39" s="277" t="s">
        <v>6</v>
      </c>
      <c r="C39" s="278">
        <f t="shared" si="3"/>
        <v>0</v>
      </c>
      <c r="D39" s="278">
        <v>200</v>
      </c>
      <c r="E39" s="278">
        <f t="shared" si="2"/>
        <v>0</v>
      </c>
      <c r="F39" s="278">
        <v>67000</v>
      </c>
      <c r="G39" s="264">
        <f t="shared" si="1"/>
        <v>0</v>
      </c>
    </row>
    <row r="40" spans="1:7">
      <c r="A40" s="280" t="s">
        <v>241</v>
      </c>
      <c r="B40" s="277" t="s">
        <v>6</v>
      </c>
      <c r="C40" s="278">
        <f t="shared" si="3"/>
        <v>0</v>
      </c>
      <c r="D40" s="278">
        <v>200</v>
      </c>
      <c r="E40" s="278">
        <f t="shared" si="2"/>
        <v>0</v>
      </c>
      <c r="F40" s="278">
        <v>75200</v>
      </c>
      <c r="G40" s="264">
        <f t="shared" si="1"/>
        <v>0</v>
      </c>
    </row>
    <row r="41" spans="1:7">
      <c r="A41" s="280" t="s">
        <v>242</v>
      </c>
      <c r="B41" s="277" t="s">
        <v>15</v>
      </c>
      <c r="C41" s="278">
        <f t="shared" si="3"/>
        <v>0</v>
      </c>
      <c r="D41" s="278">
        <v>200</v>
      </c>
      <c r="E41" s="278">
        <f t="shared" si="2"/>
        <v>0</v>
      </c>
      <c r="F41" s="278">
        <v>1000</v>
      </c>
      <c r="G41" s="264">
        <f t="shared" si="1"/>
        <v>0</v>
      </c>
    </row>
    <row r="42" spans="1:7">
      <c r="A42" s="280" t="s">
        <v>243</v>
      </c>
      <c r="B42" s="277" t="s">
        <v>15</v>
      </c>
      <c r="C42" s="278">
        <v>200000</v>
      </c>
      <c r="D42" s="278">
        <v>1200</v>
      </c>
      <c r="E42" s="278">
        <f>ROUND(+C42/D42,0)*$J$4</f>
        <v>0</v>
      </c>
      <c r="F42" s="278">
        <v>80000</v>
      </c>
      <c r="G42" s="264">
        <f>ROUND(+E42+F42,0)*$J$5</f>
        <v>0</v>
      </c>
    </row>
    <row r="43" spans="1:7">
      <c r="A43" s="280" t="s">
        <v>244</v>
      </c>
      <c r="B43" s="277" t="s">
        <v>15</v>
      </c>
      <c r="C43" s="278">
        <v>200000</v>
      </c>
      <c r="D43" s="278">
        <v>1200</v>
      </c>
      <c r="E43" s="278">
        <f>ROUND(+C43/D43,0)*$J$4</f>
        <v>0</v>
      </c>
      <c r="F43" s="278">
        <v>40000</v>
      </c>
      <c r="G43" s="264">
        <f>ROUND(+E43+F43,0)*$J$5</f>
        <v>0</v>
      </c>
    </row>
    <row r="44" spans="1:7">
      <c r="A44" s="280" t="s">
        <v>245</v>
      </c>
      <c r="B44" s="277" t="s">
        <v>15</v>
      </c>
      <c r="C44" s="278">
        <v>200000</v>
      </c>
      <c r="D44" s="278">
        <v>1200</v>
      </c>
      <c r="E44" s="278">
        <f>ROUND(+C44/D44,0)*$J$4</f>
        <v>0</v>
      </c>
      <c r="F44" s="278">
        <v>3450</v>
      </c>
      <c r="G44" s="264">
        <f>ROUND(+E44+F44,0)*$J$5</f>
        <v>0</v>
      </c>
    </row>
    <row r="45" spans="1:7">
      <c r="A45" s="280" t="s">
        <v>246</v>
      </c>
      <c r="B45" s="277" t="s">
        <v>15</v>
      </c>
      <c r="C45" s="278">
        <v>200000</v>
      </c>
      <c r="D45" s="278">
        <v>1200</v>
      </c>
      <c r="E45" s="278">
        <f>ROUND(+C45/D45,0)*$J$4</f>
        <v>0</v>
      </c>
      <c r="F45" s="278">
        <v>3000</v>
      </c>
      <c r="G45" s="264">
        <f>ROUND(+E45+F45,0)*$J$5</f>
        <v>0</v>
      </c>
    </row>
    <row r="46" spans="1:7">
      <c r="A46" s="280" t="s">
        <v>247</v>
      </c>
      <c r="B46" s="277" t="s">
        <v>15</v>
      </c>
      <c r="C46" s="278">
        <v>200000</v>
      </c>
      <c r="D46" s="278">
        <v>1200</v>
      </c>
      <c r="E46" s="278">
        <f>ROUND(+C46/D46,0)*$J$4</f>
        <v>0</v>
      </c>
      <c r="F46" s="278">
        <v>18000</v>
      </c>
      <c r="G46" s="264">
        <f>ROUND(+E46+F46,0)*$J$5</f>
        <v>0</v>
      </c>
    </row>
    <row r="47" spans="1:7">
      <c r="A47" s="273" t="s">
        <v>248</v>
      </c>
      <c r="B47" s="277" t="s">
        <v>6</v>
      </c>
      <c r="C47" s="278">
        <f>$W$85</f>
        <v>0</v>
      </c>
      <c r="D47" s="278">
        <v>10000</v>
      </c>
      <c r="E47" s="278">
        <f t="shared" si="2"/>
        <v>0</v>
      </c>
      <c r="F47" s="278">
        <v>1400</v>
      </c>
      <c r="G47" s="264">
        <f t="shared" si="1"/>
        <v>0</v>
      </c>
    </row>
    <row r="48" spans="1:7">
      <c r="A48" s="273" t="s">
        <v>249</v>
      </c>
      <c r="B48" s="277" t="s">
        <v>6</v>
      </c>
      <c r="C48" s="278">
        <v>200000</v>
      </c>
      <c r="D48" s="278">
        <v>10000</v>
      </c>
      <c r="E48" s="278">
        <f t="shared" si="2"/>
        <v>0</v>
      </c>
      <c r="F48" s="278">
        <v>1800</v>
      </c>
      <c r="G48" s="264">
        <f t="shared" si="1"/>
        <v>0</v>
      </c>
    </row>
    <row r="49" spans="1:7">
      <c r="A49" s="280" t="s">
        <v>250</v>
      </c>
      <c r="B49" s="277" t="s">
        <v>6</v>
      </c>
      <c r="C49" s="278">
        <v>200000</v>
      </c>
      <c r="D49" s="278">
        <v>10000</v>
      </c>
      <c r="E49" s="278">
        <f>ROUND(+C49/D49,0)*$J$4</f>
        <v>0</v>
      </c>
      <c r="F49" s="278">
        <v>98000</v>
      </c>
      <c r="G49" s="264">
        <f>ROUND(+E49+F49,0)*$J$5</f>
        <v>0</v>
      </c>
    </row>
    <row r="50" spans="1:7">
      <c r="A50" s="280" t="s">
        <v>251</v>
      </c>
      <c r="B50" s="277" t="s">
        <v>6</v>
      </c>
      <c r="C50" s="278">
        <v>200000</v>
      </c>
      <c r="D50" s="278">
        <v>50</v>
      </c>
      <c r="E50" s="278">
        <f>ROUND(+C50/D50,0)*$J$4</f>
        <v>0</v>
      </c>
      <c r="F50" s="278">
        <v>260000</v>
      </c>
      <c r="G50" s="264">
        <f>ROUND(+E50+F50,0)*$J$5</f>
        <v>0</v>
      </c>
    </row>
    <row r="51" spans="1:7">
      <c r="A51" s="280" t="s">
        <v>252</v>
      </c>
      <c r="B51" s="277" t="s">
        <v>6</v>
      </c>
      <c r="C51" s="278">
        <v>200000</v>
      </c>
      <c r="D51" s="278">
        <v>50</v>
      </c>
      <c r="E51" s="278">
        <f>ROUND(+C51/D51,0)*$J$4</f>
        <v>0</v>
      </c>
      <c r="F51" s="278">
        <v>320000</v>
      </c>
      <c r="G51" s="264">
        <f>ROUND(+E51+F51,0)*$J$5</f>
        <v>0</v>
      </c>
    </row>
    <row r="52" spans="1:7">
      <c r="A52" s="280" t="s">
        <v>253</v>
      </c>
      <c r="B52" s="277" t="s">
        <v>6</v>
      </c>
      <c r="C52" s="278">
        <v>200000</v>
      </c>
      <c r="D52" s="278">
        <v>50</v>
      </c>
      <c r="E52" s="278">
        <f>ROUND(+C52/D52,0)*$J$4</f>
        <v>0</v>
      </c>
      <c r="F52" s="278">
        <v>400000</v>
      </c>
      <c r="G52" s="264">
        <f>ROUND(+E52+F52,0)*$J$5</f>
        <v>0</v>
      </c>
    </row>
    <row r="53" spans="1:7">
      <c r="A53" s="273" t="s">
        <v>254</v>
      </c>
      <c r="B53" s="277" t="s">
        <v>6</v>
      </c>
      <c r="C53" s="278">
        <f>$W$85</f>
        <v>0</v>
      </c>
      <c r="D53" s="278">
        <v>10000</v>
      </c>
      <c r="E53" s="278">
        <f t="shared" si="2"/>
        <v>0</v>
      </c>
      <c r="F53" s="278">
        <v>1750</v>
      </c>
      <c r="G53" s="264">
        <f t="shared" si="1"/>
        <v>0</v>
      </c>
    </row>
    <row r="54" spans="1:7">
      <c r="A54" s="280" t="s">
        <v>255</v>
      </c>
      <c r="B54" s="277" t="s">
        <v>6</v>
      </c>
      <c r="C54" s="278">
        <v>200000</v>
      </c>
      <c r="D54" s="278">
        <v>50</v>
      </c>
      <c r="E54" s="278">
        <f>ROUND(+C54/D54,0)*$J$4</f>
        <v>0</v>
      </c>
      <c r="F54" s="278">
        <v>400000</v>
      </c>
      <c r="G54" s="264">
        <f>ROUND(+E54+F54,0)*$J$5</f>
        <v>0</v>
      </c>
    </row>
    <row r="55" spans="1:7">
      <c r="A55" s="276" t="s">
        <v>256</v>
      </c>
      <c r="B55" s="277" t="s">
        <v>6</v>
      </c>
      <c r="C55" s="278">
        <f>$W$85</f>
        <v>0</v>
      </c>
      <c r="D55" s="278">
        <v>50</v>
      </c>
      <c r="E55" s="278">
        <f t="shared" si="2"/>
        <v>0</v>
      </c>
      <c r="F55" s="278">
        <v>175000</v>
      </c>
      <c r="G55" s="264">
        <f t="shared" si="1"/>
        <v>0</v>
      </c>
    </row>
    <row r="56" spans="1:7">
      <c r="A56" s="276" t="s">
        <v>257</v>
      </c>
      <c r="B56" s="277" t="s">
        <v>258</v>
      </c>
      <c r="C56" s="278">
        <f>$W$85</f>
        <v>0</v>
      </c>
      <c r="D56" s="278">
        <v>5000</v>
      </c>
      <c r="E56" s="278">
        <f t="shared" si="2"/>
        <v>0</v>
      </c>
      <c r="F56" s="278">
        <v>450</v>
      </c>
      <c r="G56" s="264">
        <f t="shared" si="1"/>
        <v>0</v>
      </c>
    </row>
    <row r="57" spans="1:7">
      <c r="A57" s="276" t="s">
        <v>259</v>
      </c>
      <c r="B57" s="277" t="s">
        <v>14</v>
      </c>
      <c r="C57" s="278">
        <v>10000</v>
      </c>
      <c r="D57" s="278">
        <f>10*42.5</f>
        <v>425</v>
      </c>
      <c r="E57" s="278">
        <f>ROUND(+C57/D57,0)*$J$4</f>
        <v>0</v>
      </c>
      <c r="F57" s="278">
        <f>22000/42.5</f>
        <v>517.64705882352939</v>
      </c>
      <c r="G57" s="264">
        <f>F57+E57</f>
        <v>517.64705882352939</v>
      </c>
    </row>
    <row r="58" spans="1:7">
      <c r="A58" s="276" t="s">
        <v>260</v>
      </c>
      <c r="B58" s="277" t="s">
        <v>14</v>
      </c>
      <c r="C58" s="278">
        <f>$W$85</f>
        <v>0</v>
      </c>
      <c r="D58" s="278">
        <v>5000</v>
      </c>
      <c r="E58" s="278">
        <f t="shared" si="2"/>
        <v>0</v>
      </c>
      <c r="F58" s="278">
        <v>1150</v>
      </c>
      <c r="G58" s="264">
        <f t="shared" si="1"/>
        <v>0</v>
      </c>
    </row>
    <row r="59" spans="1:7">
      <c r="A59" s="276" t="s">
        <v>261</v>
      </c>
      <c r="B59" s="277" t="s">
        <v>6</v>
      </c>
      <c r="C59" s="278">
        <f>$W$85</f>
        <v>0</v>
      </c>
      <c r="D59" s="278">
        <v>1000</v>
      </c>
      <c r="E59" s="278">
        <f t="shared" si="2"/>
        <v>0</v>
      </c>
      <c r="F59" s="278">
        <v>10000</v>
      </c>
      <c r="G59" s="264">
        <f t="shared" si="1"/>
        <v>0</v>
      </c>
    </row>
    <row r="60" spans="1:7">
      <c r="A60" s="276" t="s">
        <v>262</v>
      </c>
      <c r="B60" s="277" t="s">
        <v>11</v>
      </c>
      <c r="C60" s="278">
        <f>$W$85</f>
        <v>0</v>
      </c>
      <c r="D60" s="278">
        <v>800</v>
      </c>
      <c r="E60" s="278">
        <f t="shared" si="2"/>
        <v>0</v>
      </c>
      <c r="F60" s="278">
        <v>24500</v>
      </c>
      <c r="G60" s="264">
        <f t="shared" si="1"/>
        <v>0</v>
      </c>
    </row>
    <row r="61" spans="1:7">
      <c r="A61" s="280" t="s">
        <v>263</v>
      </c>
      <c r="B61" s="277" t="s">
        <v>11</v>
      </c>
      <c r="C61" s="278">
        <v>120000</v>
      </c>
      <c r="D61" s="278">
        <v>800</v>
      </c>
      <c r="E61" s="278">
        <f t="shared" si="2"/>
        <v>0</v>
      </c>
      <c r="F61" s="278">
        <v>35000</v>
      </c>
      <c r="G61" s="264">
        <f t="shared" si="1"/>
        <v>0</v>
      </c>
    </row>
    <row r="62" spans="1:7">
      <c r="A62" s="273" t="s">
        <v>264</v>
      </c>
      <c r="B62" s="277" t="s">
        <v>6</v>
      </c>
      <c r="C62" s="278">
        <f t="shared" ref="C62:C76" si="4">$W$85</f>
        <v>0</v>
      </c>
      <c r="D62" s="278">
        <v>200</v>
      </c>
      <c r="E62" s="278">
        <f t="shared" si="2"/>
        <v>0</v>
      </c>
      <c r="F62" s="278">
        <v>35000</v>
      </c>
      <c r="G62" s="264">
        <f t="shared" si="1"/>
        <v>0</v>
      </c>
    </row>
    <row r="63" spans="1:7">
      <c r="A63" s="273" t="s">
        <v>265</v>
      </c>
      <c r="B63" s="277" t="s">
        <v>6</v>
      </c>
      <c r="C63" s="278">
        <f t="shared" si="4"/>
        <v>0</v>
      </c>
      <c r="D63" s="278">
        <v>200</v>
      </c>
      <c r="E63" s="278">
        <f t="shared" si="2"/>
        <v>0</v>
      </c>
      <c r="F63" s="278">
        <v>35000</v>
      </c>
      <c r="G63" s="264">
        <f t="shared" si="1"/>
        <v>0</v>
      </c>
    </row>
    <row r="64" spans="1:7">
      <c r="A64" s="273" t="s">
        <v>266</v>
      </c>
      <c r="B64" s="277" t="s">
        <v>267</v>
      </c>
      <c r="C64" s="278"/>
      <c r="D64" s="278"/>
      <c r="E64" s="278"/>
      <c r="F64" s="278">
        <v>7500</v>
      </c>
      <c r="G64" s="264">
        <f t="shared" si="1"/>
        <v>0</v>
      </c>
    </row>
    <row r="65" spans="1:7">
      <c r="A65" s="276" t="s">
        <v>268</v>
      </c>
      <c r="B65" s="277" t="s">
        <v>6</v>
      </c>
      <c r="C65" s="278">
        <f t="shared" si="4"/>
        <v>0</v>
      </c>
      <c r="D65" s="278">
        <v>10000</v>
      </c>
      <c r="E65" s="278">
        <f t="shared" si="2"/>
        <v>0</v>
      </c>
      <c r="F65" s="278">
        <v>300</v>
      </c>
      <c r="G65" s="264">
        <f t="shared" si="1"/>
        <v>0</v>
      </c>
    </row>
    <row r="66" spans="1:7">
      <c r="A66" s="276" t="s">
        <v>269</v>
      </c>
      <c r="B66" s="277" t="s">
        <v>6</v>
      </c>
      <c r="C66" s="278">
        <f t="shared" si="4"/>
        <v>0</v>
      </c>
      <c r="D66" s="278">
        <v>10000</v>
      </c>
      <c r="E66" s="278">
        <f t="shared" si="2"/>
        <v>0</v>
      </c>
      <c r="F66" s="278">
        <v>600</v>
      </c>
      <c r="G66" s="264">
        <f t="shared" si="1"/>
        <v>0</v>
      </c>
    </row>
    <row r="67" spans="1:7">
      <c r="A67" s="276" t="s">
        <v>270</v>
      </c>
      <c r="B67" s="277" t="s">
        <v>6</v>
      </c>
      <c r="C67" s="278">
        <f t="shared" si="4"/>
        <v>0</v>
      </c>
      <c r="D67" s="278">
        <v>10000</v>
      </c>
      <c r="E67" s="278">
        <f t="shared" si="2"/>
        <v>0</v>
      </c>
      <c r="F67" s="278">
        <v>800</v>
      </c>
      <c r="G67" s="264">
        <f t="shared" si="1"/>
        <v>0</v>
      </c>
    </row>
    <row r="68" spans="1:7">
      <c r="A68" s="276" t="s">
        <v>271</v>
      </c>
      <c r="B68" s="277" t="s">
        <v>6</v>
      </c>
      <c r="C68" s="278">
        <f t="shared" si="4"/>
        <v>0</v>
      </c>
      <c r="D68" s="278">
        <v>2000</v>
      </c>
      <c r="E68" s="278">
        <f t="shared" si="2"/>
        <v>0</v>
      </c>
      <c r="F68" s="278">
        <v>3500</v>
      </c>
      <c r="G68" s="264">
        <f t="shared" si="1"/>
        <v>0</v>
      </c>
    </row>
    <row r="69" spans="1:7">
      <c r="A69" s="276" t="s">
        <v>272</v>
      </c>
      <c r="B69" s="277" t="s">
        <v>6</v>
      </c>
      <c r="C69" s="278">
        <f t="shared" si="4"/>
        <v>0</v>
      </c>
      <c r="D69" s="278">
        <v>1500</v>
      </c>
      <c r="E69" s="278">
        <f t="shared" si="2"/>
        <v>0</v>
      </c>
      <c r="F69" s="278">
        <v>8000</v>
      </c>
      <c r="G69" s="264">
        <f t="shared" si="1"/>
        <v>0</v>
      </c>
    </row>
    <row r="70" spans="1:7">
      <c r="A70" s="273" t="s">
        <v>273</v>
      </c>
      <c r="B70" s="277" t="s">
        <v>6</v>
      </c>
      <c r="C70" s="278">
        <f t="shared" si="4"/>
        <v>0</v>
      </c>
      <c r="D70" s="278">
        <v>10000</v>
      </c>
      <c r="E70" s="278">
        <f t="shared" si="2"/>
        <v>0</v>
      </c>
      <c r="F70" s="278">
        <v>550</v>
      </c>
      <c r="G70" s="264">
        <f t="shared" si="1"/>
        <v>0</v>
      </c>
    </row>
    <row r="71" spans="1:7">
      <c r="A71" s="273" t="s">
        <v>274</v>
      </c>
      <c r="B71" s="277" t="s">
        <v>6</v>
      </c>
      <c r="C71" s="278"/>
      <c r="D71" s="278"/>
      <c r="E71" s="278"/>
      <c r="F71" s="278">
        <v>20000</v>
      </c>
      <c r="G71" s="264">
        <f t="shared" si="1"/>
        <v>0</v>
      </c>
    </row>
    <row r="72" spans="1:7">
      <c r="A72" s="273" t="s">
        <v>275</v>
      </c>
      <c r="B72" s="277" t="s">
        <v>6</v>
      </c>
      <c r="C72" s="278"/>
      <c r="D72" s="278"/>
      <c r="E72" s="278"/>
      <c r="F72" s="278">
        <v>12500</v>
      </c>
      <c r="G72" s="264">
        <f t="shared" si="1"/>
        <v>0</v>
      </c>
    </row>
    <row r="73" spans="1:7">
      <c r="A73" s="273" t="s">
        <v>276</v>
      </c>
      <c r="B73" s="277" t="s">
        <v>224</v>
      </c>
      <c r="C73" s="278"/>
      <c r="D73" s="278"/>
      <c r="E73" s="278"/>
      <c r="F73" s="278">
        <v>35700</v>
      </c>
      <c r="G73" s="264">
        <f t="shared" si="1"/>
        <v>0</v>
      </c>
    </row>
    <row r="74" spans="1:7">
      <c r="A74" s="273" t="s">
        <v>277</v>
      </c>
      <c r="B74" s="277" t="s">
        <v>6</v>
      </c>
      <c r="C74" s="278"/>
      <c r="D74" s="278"/>
      <c r="E74" s="278"/>
      <c r="F74" s="278"/>
      <c r="G74" s="264">
        <v>800</v>
      </c>
    </row>
    <row r="75" spans="1:7">
      <c r="A75" s="276" t="s">
        <v>278</v>
      </c>
      <c r="B75" s="277" t="s">
        <v>224</v>
      </c>
      <c r="C75" s="278">
        <f t="shared" si="4"/>
        <v>0</v>
      </c>
      <c r="D75" s="278">
        <v>500</v>
      </c>
      <c r="E75" s="278">
        <f t="shared" si="2"/>
        <v>0</v>
      </c>
      <c r="F75" s="278">
        <v>40000</v>
      </c>
      <c r="G75" s="264">
        <f t="shared" ref="G75:G169" si="5">ROUND(+E75+F75,0)*$J$5</f>
        <v>0</v>
      </c>
    </row>
    <row r="76" spans="1:7">
      <c r="A76" s="276" t="s">
        <v>279</v>
      </c>
      <c r="B76" s="277" t="s">
        <v>280</v>
      </c>
      <c r="C76" s="278">
        <f t="shared" si="4"/>
        <v>0</v>
      </c>
      <c r="D76" s="278">
        <v>50</v>
      </c>
      <c r="E76" s="278">
        <f t="shared" si="2"/>
        <v>0</v>
      </c>
      <c r="F76" s="278">
        <v>75200</v>
      </c>
      <c r="G76" s="264">
        <f t="shared" si="5"/>
        <v>0</v>
      </c>
    </row>
    <row r="77" spans="1:7">
      <c r="A77" s="276" t="s">
        <v>281</v>
      </c>
      <c r="B77" s="277" t="s">
        <v>282</v>
      </c>
      <c r="C77" s="278">
        <v>120000</v>
      </c>
      <c r="D77" s="278">
        <v>150</v>
      </c>
      <c r="E77" s="278">
        <f t="shared" ref="E77:E168" si="6">ROUND(+C77/D77,0)*$J$4</f>
        <v>0</v>
      </c>
      <c r="F77" s="278">
        <v>80000</v>
      </c>
      <c r="G77" s="264">
        <f t="shared" si="5"/>
        <v>0</v>
      </c>
    </row>
    <row r="78" spans="1:7">
      <c r="A78" s="276" t="s">
        <v>283</v>
      </c>
      <c r="B78" s="277" t="s">
        <v>14</v>
      </c>
      <c r="C78" s="278">
        <f>$W$85</f>
        <v>0</v>
      </c>
      <c r="D78" s="278">
        <v>5000</v>
      </c>
      <c r="E78" s="278">
        <f t="shared" si="6"/>
        <v>0</v>
      </c>
      <c r="F78" s="278">
        <v>600</v>
      </c>
      <c r="G78" s="264">
        <f t="shared" si="5"/>
        <v>0</v>
      </c>
    </row>
    <row r="79" spans="1:7">
      <c r="A79" s="281" t="s">
        <v>284</v>
      </c>
      <c r="B79" s="277" t="s">
        <v>14</v>
      </c>
      <c r="C79" s="278">
        <f>$W$85</f>
        <v>0</v>
      </c>
      <c r="D79" s="278">
        <v>5000</v>
      </c>
      <c r="E79" s="278">
        <f t="shared" si="6"/>
        <v>0</v>
      </c>
      <c r="F79" s="278">
        <v>700</v>
      </c>
      <c r="G79" s="264">
        <f t="shared" si="5"/>
        <v>0</v>
      </c>
    </row>
    <row r="80" spans="1:7">
      <c r="A80" s="276" t="s">
        <v>285</v>
      </c>
      <c r="B80" s="277" t="s">
        <v>6</v>
      </c>
      <c r="C80" s="278">
        <f>$W$85</f>
        <v>0</v>
      </c>
      <c r="D80" s="278">
        <v>1000</v>
      </c>
      <c r="E80" s="278">
        <f t="shared" si="6"/>
        <v>0</v>
      </c>
      <c r="F80" s="278">
        <v>170000</v>
      </c>
      <c r="G80" s="264">
        <f t="shared" si="5"/>
        <v>0</v>
      </c>
    </row>
    <row r="81" spans="1:7">
      <c r="A81" s="280" t="s">
        <v>286</v>
      </c>
      <c r="B81" s="277" t="s">
        <v>6</v>
      </c>
      <c r="C81" s="278">
        <v>200000</v>
      </c>
      <c r="D81" s="278">
        <v>500</v>
      </c>
      <c r="E81" s="278">
        <f>ROUND(+C81/D81,0)*$J$4</f>
        <v>0</v>
      </c>
      <c r="F81" s="278">
        <v>30000</v>
      </c>
      <c r="G81" s="264">
        <f>ROUND(+E81+F81,0)*$J$5</f>
        <v>0</v>
      </c>
    </row>
    <row r="82" spans="1:7">
      <c r="A82" s="280" t="s">
        <v>287</v>
      </c>
      <c r="B82" s="277" t="s">
        <v>15</v>
      </c>
      <c r="C82" s="278">
        <f>$W$85</f>
        <v>0</v>
      </c>
      <c r="D82" s="278">
        <v>1000</v>
      </c>
      <c r="E82" s="278">
        <f t="shared" si="6"/>
        <v>0</v>
      </c>
      <c r="F82" s="278">
        <v>27000</v>
      </c>
      <c r="G82" s="264">
        <f t="shared" si="5"/>
        <v>0</v>
      </c>
    </row>
    <row r="83" spans="1:7">
      <c r="A83" s="276" t="s">
        <v>288</v>
      </c>
      <c r="B83" s="277" t="s">
        <v>17</v>
      </c>
      <c r="C83" s="278">
        <v>700000</v>
      </c>
      <c r="D83" s="278">
        <v>40</v>
      </c>
      <c r="E83" s="278">
        <f t="shared" si="6"/>
        <v>0</v>
      </c>
      <c r="F83" s="278">
        <v>160000</v>
      </c>
      <c r="G83" s="264">
        <f t="shared" si="5"/>
        <v>0</v>
      </c>
    </row>
    <row r="84" spans="1:7">
      <c r="A84" s="276" t="s">
        <v>289</v>
      </c>
      <c r="B84" s="277" t="s">
        <v>14</v>
      </c>
      <c r="C84" s="278">
        <f t="shared" ref="C84:C90" si="7">$W$85</f>
        <v>0</v>
      </c>
      <c r="D84" s="278">
        <v>5000</v>
      </c>
      <c r="E84" s="278">
        <f t="shared" si="6"/>
        <v>0</v>
      </c>
      <c r="F84" s="278">
        <v>1652</v>
      </c>
      <c r="G84" s="264">
        <f t="shared" si="5"/>
        <v>0</v>
      </c>
    </row>
    <row r="85" spans="1:7">
      <c r="A85" s="276" t="s">
        <v>290</v>
      </c>
      <c r="B85" s="277" t="s">
        <v>14</v>
      </c>
      <c r="C85" s="278">
        <f t="shared" si="7"/>
        <v>0</v>
      </c>
      <c r="D85" s="278">
        <v>5000</v>
      </c>
      <c r="E85" s="278">
        <f t="shared" si="6"/>
        <v>0</v>
      </c>
      <c r="F85" s="278">
        <v>3500</v>
      </c>
      <c r="G85" s="264">
        <f t="shared" si="5"/>
        <v>0</v>
      </c>
    </row>
    <row r="86" spans="1:7">
      <c r="A86" s="276" t="s">
        <v>291</v>
      </c>
      <c r="B86" s="277" t="s">
        <v>224</v>
      </c>
      <c r="C86" s="278">
        <f t="shared" si="7"/>
        <v>0</v>
      </c>
      <c r="D86" s="278">
        <v>500</v>
      </c>
      <c r="E86" s="278">
        <f t="shared" si="6"/>
        <v>0</v>
      </c>
      <c r="F86" s="278">
        <f>45000/5</f>
        <v>9000</v>
      </c>
      <c r="G86" s="264">
        <f t="shared" si="5"/>
        <v>0</v>
      </c>
    </row>
    <row r="87" spans="1:7">
      <c r="A87" s="276" t="s">
        <v>292</v>
      </c>
      <c r="B87" s="277" t="s">
        <v>6</v>
      </c>
      <c r="C87" s="278">
        <f t="shared" si="7"/>
        <v>0</v>
      </c>
      <c r="D87" s="278">
        <v>30</v>
      </c>
      <c r="E87" s="278">
        <f t="shared" si="6"/>
        <v>0</v>
      </c>
      <c r="F87" s="278">
        <v>200000</v>
      </c>
      <c r="G87" s="264">
        <f t="shared" si="5"/>
        <v>0</v>
      </c>
    </row>
    <row r="88" spans="1:7">
      <c r="A88" s="273" t="s">
        <v>293</v>
      </c>
      <c r="B88" s="277" t="s">
        <v>6</v>
      </c>
      <c r="C88" s="278">
        <f t="shared" si="7"/>
        <v>0</v>
      </c>
      <c r="D88" s="278">
        <v>2000</v>
      </c>
      <c r="E88" s="278">
        <f t="shared" si="6"/>
        <v>0</v>
      </c>
      <c r="F88" s="278">
        <v>12700</v>
      </c>
      <c r="G88" s="264">
        <f t="shared" si="5"/>
        <v>0</v>
      </c>
    </row>
    <row r="89" spans="1:7">
      <c r="A89" s="276" t="s">
        <v>294</v>
      </c>
      <c r="B89" s="277" t="s">
        <v>6</v>
      </c>
      <c r="C89" s="278">
        <f t="shared" si="7"/>
        <v>0</v>
      </c>
      <c r="D89" s="278">
        <v>1000</v>
      </c>
      <c r="E89" s="278">
        <f t="shared" si="6"/>
        <v>0</v>
      </c>
      <c r="F89" s="278">
        <v>10000</v>
      </c>
      <c r="G89" s="264">
        <f t="shared" si="5"/>
        <v>0</v>
      </c>
    </row>
    <row r="90" spans="1:7">
      <c r="A90" s="273" t="s">
        <v>295</v>
      </c>
      <c r="B90" s="277" t="s">
        <v>15</v>
      </c>
      <c r="C90" s="278">
        <f t="shared" si="7"/>
        <v>0</v>
      </c>
      <c r="D90" s="278">
        <v>1000</v>
      </c>
      <c r="E90" s="278">
        <f t="shared" si="6"/>
        <v>0</v>
      </c>
      <c r="F90" s="278">
        <f>14000/3/3</f>
        <v>1555.5555555555557</v>
      </c>
      <c r="G90" s="264">
        <f t="shared" si="5"/>
        <v>0</v>
      </c>
    </row>
    <row r="91" spans="1:7">
      <c r="A91" s="280" t="s">
        <v>296</v>
      </c>
      <c r="B91" s="277" t="s">
        <v>6</v>
      </c>
      <c r="C91" s="278">
        <v>150000</v>
      </c>
      <c r="D91" s="278">
        <v>3000</v>
      </c>
      <c r="E91" s="278">
        <f t="shared" si="6"/>
        <v>0</v>
      </c>
      <c r="F91" s="278">
        <v>300</v>
      </c>
      <c r="G91" s="264">
        <f t="shared" si="5"/>
        <v>0</v>
      </c>
    </row>
    <row r="92" spans="1:7">
      <c r="A92" s="280" t="s">
        <v>297</v>
      </c>
      <c r="B92" s="277" t="s">
        <v>6</v>
      </c>
      <c r="C92" s="278">
        <v>150000</v>
      </c>
      <c r="D92" s="278">
        <v>3000</v>
      </c>
      <c r="E92" s="278">
        <f t="shared" si="6"/>
        <v>0</v>
      </c>
      <c r="F92" s="278">
        <v>600</v>
      </c>
      <c r="G92" s="264">
        <f t="shared" si="5"/>
        <v>0</v>
      </c>
    </row>
    <row r="93" spans="1:7">
      <c r="A93" s="280" t="s">
        <v>298</v>
      </c>
      <c r="B93" s="277" t="s">
        <v>11</v>
      </c>
      <c r="C93" s="278">
        <v>150000</v>
      </c>
      <c r="D93" s="278">
        <v>20</v>
      </c>
      <c r="E93" s="278">
        <f t="shared" si="6"/>
        <v>0</v>
      </c>
      <c r="F93" s="278">
        <v>160000</v>
      </c>
      <c r="G93" s="264">
        <f t="shared" si="5"/>
        <v>0</v>
      </c>
    </row>
    <row r="94" spans="1:7">
      <c r="A94" s="280" t="s">
        <v>299</v>
      </c>
      <c r="B94" s="277" t="s">
        <v>11</v>
      </c>
      <c r="C94" s="278">
        <v>150000</v>
      </c>
      <c r="D94" s="278">
        <v>600</v>
      </c>
      <c r="E94" s="278">
        <f t="shared" si="6"/>
        <v>0</v>
      </c>
      <c r="F94" s="278">
        <v>10000</v>
      </c>
      <c r="G94" s="264">
        <f t="shared" si="5"/>
        <v>0</v>
      </c>
    </row>
    <row r="95" spans="1:7">
      <c r="A95" s="273" t="s">
        <v>300</v>
      </c>
      <c r="B95" s="277" t="s">
        <v>108</v>
      </c>
      <c r="C95" s="278">
        <f t="shared" ref="C95:C109" si="8">$W$85</f>
        <v>0</v>
      </c>
      <c r="D95" s="278">
        <v>800</v>
      </c>
      <c r="E95" s="278">
        <f t="shared" si="6"/>
        <v>0</v>
      </c>
      <c r="F95" s="278">
        <v>20000</v>
      </c>
      <c r="G95" s="264">
        <v>80000</v>
      </c>
    </row>
    <row r="96" spans="1:7">
      <c r="A96" s="273" t="s">
        <v>301</v>
      </c>
      <c r="B96" s="277" t="s">
        <v>11</v>
      </c>
      <c r="C96" s="278"/>
      <c r="D96" s="278"/>
      <c r="E96" s="278"/>
      <c r="F96" s="278">
        <v>22792</v>
      </c>
      <c r="G96" s="264">
        <f t="shared" si="5"/>
        <v>0</v>
      </c>
    </row>
    <row r="97" spans="1:7">
      <c r="A97" s="273" t="s">
        <v>302</v>
      </c>
      <c r="B97" s="277" t="s">
        <v>6</v>
      </c>
      <c r="C97" s="278"/>
      <c r="D97" s="278"/>
      <c r="E97" s="278"/>
      <c r="F97" s="278"/>
      <c r="G97" s="264">
        <v>25200</v>
      </c>
    </row>
    <row r="98" spans="1:7">
      <c r="A98" s="273" t="s">
        <v>303</v>
      </c>
      <c r="B98" s="277" t="s">
        <v>6</v>
      </c>
      <c r="C98" s="278">
        <f t="shared" si="8"/>
        <v>0</v>
      </c>
      <c r="D98" s="278">
        <v>100</v>
      </c>
      <c r="E98" s="278">
        <f t="shared" si="6"/>
        <v>0</v>
      </c>
      <c r="F98" s="278">
        <v>25000</v>
      </c>
      <c r="G98" s="264">
        <f t="shared" si="5"/>
        <v>0</v>
      </c>
    </row>
    <row r="99" spans="1:7">
      <c r="A99" s="273" t="s">
        <v>304</v>
      </c>
      <c r="B99" s="277" t="s">
        <v>6</v>
      </c>
      <c r="C99" s="278">
        <f t="shared" si="8"/>
        <v>0</v>
      </c>
      <c r="D99" s="278">
        <v>100</v>
      </c>
      <c r="E99" s="278">
        <f t="shared" si="6"/>
        <v>0</v>
      </c>
      <c r="F99" s="278">
        <v>58000</v>
      </c>
      <c r="G99" s="264">
        <f t="shared" si="5"/>
        <v>0</v>
      </c>
    </row>
    <row r="100" spans="1:7">
      <c r="A100" s="273" t="s">
        <v>305</v>
      </c>
      <c r="B100" s="277" t="s">
        <v>6</v>
      </c>
      <c r="C100" s="278">
        <f t="shared" si="8"/>
        <v>0</v>
      </c>
      <c r="D100" s="278">
        <v>100</v>
      </c>
      <c r="E100" s="278">
        <f t="shared" si="6"/>
        <v>0</v>
      </c>
      <c r="F100" s="278">
        <v>75000</v>
      </c>
      <c r="G100" s="264">
        <f t="shared" si="5"/>
        <v>0</v>
      </c>
    </row>
    <row r="101" spans="1:7">
      <c r="A101" s="273" t="s">
        <v>306</v>
      </c>
      <c r="B101" s="277" t="s">
        <v>6</v>
      </c>
      <c r="C101" s="278"/>
      <c r="D101" s="278"/>
      <c r="E101" s="278"/>
      <c r="F101" s="278">
        <v>67550</v>
      </c>
      <c r="G101" s="264">
        <f t="shared" si="5"/>
        <v>0</v>
      </c>
    </row>
    <row r="102" spans="1:7">
      <c r="A102" s="276" t="s">
        <v>307</v>
      </c>
      <c r="B102" s="277" t="s">
        <v>6</v>
      </c>
      <c r="C102" s="278">
        <f t="shared" si="8"/>
        <v>0</v>
      </c>
      <c r="D102" s="278">
        <v>30</v>
      </c>
      <c r="E102" s="278">
        <f t="shared" si="6"/>
        <v>0</v>
      </c>
      <c r="F102" s="278">
        <v>150000</v>
      </c>
      <c r="G102" s="264">
        <f t="shared" si="5"/>
        <v>0</v>
      </c>
    </row>
    <row r="103" spans="1:7">
      <c r="A103" s="280" t="s">
        <v>308</v>
      </c>
      <c r="B103" s="277" t="s">
        <v>6</v>
      </c>
      <c r="C103" s="278">
        <v>200000</v>
      </c>
      <c r="D103" s="278">
        <v>30</v>
      </c>
      <c r="E103" s="278">
        <f>ROUND(+C103/D103,0)*$J$4</f>
        <v>0</v>
      </c>
      <c r="F103" s="278">
        <v>1200000</v>
      </c>
      <c r="G103" s="264">
        <f>ROUND(+E103+F103,0)*$J$5</f>
        <v>0</v>
      </c>
    </row>
    <row r="104" spans="1:7">
      <c r="A104" s="276" t="s">
        <v>309</v>
      </c>
      <c r="B104" s="277" t="s">
        <v>310</v>
      </c>
      <c r="C104" s="278">
        <f t="shared" si="8"/>
        <v>0</v>
      </c>
      <c r="D104" s="278">
        <v>2000</v>
      </c>
      <c r="E104" s="278">
        <f t="shared" si="6"/>
        <v>0</v>
      </c>
      <c r="F104" s="278">
        <v>1500</v>
      </c>
      <c r="G104" s="264">
        <f t="shared" si="5"/>
        <v>0</v>
      </c>
    </row>
    <row r="105" spans="1:7">
      <c r="A105" s="276" t="s">
        <v>311</v>
      </c>
      <c r="B105" s="277" t="s">
        <v>312</v>
      </c>
      <c r="C105" s="278">
        <f t="shared" si="8"/>
        <v>0</v>
      </c>
      <c r="D105" s="278">
        <v>1200</v>
      </c>
      <c r="E105" s="278">
        <f t="shared" si="6"/>
        <v>0</v>
      </c>
      <c r="F105" s="278">
        <v>18000</v>
      </c>
      <c r="G105" s="264">
        <f t="shared" si="5"/>
        <v>0</v>
      </c>
    </row>
    <row r="106" spans="1:7">
      <c r="A106" s="276" t="s">
        <v>313</v>
      </c>
      <c r="B106" s="277" t="s">
        <v>6</v>
      </c>
      <c r="C106" s="278">
        <f t="shared" si="8"/>
        <v>0</v>
      </c>
      <c r="D106" s="278">
        <v>600</v>
      </c>
      <c r="E106" s="278">
        <f t="shared" si="6"/>
        <v>0</v>
      </c>
      <c r="F106" s="278">
        <v>22000</v>
      </c>
      <c r="G106" s="264">
        <f t="shared" si="5"/>
        <v>0</v>
      </c>
    </row>
    <row r="107" spans="1:7">
      <c r="A107" s="276" t="s">
        <v>314</v>
      </c>
      <c r="B107" s="277" t="s">
        <v>6</v>
      </c>
      <c r="C107" s="278">
        <f t="shared" si="8"/>
        <v>0</v>
      </c>
      <c r="D107" s="278">
        <v>600</v>
      </c>
      <c r="E107" s="278">
        <f t="shared" si="6"/>
        <v>0</v>
      </c>
      <c r="F107" s="278">
        <v>19000</v>
      </c>
      <c r="G107" s="264">
        <f t="shared" si="5"/>
        <v>0</v>
      </c>
    </row>
    <row r="108" spans="1:7">
      <c r="A108" s="280" t="s">
        <v>315</v>
      </c>
      <c r="B108" s="277" t="s">
        <v>6</v>
      </c>
      <c r="C108" s="278">
        <f t="shared" si="8"/>
        <v>0</v>
      </c>
      <c r="D108" s="278">
        <v>600</v>
      </c>
      <c r="E108" s="278">
        <f t="shared" si="6"/>
        <v>0</v>
      </c>
      <c r="F108" s="278">
        <v>10000</v>
      </c>
      <c r="G108" s="264">
        <f t="shared" si="5"/>
        <v>0</v>
      </c>
    </row>
    <row r="109" spans="1:7">
      <c r="A109" s="280" t="s">
        <v>316</v>
      </c>
      <c r="B109" s="277" t="s">
        <v>6</v>
      </c>
      <c r="C109" s="278">
        <f t="shared" si="8"/>
        <v>0</v>
      </c>
      <c r="D109" s="278">
        <v>600</v>
      </c>
      <c r="E109" s="278">
        <f t="shared" si="6"/>
        <v>0</v>
      </c>
      <c r="F109" s="278">
        <v>21000</v>
      </c>
      <c r="G109" s="264">
        <f t="shared" si="5"/>
        <v>0</v>
      </c>
    </row>
    <row r="110" spans="1:7">
      <c r="A110" s="280" t="s">
        <v>317</v>
      </c>
      <c r="B110" s="277" t="s">
        <v>6</v>
      </c>
      <c r="C110" s="278">
        <v>120000</v>
      </c>
      <c r="D110" s="278">
        <v>600</v>
      </c>
      <c r="E110" s="278">
        <f t="shared" si="6"/>
        <v>0</v>
      </c>
      <c r="F110" s="278">
        <v>3700</v>
      </c>
      <c r="G110" s="264">
        <f t="shared" si="5"/>
        <v>0</v>
      </c>
    </row>
    <row r="111" spans="1:7">
      <c r="A111" s="276" t="s">
        <v>318</v>
      </c>
      <c r="B111" s="277" t="s">
        <v>6</v>
      </c>
      <c r="C111" s="278">
        <f>$W$85</f>
        <v>0</v>
      </c>
      <c r="D111" s="278">
        <v>10000</v>
      </c>
      <c r="E111" s="278">
        <f t="shared" si="6"/>
        <v>0</v>
      </c>
      <c r="F111" s="278">
        <v>10000</v>
      </c>
      <c r="G111" s="264">
        <f t="shared" si="5"/>
        <v>0</v>
      </c>
    </row>
    <row r="112" spans="1:7">
      <c r="A112" s="276" t="s">
        <v>319</v>
      </c>
      <c r="B112" s="277" t="s">
        <v>11</v>
      </c>
      <c r="C112" s="278">
        <v>120000</v>
      </c>
      <c r="D112" s="278">
        <v>200</v>
      </c>
      <c r="E112" s="278">
        <f t="shared" si="6"/>
        <v>0</v>
      </c>
      <c r="F112" s="278">
        <f>165000/12.5</f>
        <v>13200</v>
      </c>
      <c r="G112" s="264">
        <f t="shared" si="5"/>
        <v>0</v>
      </c>
    </row>
    <row r="113" spans="1:7">
      <c r="A113" s="276" t="s">
        <v>320</v>
      </c>
      <c r="B113" s="277" t="s">
        <v>6</v>
      </c>
      <c r="C113" s="278">
        <f>$W$85</f>
        <v>0</v>
      </c>
      <c r="D113" s="278">
        <v>1000</v>
      </c>
      <c r="E113" s="278">
        <f t="shared" si="6"/>
        <v>0</v>
      </c>
      <c r="F113" s="278">
        <v>6000</v>
      </c>
      <c r="G113" s="264">
        <f t="shared" si="5"/>
        <v>0</v>
      </c>
    </row>
    <row r="114" spans="1:7">
      <c r="A114" s="276" t="s">
        <v>321</v>
      </c>
      <c r="B114" s="277" t="s">
        <v>11</v>
      </c>
      <c r="C114" s="278">
        <f>$W$85</f>
        <v>0</v>
      </c>
      <c r="D114" s="278">
        <v>200</v>
      </c>
      <c r="E114" s="278">
        <f t="shared" si="6"/>
        <v>0</v>
      </c>
      <c r="F114" s="278">
        <v>12500</v>
      </c>
      <c r="G114" s="264">
        <f t="shared" si="5"/>
        <v>0</v>
      </c>
    </row>
    <row r="115" spans="1:7">
      <c r="A115" s="276" t="s">
        <v>322</v>
      </c>
      <c r="B115" s="277" t="s">
        <v>6</v>
      </c>
      <c r="C115" s="278">
        <f>$W$85</f>
        <v>0</v>
      </c>
      <c r="D115" s="278">
        <v>50</v>
      </c>
      <c r="E115" s="278">
        <f t="shared" si="6"/>
        <v>0</v>
      </c>
      <c r="F115" s="278">
        <v>50000</v>
      </c>
      <c r="G115" s="264">
        <f t="shared" si="5"/>
        <v>0</v>
      </c>
    </row>
    <row r="116" spans="1:7">
      <c r="A116" s="276" t="s">
        <v>323</v>
      </c>
      <c r="B116" s="277" t="s">
        <v>6</v>
      </c>
      <c r="C116" s="278">
        <v>200000</v>
      </c>
      <c r="D116" s="278">
        <v>30</v>
      </c>
      <c r="E116" s="278">
        <f t="shared" si="6"/>
        <v>0</v>
      </c>
      <c r="F116" s="278">
        <v>100000</v>
      </c>
      <c r="G116" s="264">
        <f t="shared" si="5"/>
        <v>0</v>
      </c>
    </row>
    <row r="117" spans="1:7">
      <c r="A117" s="276" t="s">
        <v>324</v>
      </c>
      <c r="B117" s="277" t="s">
        <v>6</v>
      </c>
      <c r="C117" s="278">
        <v>200000</v>
      </c>
      <c r="D117" s="278">
        <v>30</v>
      </c>
      <c r="E117" s="278">
        <f t="shared" si="6"/>
        <v>0</v>
      </c>
      <c r="F117" s="278">
        <v>150000</v>
      </c>
      <c r="G117" s="264">
        <f t="shared" si="5"/>
        <v>0</v>
      </c>
    </row>
    <row r="118" spans="1:7">
      <c r="A118" s="280" t="s">
        <v>325</v>
      </c>
      <c r="B118" s="277" t="s">
        <v>11</v>
      </c>
      <c r="C118" s="278">
        <v>120000</v>
      </c>
      <c r="D118" s="278">
        <v>200</v>
      </c>
      <c r="E118" s="278">
        <f t="shared" si="6"/>
        <v>0</v>
      </c>
      <c r="F118" s="278">
        <v>420000</v>
      </c>
      <c r="G118" s="264">
        <f t="shared" si="5"/>
        <v>0</v>
      </c>
    </row>
    <row r="119" spans="1:7">
      <c r="A119" s="280" t="s">
        <v>326</v>
      </c>
      <c r="B119" s="277" t="s">
        <v>327</v>
      </c>
      <c r="C119" s="278">
        <v>200000</v>
      </c>
      <c r="D119" s="278">
        <v>1000</v>
      </c>
      <c r="E119" s="278">
        <f>ROUND(+C119/D119,0)*$J$4</f>
        <v>0</v>
      </c>
      <c r="F119" s="278">
        <v>15000</v>
      </c>
      <c r="G119" s="264">
        <f>ROUND(+E119+F119,0)*$J$5</f>
        <v>0</v>
      </c>
    </row>
    <row r="120" spans="1:7">
      <c r="A120" s="280" t="s">
        <v>328</v>
      </c>
      <c r="B120" s="277" t="s">
        <v>15</v>
      </c>
      <c r="C120" s="278">
        <v>120000</v>
      </c>
      <c r="D120" s="278">
        <v>1200</v>
      </c>
      <c r="E120" s="278">
        <f t="shared" si="6"/>
        <v>0</v>
      </c>
      <c r="F120" s="278">
        <v>15000</v>
      </c>
      <c r="G120" s="264">
        <f t="shared" si="5"/>
        <v>0</v>
      </c>
    </row>
    <row r="121" spans="1:7">
      <c r="A121" s="280" t="s">
        <v>329</v>
      </c>
      <c r="B121" s="277" t="s">
        <v>15</v>
      </c>
      <c r="C121" s="278">
        <v>120000</v>
      </c>
      <c r="D121" s="278">
        <v>1200</v>
      </c>
      <c r="E121" s="278">
        <f t="shared" si="6"/>
        <v>0</v>
      </c>
      <c r="F121" s="278">
        <v>6000</v>
      </c>
      <c r="G121" s="264">
        <f t="shared" si="5"/>
        <v>0</v>
      </c>
    </row>
    <row r="122" spans="1:7">
      <c r="A122" s="280" t="s">
        <v>330</v>
      </c>
      <c r="B122" s="277" t="s">
        <v>11</v>
      </c>
      <c r="C122" s="278">
        <v>120000</v>
      </c>
      <c r="D122" s="278">
        <v>100</v>
      </c>
      <c r="E122" s="278">
        <f>ROUND(+C122/D122,0)*$J$4</f>
        <v>0</v>
      </c>
      <c r="F122" s="278">
        <v>130000</v>
      </c>
      <c r="G122" s="264">
        <f>ROUND(+E122+F122,0)*$J$5</f>
        <v>0</v>
      </c>
    </row>
    <row r="123" spans="1:7">
      <c r="A123" s="276" t="s">
        <v>331</v>
      </c>
      <c r="B123" s="277" t="s">
        <v>17</v>
      </c>
      <c r="C123" s="278">
        <v>240000</v>
      </c>
      <c r="D123" s="278">
        <v>5</v>
      </c>
      <c r="E123" s="278">
        <f t="shared" si="6"/>
        <v>0</v>
      </c>
      <c r="F123" s="278"/>
      <c r="G123" s="264">
        <f t="shared" si="5"/>
        <v>0</v>
      </c>
    </row>
    <row r="124" spans="1:7">
      <c r="A124" s="276" t="s">
        <v>332</v>
      </c>
      <c r="B124" s="277" t="s">
        <v>6</v>
      </c>
      <c r="C124" s="278"/>
      <c r="D124" s="278"/>
      <c r="E124" s="278"/>
      <c r="F124" s="278">
        <v>2000</v>
      </c>
      <c r="G124" s="264">
        <f t="shared" si="5"/>
        <v>0</v>
      </c>
    </row>
    <row r="125" spans="1:7">
      <c r="A125" s="276" t="s">
        <v>333</v>
      </c>
      <c r="B125" s="277" t="s">
        <v>6</v>
      </c>
      <c r="C125" s="278">
        <f>$W$85</f>
        <v>0</v>
      </c>
      <c r="D125" s="278">
        <v>1000</v>
      </c>
      <c r="E125" s="278">
        <f t="shared" si="6"/>
        <v>0</v>
      </c>
      <c r="F125" s="278">
        <v>15000</v>
      </c>
      <c r="G125" s="264">
        <f t="shared" si="5"/>
        <v>0</v>
      </c>
    </row>
    <row r="126" spans="1:7">
      <c r="A126" s="280" t="s">
        <v>334</v>
      </c>
      <c r="B126" s="277" t="s">
        <v>6</v>
      </c>
      <c r="C126" s="278">
        <v>240000</v>
      </c>
      <c r="D126" s="278">
        <v>50</v>
      </c>
      <c r="E126" s="278">
        <f>ROUND(+C126/D126,0)*$J$4</f>
        <v>0</v>
      </c>
      <c r="F126" s="278">
        <v>90000</v>
      </c>
      <c r="G126" s="264">
        <f>ROUND(+E126+F126,0)*$J$5</f>
        <v>0</v>
      </c>
    </row>
    <row r="127" spans="1:7">
      <c r="A127" s="276" t="s">
        <v>335</v>
      </c>
      <c r="B127" s="277" t="s">
        <v>336</v>
      </c>
      <c r="C127" s="278">
        <f>$W$85</f>
        <v>0</v>
      </c>
      <c r="D127" s="278">
        <v>5000</v>
      </c>
      <c r="E127" s="278">
        <f t="shared" si="6"/>
        <v>0</v>
      </c>
      <c r="F127" s="278">
        <v>20000</v>
      </c>
      <c r="G127" s="264">
        <f t="shared" si="5"/>
        <v>0</v>
      </c>
    </row>
    <row r="128" spans="1:7">
      <c r="A128" s="276" t="s">
        <v>337</v>
      </c>
      <c r="B128" s="277" t="s">
        <v>312</v>
      </c>
      <c r="C128" s="278">
        <f>$W$85</f>
        <v>0</v>
      </c>
      <c r="D128" s="278">
        <v>1200</v>
      </c>
      <c r="E128" s="278">
        <f t="shared" si="6"/>
        <v>0</v>
      </c>
      <c r="F128" s="278">
        <v>45000</v>
      </c>
      <c r="G128" s="264">
        <f t="shared" si="5"/>
        <v>0</v>
      </c>
    </row>
    <row r="129" spans="1:7">
      <c r="A129" s="276" t="s">
        <v>338</v>
      </c>
      <c r="B129" s="277" t="s">
        <v>14</v>
      </c>
      <c r="C129" s="278">
        <f>$W$85</f>
        <v>0</v>
      </c>
      <c r="D129" s="278">
        <v>5000</v>
      </c>
      <c r="E129" s="278">
        <f t="shared" si="6"/>
        <v>0</v>
      </c>
      <c r="F129" s="278">
        <v>130</v>
      </c>
      <c r="G129" s="264">
        <f t="shared" si="5"/>
        <v>0</v>
      </c>
    </row>
    <row r="130" spans="1:7">
      <c r="A130" s="276" t="s">
        <v>339</v>
      </c>
      <c r="B130" s="277" t="s">
        <v>17</v>
      </c>
      <c r="C130" s="278">
        <v>1600000</v>
      </c>
      <c r="D130" s="278">
        <v>15</v>
      </c>
      <c r="E130" s="278">
        <v>130000</v>
      </c>
      <c r="F130" s="278"/>
      <c r="G130" s="264">
        <f t="shared" si="5"/>
        <v>0</v>
      </c>
    </row>
    <row r="131" spans="1:7">
      <c r="A131" s="276" t="s">
        <v>340</v>
      </c>
      <c r="B131" s="277" t="s">
        <v>224</v>
      </c>
      <c r="C131" s="278">
        <f>$W$85</f>
        <v>0</v>
      </c>
      <c r="D131" s="278">
        <v>500</v>
      </c>
      <c r="E131" s="278">
        <f t="shared" si="6"/>
        <v>0</v>
      </c>
      <c r="F131" s="278">
        <v>77250</v>
      </c>
      <c r="G131" s="264">
        <f t="shared" si="5"/>
        <v>0</v>
      </c>
    </row>
    <row r="132" spans="1:7">
      <c r="A132" s="282" t="s">
        <v>341</v>
      </c>
      <c r="B132" s="277" t="s">
        <v>224</v>
      </c>
      <c r="C132" s="278">
        <v>120000</v>
      </c>
      <c r="D132" s="278">
        <v>500</v>
      </c>
      <c r="E132" s="278">
        <f t="shared" si="6"/>
        <v>0</v>
      </c>
      <c r="F132" s="278">
        <v>170000</v>
      </c>
      <c r="G132" s="264">
        <f t="shared" si="5"/>
        <v>0</v>
      </c>
    </row>
    <row r="133" spans="1:7">
      <c r="A133" s="273" t="s">
        <v>342</v>
      </c>
      <c r="B133" s="277" t="s">
        <v>224</v>
      </c>
      <c r="C133" s="278">
        <f>$W$85</f>
        <v>0</v>
      </c>
      <c r="D133" s="278">
        <v>500</v>
      </c>
      <c r="E133" s="278">
        <f t="shared" si="6"/>
        <v>0</v>
      </c>
      <c r="F133" s="278">
        <v>75200</v>
      </c>
      <c r="G133" s="264">
        <f t="shared" si="5"/>
        <v>0</v>
      </c>
    </row>
    <row r="134" spans="1:7">
      <c r="A134" s="276" t="s">
        <v>343</v>
      </c>
      <c r="B134" s="277" t="s">
        <v>224</v>
      </c>
      <c r="C134" s="278">
        <f>$W$85</f>
        <v>0</v>
      </c>
      <c r="D134" s="278">
        <v>500</v>
      </c>
      <c r="E134" s="278">
        <f t="shared" si="6"/>
        <v>0</v>
      </c>
      <c r="F134" s="278">
        <v>70000</v>
      </c>
      <c r="G134" s="264">
        <f t="shared" si="5"/>
        <v>0</v>
      </c>
    </row>
    <row r="135" spans="1:7">
      <c r="A135" s="276" t="s">
        <v>344</v>
      </c>
      <c r="B135" s="277" t="s">
        <v>224</v>
      </c>
      <c r="C135" s="278">
        <f>$W$85</f>
        <v>0</v>
      </c>
      <c r="D135" s="278">
        <v>500</v>
      </c>
      <c r="E135" s="278">
        <f t="shared" si="6"/>
        <v>0</v>
      </c>
      <c r="F135" s="278">
        <v>45000</v>
      </c>
      <c r="G135" s="264">
        <f t="shared" si="5"/>
        <v>0</v>
      </c>
    </row>
    <row r="136" spans="1:7">
      <c r="A136" s="276" t="s">
        <v>345</v>
      </c>
      <c r="B136" s="277" t="s">
        <v>6</v>
      </c>
      <c r="C136" s="278">
        <f>$W$85</f>
        <v>0</v>
      </c>
      <c r="D136" s="278">
        <v>1200</v>
      </c>
      <c r="E136" s="278">
        <f t="shared" si="6"/>
        <v>0</v>
      </c>
      <c r="F136" s="278">
        <v>12000</v>
      </c>
      <c r="G136" s="264">
        <f t="shared" si="5"/>
        <v>0</v>
      </c>
    </row>
    <row r="137" spans="1:7">
      <c r="A137" s="280" t="s">
        <v>346</v>
      </c>
      <c r="B137" s="277" t="s">
        <v>6</v>
      </c>
      <c r="C137" s="278">
        <v>120000</v>
      </c>
      <c r="D137" s="278">
        <v>1200</v>
      </c>
      <c r="E137" s="278">
        <f t="shared" si="6"/>
        <v>0</v>
      </c>
      <c r="F137" s="278">
        <v>35000</v>
      </c>
      <c r="G137" s="264">
        <f t="shared" si="5"/>
        <v>0</v>
      </c>
    </row>
    <row r="138" spans="1:7">
      <c r="A138" s="276" t="s">
        <v>347</v>
      </c>
      <c r="B138" s="277" t="s">
        <v>6</v>
      </c>
      <c r="C138" s="278">
        <f>$W$85</f>
        <v>0</v>
      </c>
      <c r="D138" s="278">
        <v>1200</v>
      </c>
      <c r="E138" s="278">
        <f t="shared" si="6"/>
        <v>0</v>
      </c>
      <c r="F138" s="278">
        <v>4400</v>
      </c>
      <c r="G138" s="264">
        <f t="shared" si="5"/>
        <v>0</v>
      </c>
    </row>
    <row r="139" spans="1:7">
      <c r="A139" s="276" t="s">
        <v>348</v>
      </c>
      <c r="B139" s="277" t="s">
        <v>14</v>
      </c>
      <c r="C139" s="278">
        <f>$W$85</f>
        <v>0</v>
      </c>
      <c r="D139" s="278">
        <v>5000</v>
      </c>
      <c r="E139" s="278">
        <f t="shared" si="6"/>
        <v>0</v>
      </c>
      <c r="F139" s="278">
        <v>3200</v>
      </c>
      <c r="G139" s="264">
        <f t="shared" si="5"/>
        <v>0</v>
      </c>
    </row>
    <row r="140" spans="1:7">
      <c r="A140" s="276" t="s">
        <v>349</v>
      </c>
      <c r="B140" s="277" t="s">
        <v>6</v>
      </c>
      <c r="C140" s="278">
        <f>$W$85</f>
        <v>0</v>
      </c>
      <c r="D140" s="278">
        <v>1000</v>
      </c>
      <c r="E140" s="278">
        <f t="shared" si="6"/>
        <v>0</v>
      </c>
      <c r="F140" s="278">
        <v>15000</v>
      </c>
      <c r="G140" s="264">
        <f t="shared" si="5"/>
        <v>0</v>
      </c>
    </row>
    <row r="141" spans="1:7">
      <c r="A141" s="280" t="s">
        <v>350</v>
      </c>
      <c r="B141" s="277" t="s">
        <v>6</v>
      </c>
      <c r="C141" s="278">
        <v>800000</v>
      </c>
      <c r="D141" s="278">
        <v>8</v>
      </c>
      <c r="E141" s="278">
        <f>ROUND(+C141/D141,0)*$J$4</f>
        <v>0</v>
      </c>
      <c r="F141" s="278">
        <v>500000</v>
      </c>
      <c r="G141" s="264">
        <f>ROUND(+E141+F141,0)*$J$5</f>
        <v>0</v>
      </c>
    </row>
    <row r="142" spans="1:7">
      <c r="A142" s="280" t="s">
        <v>351</v>
      </c>
      <c r="B142" s="277" t="s">
        <v>6</v>
      </c>
      <c r="C142" s="278"/>
      <c r="D142" s="278"/>
      <c r="E142" s="278"/>
      <c r="F142" s="278">
        <v>3000</v>
      </c>
      <c r="G142" s="264">
        <f>ROUND(+E142+F142,0)*$J$5</f>
        <v>0</v>
      </c>
    </row>
    <row r="143" spans="1:7">
      <c r="A143" s="276" t="s">
        <v>352</v>
      </c>
      <c r="B143" s="277" t="s">
        <v>6</v>
      </c>
      <c r="C143" s="278">
        <f>$W$85</f>
        <v>0</v>
      </c>
      <c r="D143" s="278">
        <v>50</v>
      </c>
      <c r="E143" s="278">
        <f t="shared" si="6"/>
        <v>0</v>
      </c>
      <c r="F143" s="278">
        <v>100000</v>
      </c>
      <c r="G143" s="264">
        <f t="shared" si="5"/>
        <v>0</v>
      </c>
    </row>
    <row r="144" spans="1:7">
      <c r="A144" s="276" t="s">
        <v>353</v>
      </c>
      <c r="B144" s="277" t="s">
        <v>6</v>
      </c>
      <c r="C144" s="278">
        <f>$W$85</f>
        <v>0</v>
      </c>
      <c r="D144" s="278">
        <v>50</v>
      </c>
      <c r="E144" s="278">
        <f t="shared" si="6"/>
        <v>0</v>
      </c>
      <c r="F144" s="278">
        <v>150000</v>
      </c>
      <c r="G144" s="264">
        <f t="shared" si="5"/>
        <v>0</v>
      </c>
    </row>
    <row r="145" spans="1:7">
      <c r="A145" s="276" t="s">
        <v>354</v>
      </c>
      <c r="B145" s="277" t="s">
        <v>6</v>
      </c>
      <c r="C145" s="278">
        <v>200000</v>
      </c>
      <c r="D145" s="278">
        <v>20</v>
      </c>
      <c r="E145" s="278">
        <f t="shared" si="6"/>
        <v>0</v>
      </c>
      <c r="F145" s="278">
        <v>190000</v>
      </c>
      <c r="G145" s="264">
        <f t="shared" si="5"/>
        <v>0</v>
      </c>
    </row>
    <row r="146" spans="1:7">
      <c r="A146" s="276" t="s">
        <v>355</v>
      </c>
      <c r="B146" s="277" t="s">
        <v>6</v>
      </c>
      <c r="C146" s="278">
        <v>200000</v>
      </c>
      <c r="D146" s="278">
        <v>20</v>
      </c>
      <c r="E146" s="278">
        <f t="shared" si="6"/>
        <v>0</v>
      </c>
      <c r="F146" s="278">
        <v>230000</v>
      </c>
      <c r="G146" s="264">
        <f t="shared" si="5"/>
        <v>0</v>
      </c>
    </row>
    <row r="147" spans="1:7">
      <c r="A147" s="276" t="s">
        <v>356</v>
      </c>
      <c r="B147" s="277" t="s">
        <v>6</v>
      </c>
      <c r="C147" s="278">
        <f t="shared" ref="C147:C152" si="9">$W$85</f>
        <v>0</v>
      </c>
      <c r="D147" s="278">
        <v>50</v>
      </c>
      <c r="E147" s="278">
        <f t="shared" si="6"/>
        <v>0</v>
      </c>
      <c r="F147" s="278">
        <v>120000</v>
      </c>
      <c r="G147" s="264">
        <f t="shared" si="5"/>
        <v>0</v>
      </c>
    </row>
    <row r="148" spans="1:7">
      <c r="A148" s="276" t="s">
        <v>357</v>
      </c>
      <c r="B148" s="277" t="s">
        <v>267</v>
      </c>
      <c r="C148" s="278">
        <f t="shared" si="9"/>
        <v>0</v>
      </c>
      <c r="D148" s="278">
        <v>10000</v>
      </c>
      <c r="E148" s="278">
        <f t="shared" si="6"/>
        <v>0</v>
      </c>
      <c r="F148" s="278">
        <v>3500</v>
      </c>
      <c r="G148" s="264">
        <v>4500</v>
      </c>
    </row>
    <row r="149" spans="1:7">
      <c r="A149" s="273" t="s">
        <v>358</v>
      </c>
      <c r="B149" s="277" t="s">
        <v>6</v>
      </c>
      <c r="C149" s="278">
        <f t="shared" si="9"/>
        <v>0</v>
      </c>
      <c r="D149" s="278">
        <v>100</v>
      </c>
      <c r="E149" s="278">
        <f t="shared" si="6"/>
        <v>0</v>
      </c>
      <c r="F149" s="278">
        <v>50000</v>
      </c>
      <c r="G149" s="264">
        <f t="shared" si="5"/>
        <v>0</v>
      </c>
    </row>
    <row r="150" spans="1:7">
      <c r="A150" s="276" t="s">
        <v>359</v>
      </c>
      <c r="B150" s="277" t="s">
        <v>6</v>
      </c>
      <c r="C150" s="278">
        <f t="shared" si="9"/>
        <v>0</v>
      </c>
      <c r="D150" s="278">
        <v>10000</v>
      </c>
      <c r="E150" s="278">
        <f t="shared" si="6"/>
        <v>0</v>
      </c>
      <c r="F150" s="278">
        <v>8000</v>
      </c>
      <c r="G150" s="264">
        <f t="shared" si="5"/>
        <v>0</v>
      </c>
    </row>
    <row r="151" spans="1:7">
      <c r="A151" s="276" t="s">
        <v>360</v>
      </c>
      <c r="B151" s="277" t="s">
        <v>6</v>
      </c>
      <c r="C151" s="278">
        <f t="shared" si="9"/>
        <v>0</v>
      </c>
      <c r="D151" s="278">
        <v>10000</v>
      </c>
      <c r="E151" s="278">
        <f t="shared" si="6"/>
        <v>0</v>
      </c>
      <c r="F151" s="278">
        <v>12000</v>
      </c>
      <c r="G151" s="264">
        <f t="shared" si="5"/>
        <v>0</v>
      </c>
    </row>
    <row r="152" spans="1:7">
      <c r="A152" s="280" t="s">
        <v>361</v>
      </c>
      <c r="B152" s="277" t="s">
        <v>15</v>
      </c>
      <c r="C152" s="278">
        <f t="shared" si="9"/>
        <v>0</v>
      </c>
      <c r="D152" s="278">
        <v>1500</v>
      </c>
      <c r="E152" s="278">
        <f t="shared" si="6"/>
        <v>0</v>
      </c>
      <c r="F152" s="278">
        <v>4000</v>
      </c>
      <c r="G152" s="264">
        <f t="shared" si="5"/>
        <v>0</v>
      </c>
    </row>
    <row r="153" spans="1:7">
      <c r="A153" s="276" t="s">
        <v>362</v>
      </c>
      <c r="B153" s="277" t="s">
        <v>14</v>
      </c>
      <c r="C153" s="278">
        <v>120000</v>
      </c>
      <c r="D153" s="278">
        <v>5000</v>
      </c>
      <c r="E153" s="278">
        <f t="shared" si="6"/>
        <v>0</v>
      </c>
      <c r="F153" s="278">
        <v>3500</v>
      </c>
      <c r="G153" s="264">
        <f t="shared" si="5"/>
        <v>0</v>
      </c>
    </row>
    <row r="154" spans="1:7">
      <c r="A154" s="276" t="s">
        <v>363</v>
      </c>
      <c r="B154" s="277" t="s">
        <v>14</v>
      </c>
      <c r="C154" s="278"/>
      <c r="D154" s="278"/>
      <c r="E154" s="278"/>
      <c r="F154" s="278">
        <v>19000</v>
      </c>
      <c r="G154" s="264">
        <f t="shared" si="5"/>
        <v>0</v>
      </c>
    </row>
    <row r="155" spans="1:7">
      <c r="A155" s="276" t="s">
        <v>364</v>
      </c>
      <c r="B155" s="277" t="s">
        <v>6</v>
      </c>
      <c r="C155" s="278">
        <f t="shared" ref="C155:C166" si="10">$W$85</f>
        <v>0</v>
      </c>
      <c r="D155" s="278">
        <v>150</v>
      </c>
      <c r="E155" s="278">
        <f t="shared" si="6"/>
        <v>0</v>
      </c>
      <c r="F155" s="278">
        <v>42000</v>
      </c>
      <c r="G155" s="264">
        <f t="shared" si="5"/>
        <v>0</v>
      </c>
    </row>
    <row r="156" spans="1:7">
      <c r="A156" s="273" t="s">
        <v>365</v>
      </c>
      <c r="B156" s="277" t="s">
        <v>6</v>
      </c>
      <c r="C156" s="278">
        <f t="shared" si="10"/>
        <v>0</v>
      </c>
      <c r="D156" s="278">
        <v>100</v>
      </c>
      <c r="E156" s="278">
        <f t="shared" si="6"/>
        <v>0</v>
      </c>
      <c r="F156" s="278">
        <v>398500</v>
      </c>
      <c r="G156" s="264">
        <f t="shared" si="5"/>
        <v>0</v>
      </c>
    </row>
    <row r="157" spans="1:7">
      <c r="A157" s="273" t="s">
        <v>366</v>
      </c>
      <c r="B157" s="277" t="s">
        <v>6</v>
      </c>
      <c r="C157" s="278">
        <f t="shared" si="10"/>
        <v>0</v>
      </c>
      <c r="D157" s="278">
        <v>100</v>
      </c>
      <c r="E157" s="278">
        <f t="shared" si="6"/>
        <v>0</v>
      </c>
      <c r="F157" s="264">
        <v>466326</v>
      </c>
      <c r="G157" s="264">
        <v>466326</v>
      </c>
    </row>
    <row r="158" spans="1:7">
      <c r="A158" s="273" t="s">
        <v>367</v>
      </c>
      <c r="B158" s="277" t="s">
        <v>6</v>
      </c>
      <c r="C158" s="278">
        <f t="shared" si="10"/>
        <v>0</v>
      </c>
      <c r="D158" s="278">
        <v>100</v>
      </c>
      <c r="E158" s="278">
        <f t="shared" si="6"/>
        <v>0</v>
      </c>
      <c r="F158" s="278">
        <v>250000</v>
      </c>
      <c r="G158" s="264">
        <f t="shared" si="5"/>
        <v>0</v>
      </c>
    </row>
    <row r="159" spans="1:7">
      <c r="A159" s="280" t="s">
        <v>368</v>
      </c>
      <c r="B159" s="277" t="s">
        <v>6</v>
      </c>
      <c r="C159" s="278">
        <f t="shared" si="10"/>
        <v>0</v>
      </c>
      <c r="D159" s="278">
        <v>100</v>
      </c>
      <c r="E159" s="278">
        <f>ROUND(+C159/D159,0)*$J$4</f>
        <v>0</v>
      </c>
      <c r="F159" s="278">
        <v>450000</v>
      </c>
      <c r="G159" s="264">
        <f>ROUND(+E159+F159,0)*$J$5</f>
        <v>0</v>
      </c>
    </row>
    <row r="160" spans="1:7">
      <c r="A160" s="276" t="s">
        <v>369</v>
      </c>
      <c r="B160" s="277" t="s">
        <v>11</v>
      </c>
      <c r="C160" s="278">
        <f t="shared" si="10"/>
        <v>0</v>
      </c>
      <c r="D160" s="278">
        <v>500</v>
      </c>
      <c r="E160" s="278">
        <f t="shared" si="6"/>
        <v>0</v>
      </c>
      <c r="F160" s="278">
        <v>22750</v>
      </c>
      <c r="G160" s="264">
        <f t="shared" si="5"/>
        <v>0</v>
      </c>
    </row>
    <row r="161" spans="1:7">
      <c r="A161" s="273" t="s">
        <v>370</v>
      </c>
      <c r="B161" s="277" t="s">
        <v>15</v>
      </c>
      <c r="C161" s="278">
        <f t="shared" si="10"/>
        <v>0</v>
      </c>
      <c r="D161" s="278">
        <v>1500</v>
      </c>
      <c r="E161" s="278">
        <f t="shared" si="6"/>
        <v>0</v>
      </c>
      <c r="F161" s="278">
        <v>1500</v>
      </c>
      <c r="G161" s="264">
        <f t="shared" si="5"/>
        <v>0</v>
      </c>
    </row>
    <row r="162" spans="1:7">
      <c r="A162" s="276" t="s">
        <v>371</v>
      </c>
      <c r="B162" s="277" t="s">
        <v>6</v>
      </c>
      <c r="C162" s="278">
        <f t="shared" si="10"/>
        <v>0</v>
      </c>
      <c r="D162" s="278">
        <v>10000</v>
      </c>
      <c r="E162" s="278">
        <f t="shared" si="6"/>
        <v>0</v>
      </c>
      <c r="F162" s="278">
        <v>350</v>
      </c>
      <c r="G162" s="264">
        <f t="shared" si="5"/>
        <v>0</v>
      </c>
    </row>
    <row r="163" spans="1:7">
      <c r="A163" s="276" t="s">
        <v>372</v>
      </c>
      <c r="B163" s="277" t="s">
        <v>6</v>
      </c>
      <c r="C163" s="278">
        <f t="shared" si="10"/>
        <v>0</v>
      </c>
      <c r="D163" s="278">
        <v>10000</v>
      </c>
      <c r="E163" s="278">
        <f t="shared" si="6"/>
        <v>0</v>
      </c>
      <c r="F163" s="278">
        <v>700</v>
      </c>
      <c r="G163" s="264">
        <f t="shared" si="5"/>
        <v>0</v>
      </c>
    </row>
    <row r="164" spans="1:7">
      <c r="A164" s="276" t="s">
        <v>373</v>
      </c>
      <c r="B164" s="277" t="s">
        <v>6</v>
      </c>
      <c r="C164" s="278">
        <f t="shared" si="10"/>
        <v>0</v>
      </c>
      <c r="D164" s="278">
        <v>10000</v>
      </c>
      <c r="E164" s="278">
        <f t="shared" si="6"/>
        <v>0</v>
      </c>
      <c r="F164" s="278">
        <v>1000</v>
      </c>
      <c r="G164" s="264">
        <f t="shared" si="5"/>
        <v>0</v>
      </c>
    </row>
    <row r="165" spans="1:7">
      <c r="A165" s="273" t="s">
        <v>374</v>
      </c>
      <c r="B165" s="277" t="s">
        <v>224</v>
      </c>
      <c r="C165" s="278">
        <f t="shared" si="10"/>
        <v>0</v>
      </c>
      <c r="D165" s="278">
        <v>500</v>
      </c>
      <c r="E165" s="278">
        <f t="shared" si="6"/>
        <v>0</v>
      </c>
      <c r="F165" s="278">
        <v>18000</v>
      </c>
      <c r="G165" s="264">
        <f t="shared" si="5"/>
        <v>0</v>
      </c>
    </row>
    <row r="166" spans="1:7">
      <c r="A166" s="276" t="s">
        <v>375</v>
      </c>
      <c r="B166" s="277" t="s">
        <v>6</v>
      </c>
      <c r="C166" s="278">
        <f t="shared" si="10"/>
        <v>0</v>
      </c>
      <c r="D166" s="278">
        <v>1000</v>
      </c>
      <c r="E166" s="278">
        <f t="shared" si="6"/>
        <v>0</v>
      </c>
      <c r="F166" s="278">
        <v>10000</v>
      </c>
      <c r="G166" s="264">
        <f t="shared" si="5"/>
        <v>0</v>
      </c>
    </row>
    <row r="167" spans="1:7">
      <c r="A167" s="280" t="s">
        <v>376</v>
      </c>
      <c r="B167" s="277" t="s">
        <v>6</v>
      </c>
      <c r="C167" s="278">
        <v>200000</v>
      </c>
      <c r="D167" s="278">
        <v>500</v>
      </c>
      <c r="E167" s="278">
        <f>ROUND(+C167/D167,0)*$J$4</f>
        <v>0</v>
      </c>
      <c r="F167" s="278">
        <v>14300</v>
      </c>
      <c r="G167" s="264">
        <f>ROUND(+E167+F167,0)*$J$5</f>
        <v>0</v>
      </c>
    </row>
    <row r="168" spans="1:7">
      <c r="A168" s="273" t="s">
        <v>377</v>
      </c>
      <c r="B168" s="277" t="s">
        <v>6</v>
      </c>
      <c r="C168" s="278">
        <v>200000</v>
      </c>
      <c r="D168" s="278">
        <v>500</v>
      </c>
      <c r="E168" s="278">
        <f t="shared" si="6"/>
        <v>0</v>
      </c>
      <c r="F168" s="278">
        <v>14300</v>
      </c>
      <c r="G168" s="264">
        <f t="shared" si="5"/>
        <v>0</v>
      </c>
    </row>
    <row r="169" spans="1:7">
      <c r="A169" s="273" t="s">
        <v>378</v>
      </c>
      <c r="B169" s="277" t="s">
        <v>6</v>
      </c>
      <c r="C169" s="278"/>
      <c r="D169" s="278"/>
      <c r="E169" s="278"/>
      <c r="F169" s="278">
        <v>60</v>
      </c>
      <c r="G169" s="264">
        <f t="shared" si="5"/>
        <v>0</v>
      </c>
    </row>
    <row r="170" spans="1:7">
      <c r="A170" s="276" t="s">
        <v>379</v>
      </c>
      <c r="B170" s="277" t="s">
        <v>6</v>
      </c>
      <c r="C170" s="278">
        <f>$W$85</f>
        <v>0</v>
      </c>
      <c r="D170" s="278">
        <v>10000</v>
      </c>
      <c r="E170" s="278">
        <f t="shared" ref="E170:E199" si="11">ROUND(+C170/D170,0)*$J$4</f>
        <v>0</v>
      </c>
      <c r="F170" s="278">
        <v>1500</v>
      </c>
      <c r="G170" s="264">
        <f t="shared" ref="G170:G199" si="12">ROUND(+E170+F170,0)*$J$5</f>
        <v>0</v>
      </c>
    </row>
    <row r="171" spans="1:7">
      <c r="A171" s="276" t="s">
        <v>380</v>
      </c>
      <c r="B171" s="277" t="s">
        <v>6</v>
      </c>
      <c r="C171" s="278">
        <f>$W$85</f>
        <v>0</v>
      </c>
      <c r="D171" s="278">
        <v>10000</v>
      </c>
      <c r="E171" s="278">
        <f t="shared" si="11"/>
        <v>0</v>
      </c>
      <c r="F171" s="278">
        <v>2500</v>
      </c>
      <c r="G171" s="264">
        <f t="shared" si="12"/>
        <v>0</v>
      </c>
    </row>
    <row r="172" spans="1:7">
      <c r="A172" s="283" t="s">
        <v>381</v>
      </c>
      <c r="B172" s="277" t="s">
        <v>6</v>
      </c>
      <c r="C172" s="278">
        <v>120000</v>
      </c>
      <c r="D172" s="278">
        <v>200</v>
      </c>
      <c r="E172" s="278">
        <f>ROUND(+C172/D172,0)*$J$4</f>
        <v>0</v>
      </c>
      <c r="F172" s="278">
        <v>150000</v>
      </c>
      <c r="G172" s="264">
        <f>ROUND(+E172+F172,0)*$J$5</f>
        <v>0</v>
      </c>
    </row>
    <row r="173" spans="1:7">
      <c r="A173" s="280" t="s">
        <v>382</v>
      </c>
      <c r="B173" s="277" t="s">
        <v>6</v>
      </c>
      <c r="C173" s="278">
        <v>300000</v>
      </c>
      <c r="D173" s="278">
        <v>1</v>
      </c>
      <c r="E173" s="278">
        <f>ROUND(+C173/D173,0)*$J$4</f>
        <v>0</v>
      </c>
      <c r="F173" s="278">
        <v>11500000</v>
      </c>
      <c r="G173" s="264">
        <f>ROUND(+E173+F173,0)*$J$5</f>
        <v>0</v>
      </c>
    </row>
    <row r="174" spans="1:7">
      <c r="A174" s="273" t="s">
        <v>383</v>
      </c>
      <c r="B174" s="277" t="s">
        <v>384</v>
      </c>
      <c r="C174" s="278">
        <f>$W$85</f>
        <v>0</v>
      </c>
      <c r="D174" s="278">
        <v>900</v>
      </c>
      <c r="E174" s="278">
        <f t="shared" si="11"/>
        <v>0</v>
      </c>
      <c r="F174" s="278">
        <v>30000</v>
      </c>
      <c r="G174" s="264">
        <f t="shared" si="12"/>
        <v>0</v>
      </c>
    </row>
    <row r="175" spans="1:7">
      <c r="A175" s="273" t="s">
        <v>385</v>
      </c>
      <c r="B175" s="277" t="s">
        <v>384</v>
      </c>
      <c r="C175" s="278">
        <f>$W$85</f>
        <v>0</v>
      </c>
      <c r="D175" s="278">
        <v>800</v>
      </c>
      <c r="E175" s="278">
        <f t="shared" si="11"/>
        <v>0</v>
      </c>
      <c r="F175" s="278">
        <v>37000</v>
      </c>
      <c r="G175" s="264">
        <f t="shared" si="12"/>
        <v>0</v>
      </c>
    </row>
    <row r="176" spans="1:7">
      <c r="A176" s="273" t="s">
        <v>386</v>
      </c>
      <c r="B176" s="277" t="s">
        <v>384</v>
      </c>
      <c r="C176" s="278">
        <f>$W$85</f>
        <v>0</v>
      </c>
      <c r="D176" s="278">
        <v>700</v>
      </c>
      <c r="E176" s="278">
        <f t="shared" si="11"/>
        <v>0</v>
      </c>
      <c r="F176" s="278">
        <v>60000</v>
      </c>
      <c r="G176" s="264">
        <f t="shared" si="12"/>
        <v>0</v>
      </c>
    </row>
    <row r="177" spans="1:7">
      <c r="A177" s="273" t="s">
        <v>387</v>
      </c>
      <c r="B177" s="277" t="s">
        <v>384</v>
      </c>
      <c r="C177" s="278">
        <f>$W$85</f>
        <v>0</v>
      </c>
      <c r="D177" s="278">
        <v>1000</v>
      </c>
      <c r="E177" s="278">
        <f t="shared" si="11"/>
        <v>0</v>
      </c>
      <c r="F177" s="278">
        <v>24000</v>
      </c>
      <c r="G177" s="264">
        <f t="shared" si="12"/>
        <v>0</v>
      </c>
    </row>
    <row r="178" spans="1:7">
      <c r="A178" s="276" t="s">
        <v>388</v>
      </c>
      <c r="B178" s="277" t="s">
        <v>384</v>
      </c>
      <c r="C178" s="278">
        <f>$W$85</f>
        <v>0</v>
      </c>
      <c r="D178" s="278">
        <v>300</v>
      </c>
      <c r="E178" s="278">
        <f t="shared" si="11"/>
        <v>0</v>
      </c>
      <c r="F178" s="278">
        <v>60000</v>
      </c>
      <c r="G178" s="264">
        <f t="shared" si="12"/>
        <v>0</v>
      </c>
    </row>
    <row r="179" spans="1:7">
      <c r="A179" s="273" t="s">
        <v>389</v>
      </c>
      <c r="B179" s="277" t="s">
        <v>384</v>
      </c>
      <c r="C179" s="278">
        <v>120000</v>
      </c>
      <c r="D179" s="278">
        <v>500</v>
      </c>
      <c r="E179" s="278">
        <f t="shared" si="11"/>
        <v>0</v>
      </c>
      <c r="F179" s="278">
        <v>4500</v>
      </c>
      <c r="G179" s="264">
        <f t="shared" si="12"/>
        <v>0</v>
      </c>
    </row>
    <row r="180" spans="1:7">
      <c r="A180" s="273" t="s">
        <v>390</v>
      </c>
      <c r="B180" s="277" t="s">
        <v>384</v>
      </c>
      <c r="C180" s="278">
        <v>120000</v>
      </c>
      <c r="D180" s="278">
        <v>500</v>
      </c>
      <c r="E180" s="278">
        <f>ROUND(+C180/D180,0)*$J$4</f>
        <v>0</v>
      </c>
      <c r="F180" s="278">
        <v>5000</v>
      </c>
      <c r="G180" s="264">
        <f>ROUND(+E180+F180,0)*$J$5</f>
        <v>0</v>
      </c>
    </row>
    <row r="181" spans="1:7">
      <c r="A181" s="276" t="s">
        <v>391</v>
      </c>
      <c r="B181" s="277" t="s">
        <v>384</v>
      </c>
      <c r="C181" s="278">
        <f t="shared" ref="C181:C195" si="13">$W$85</f>
        <v>0</v>
      </c>
      <c r="D181" s="278">
        <v>500</v>
      </c>
      <c r="E181" s="278">
        <f t="shared" si="11"/>
        <v>0</v>
      </c>
      <c r="F181" s="278">
        <v>4500</v>
      </c>
      <c r="G181" s="264">
        <f t="shared" si="12"/>
        <v>0</v>
      </c>
    </row>
    <row r="182" spans="1:7">
      <c r="A182" s="276" t="s">
        <v>392</v>
      </c>
      <c r="B182" s="277" t="s">
        <v>384</v>
      </c>
      <c r="C182" s="278">
        <f t="shared" si="13"/>
        <v>0</v>
      </c>
      <c r="D182" s="278">
        <v>100</v>
      </c>
      <c r="E182" s="278">
        <f t="shared" si="11"/>
        <v>0</v>
      </c>
      <c r="F182" s="278">
        <v>42000</v>
      </c>
      <c r="G182" s="264">
        <f t="shared" si="12"/>
        <v>0</v>
      </c>
    </row>
    <row r="183" spans="1:7">
      <c r="A183" s="276" t="s">
        <v>393</v>
      </c>
      <c r="B183" s="277" t="s">
        <v>384</v>
      </c>
      <c r="C183" s="278">
        <f t="shared" si="13"/>
        <v>0</v>
      </c>
      <c r="D183" s="278">
        <v>100</v>
      </c>
      <c r="E183" s="278">
        <f t="shared" si="11"/>
        <v>0</v>
      </c>
      <c r="F183" s="278">
        <v>24000</v>
      </c>
      <c r="G183" s="264">
        <f t="shared" si="12"/>
        <v>0</v>
      </c>
    </row>
    <row r="184" spans="1:7">
      <c r="A184" s="276" t="s">
        <v>394</v>
      </c>
      <c r="B184" s="277" t="s">
        <v>384</v>
      </c>
      <c r="C184" s="278">
        <f t="shared" si="13"/>
        <v>0</v>
      </c>
      <c r="D184" s="278">
        <v>1000</v>
      </c>
      <c r="E184" s="278">
        <f t="shared" si="11"/>
        <v>0</v>
      </c>
      <c r="F184" s="278">
        <v>5600</v>
      </c>
      <c r="G184" s="264">
        <f t="shared" si="12"/>
        <v>0</v>
      </c>
    </row>
    <row r="185" spans="1:7">
      <c r="A185" s="276" t="s">
        <v>395</v>
      </c>
      <c r="B185" s="277" t="s">
        <v>384</v>
      </c>
      <c r="C185" s="278">
        <f t="shared" si="13"/>
        <v>0</v>
      </c>
      <c r="D185" s="278">
        <v>1000</v>
      </c>
      <c r="E185" s="278">
        <f t="shared" si="11"/>
        <v>0</v>
      </c>
      <c r="F185" s="278">
        <v>7500</v>
      </c>
      <c r="G185" s="264">
        <f t="shared" si="12"/>
        <v>0</v>
      </c>
    </row>
    <row r="186" spans="1:7">
      <c r="A186" s="276" t="s">
        <v>396</v>
      </c>
      <c r="B186" s="277" t="s">
        <v>384</v>
      </c>
      <c r="C186" s="278">
        <f t="shared" si="13"/>
        <v>0</v>
      </c>
      <c r="D186" s="278">
        <v>100</v>
      </c>
      <c r="E186" s="278">
        <f t="shared" si="11"/>
        <v>0</v>
      </c>
      <c r="F186" s="278">
        <v>55000</v>
      </c>
      <c r="G186" s="264">
        <f t="shared" si="12"/>
        <v>0</v>
      </c>
    </row>
    <row r="187" spans="1:7">
      <c r="A187" s="276" t="s">
        <v>397</v>
      </c>
      <c r="B187" s="277" t="s">
        <v>384</v>
      </c>
      <c r="C187" s="278">
        <f t="shared" si="13"/>
        <v>0</v>
      </c>
      <c r="D187" s="278">
        <v>100</v>
      </c>
      <c r="E187" s="278">
        <f t="shared" si="11"/>
        <v>0</v>
      </c>
      <c r="F187" s="278">
        <v>88000</v>
      </c>
      <c r="G187" s="264">
        <f t="shared" si="12"/>
        <v>0</v>
      </c>
    </row>
    <row r="188" spans="1:7">
      <c r="A188" s="276" t="s">
        <v>398</v>
      </c>
      <c r="B188" s="277" t="s">
        <v>6</v>
      </c>
      <c r="C188" s="278">
        <f t="shared" si="13"/>
        <v>0</v>
      </c>
      <c r="D188" s="278">
        <v>10000</v>
      </c>
      <c r="E188" s="278">
        <f t="shared" si="11"/>
        <v>0</v>
      </c>
      <c r="F188" s="278">
        <v>200</v>
      </c>
      <c r="G188" s="264">
        <f t="shared" si="12"/>
        <v>0</v>
      </c>
    </row>
    <row r="189" spans="1:7">
      <c r="A189" s="276" t="s">
        <v>399</v>
      </c>
      <c r="B189" s="277" t="s">
        <v>6</v>
      </c>
      <c r="C189" s="278">
        <f t="shared" si="13"/>
        <v>0</v>
      </c>
      <c r="D189" s="278">
        <v>2500</v>
      </c>
      <c r="E189" s="278">
        <f t="shared" si="11"/>
        <v>0</v>
      </c>
      <c r="F189" s="278">
        <v>1500</v>
      </c>
      <c r="G189" s="264">
        <f t="shared" si="12"/>
        <v>0</v>
      </c>
    </row>
    <row r="190" spans="1:7">
      <c r="A190" s="276" t="s">
        <v>400</v>
      </c>
      <c r="B190" s="277" t="s">
        <v>6</v>
      </c>
      <c r="C190" s="278">
        <f t="shared" si="13"/>
        <v>0</v>
      </c>
      <c r="D190" s="278">
        <v>10000</v>
      </c>
      <c r="E190" s="278">
        <f t="shared" si="11"/>
        <v>0</v>
      </c>
      <c r="F190" s="278">
        <v>300</v>
      </c>
      <c r="G190" s="264">
        <f t="shared" si="12"/>
        <v>0</v>
      </c>
    </row>
    <row r="191" spans="1:7">
      <c r="A191" s="276" t="s">
        <v>401</v>
      </c>
      <c r="B191" s="277" t="s">
        <v>6</v>
      </c>
      <c r="C191" s="278">
        <f t="shared" si="13"/>
        <v>0</v>
      </c>
      <c r="D191" s="278">
        <v>10000</v>
      </c>
      <c r="E191" s="278">
        <f t="shared" si="11"/>
        <v>0</v>
      </c>
      <c r="F191" s="278">
        <v>500</v>
      </c>
      <c r="G191" s="264">
        <f t="shared" si="12"/>
        <v>0</v>
      </c>
    </row>
    <row r="192" spans="1:7">
      <c r="A192" s="276" t="s">
        <v>402</v>
      </c>
      <c r="B192" s="277" t="s">
        <v>6</v>
      </c>
      <c r="C192" s="278">
        <f t="shared" si="13"/>
        <v>0</v>
      </c>
      <c r="D192" s="278">
        <v>2000</v>
      </c>
      <c r="E192" s="278">
        <f t="shared" si="11"/>
        <v>0</v>
      </c>
      <c r="F192" s="278">
        <v>3500</v>
      </c>
      <c r="G192" s="264">
        <f t="shared" si="12"/>
        <v>0</v>
      </c>
    </row>
    <row r="193" spans="1:7">
      <c r="A193" s="273" t="s">
        <v>403</v>
      </c>
      <c r="B193" s="277" t="s">
        <v>6</v>
      </c>
      <c r="C193" s="278">
        <f t="shared" si="13"/>
        <v>0</v>
      </c>
      <c r="D193" s="278">
        <v>200</v>
      </c>
      <c r="E193" s="278">
        <f t="shared" si="11"/>
        <v>0</v>
      </c>
      <c r="F193" s="278">
        <v>210000</v>
      </c>
      <c r="G193" s="264">
        <f t="shared" si="12"/>
        <v>0</v>
      </c>
    </row>
    <row r="194" spans="1:7">
      <c r="A194" s="273" t="s">
        <v>404</v>
      </c>
      <c r="B194" s="277" t="s">
        <v>15</v>
      </c>
      <c r="C194" s="278"/>
      <c r="D194" s="278"/>
      <c r="E194" s="278"/>
      <c r="F194" s="278">
        <v>7000</v>
      </c>
      <c r="G194" s="264">
        <v>8000</v>
      </c>
    </row>
    <row r="195" spans="1:7">
      <c r="A195" s="276" t="s">
        <v>405</v>
      </c>
      <c r="B195" s="277" t="s">
        <v>11</v>
      </c>
      <c r="C195" s="278">
        <f t="shared" si="13"/>
        <v>0</v>
      </c>
      <c r="D195" s="278">
        <v>100</v>
      </c>
      <c r="E195" s="278">
        <f t="shared" si="11"/>
        <v>0</v>
      </c>
      <c r="F195" s="278">
        <v>300000</v>
      </c>
      <c r="G195" s="264">
        <f t="shared" si="12"/>
        <v>0</v>
      </c>
    </row>
    <row r="196" spans="1:7">
      <c r="A196" s="280" t="s">
        <v>406</v>
      </c>
      <c r="B196" s="277" t="s">
        <v>6</v>
      </c>
      <c r="C196" s="278">
        <v>120000</v>
      </c>
      <c r="D196" s="278">
        <v>200</v>
      </c>
      <c r="E196" s="278">
        <f t="shared" si="11"/>
        <v>0</v>
      </c>
      <c r="F196" s="278">
        <v>4000</v>
      </c>
      <c r="G196" s="264">
        <f t="shared" si="12"/>
        <v>0</v>
      </c>
    </row>
    <row r="197" spans="1:7">
      <c r="A197" s="276" t="s">
        <v>407</v>
      </c>
      <c r="B197" s="277" t="s">
        <v>6</v>
      </c>
      <c r="C197" s="278">
        <f>$W$85</f>
        <v>0</v>
      </c>
      <c r="D197" s="278">
        <v>1500</v>
      </c>
      <c r="E197" s="278">
        <f t="shared" si="11"/>
        <v>0</v>
      </c>
      <c r="F197" s="278">
        <v>10000</v>
      </c>
      <c r="G197" s="264">
        <f t="shared" si="12"/>
        <v>0</v>
      </c>
    </row>
    <row r="198" spans="1:7">
      <c r="A198" s="276" t="s">
        <v>408</v>
      </c>
      <c r="B198" s="277" t="s">
        <v>6</v>
      </c>
      <c r="C198" s="278">
        <f>$W$85</f>
        <v>0</v>
      </c>
      <c r="D198" s="278">
        <v>1200</v>
      </c>
      <c r="E198" s="278">
        <f t="shared" si="11"/>
        <v>0</v>
      </c>
      <c r="F198" s="278">
        <v>10000</v>
      </c>
      <c r="G198" s="264">
        <f t="shared" si="12"/>
        <v>0</v>
      </c>
    </row>
    <row r="199" spans="1:7">
      <c r="A199" s="276" t="s">
        <v>409</v>
      </c>
      <c r="B199" s="277" t="s">
        <v>258</v>
      </c>
      <c r="C199" s="278">
        <f>$W$85</f>
        <v>0</v>
      </c>
      <c r="D199" s="278">
        <v>5000</v>
      </c>
      <c r="E199" s="278">
        <f t="shared" si="11"/>
        <v>0</v>
      </c>
      <c r="F199" s="278">
        <v>700</v>
      </c>
      <c r="G199" s="264">
        <f t="shared" si="12"/>
        <v>0</v>
      </c>
    </row>
    <row r="200" spans="1:7">
      <c r="A200" s="273" t="s">
        <v>410</v>
      </c>
      <c r="B200" s="277" t="s">
        <v>15</v>
      </c>
      <c r="C200" s="284"/>
      <c r="D200" s="284"/>
      <c r="E200" s="278"/>
      <c r="F200" s="284"/>
      <c r="G200" s="264">
        <v>180000</v>
      </c>
    </row>
    <row r="201" spans="1:7">
      <c r="A201" s="276" t="s">
        <v>411</v>
      </c>
      <c r="B201" s="277" t="s">
        <v>6</v>
      </c>
      <c r="C201" s="278"/>
      <c r="D201" s="278"/>
      <c r="E201" s="278"/>
      <c r="F201" s="278"/>
      <c r="G201" s="264">
        <v>78000</v>
      </c>
    </row>
    <row r="202" spans="1:7">
      <c r="A202" s="285" t="s">
        <v>412</v>
      </c>
      <c r="B202" s="286"/>
      <c r="C202" s="287"/>
      <c r="D202" s="287"/>
      <c r="E202" s="278"/>
      <c r="F202" s="287"/>
      <c r="G202" s="288">
        <v>27000</v>
      </c>
    </row>
    <row r="203" spans="1:7" ht="15" thickBot="1">
      <c r="A203" s="289" t="s">
        <v>413</v>
      </c>
      <c r="B203" s="290" t="s">
        <v>11</v>
      </c>
      <c r="C203" s="291"/>
      <c r="D203" s="291"/>
      <c r="E203" s="278"/>
      <c r="F203" s="291"/>
      <c r="G203" s="292">
        <v>2700</v>
      </c>
    </row>
    <row r="204" spans="1:7" ht="15" thickTop="1"/>
  </sheetData>
  <mergeCells count="1">
    <mergeCell ref="A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8E2AA-3819-4E61-BE45-A3A4FACEF789}">
  <dimension ref="A1:F32"/>
  <sheetViews>
    <sheetView workbookViewId="0">
      <selection activeCell="C11" sqref="C11"/>
    </sheetView>
  </sheetViews>
  <sheetFormatPr baseColWidth="10" defaultRowHeight="14.5"/>
  <cols>
    <col min="1" max="1" width="30.7265625" customWidth="1"/>
  </cols>
  <sheetData>
    <row r="1" spans="1:6" ht="15.5">
      <c r="A1" s="293" t="s">
        <v>416</v>
      </c>
      <c r="B1" s="293"/>
      <c r="C1" s="294"/>
      <c r="D1" s="294"/>
      <c r="E1" s="294"/>
    </row>
    <row r="2" spans="1:6" ht="15.5">
      <c r="A2" s="294"/>
      <c r="B2" s="294"/>
      <c r="C2" s="294"/>
      <c r="D2" s="294"/>
      <c r="E2" s="294"/>
    </row>
    <row r="3" spans="1:6" ht="15.5">
      <c r="A3" s="293" t="s">
        <v>417</v>
      </c>
      <c r="B3" s="293"/>
      <c r="C3" s="294"/>
      <c r="D3" s="294"/>
      <c r="E3" s="294"/>
    </row>
    <row r="4" spans="1:6" ht="15.5">
      <c r="A4" s="293"/>
      <c r="B4" s="293"/>
      <c r="C4" s="294"/>
      <c r="D4" s="294"/>
      <c r="E4" s="294"/>
    </row>
    <row r="5" spans="1:6" ht="15.5">
      <c r="A5" s="294"/>
      <c r="B5" s="294"/>
      <c r="C5" s="294"/>
      <c r="D5" s="294"/>
      <c r="E5" s="294"/>
    </row>
    <row r="6" spans="1:6" ht="15.5">
      <c r="A6" s="294"/>
      <c r="B6" s="294"/>
      <c r="C6" s="293" t="s">
        <v>418</v>
      </c>
      <c r="D6" s="293" t="s">
        <v>419</v>
      </c>
      <c r="E6" s="293" t="s">
        <v>420</v>
      </c>
    </row>
    <row r="7" spans="1:6" ht="15.5">
      <c r="A7" s="294"/>
      <c r="B7" s="294"/>
      <c r="C7" s="294"/>
      <c r="D7" s="295" t="s">
        <v>421</v>
      </c>
      <c r="E7" s="293" t="s">
        <v>422</v>
      </c>
    </row>
    <row r="8" spans="1:6" ht="15.5">
      <c r="A8" s="294"/>
      <c r="B8" s="294"/>
      <c r="C8" s="294"/>
      <c r="D8" s="295" t="s">
        <v>107</v>
      </c>
      <c r="E8" s="293" t="s">
        <v>423</v>
      </c>
    </row>
    <row r="9" spans="1:6" ht="15.5">
      <c r="A9" s="294"/>
      <c r="B9" s="294"/>
      <c r="C9" s="294"/>
      <c r="D9" s="294"/>
      <c r="E9" s="294"/>
    </row>
    <row r="10" spans="1:6" ht="15.5">
      <c r="A10" s="294"/>
      <c r="B10" s="294"/>
      <c r="C10" s="294"/>
      <c r="D10" s="294"/>
      <c r="E10" s="294"/>
    </row>
    <row r="11" spans="1:6" ht="15.5">
      <c r="A11" s="293" t="s">
        <v>424</v>
      </c>
      <c r="B11" s="293"/>
      <c r="C11" s="296">
        <f>+C12*1.6</f>
        <v>77973.333333333343</v>
      </c>
      <c r="D11" s="296">
        <v>0</v>
      </c>
      <c r="E11" s="296">
        <f>ROUND(SUM(C11:D11)/8,0)</f>
        <v>9747</v>
      </c>
      <c r="F11" s="297"/>
    </row>
    <row r="12" spans="1:6" ht="15.5">
      <c r="A12" s="293" t="s">
        <v>425</v>
      </c>
      <c r="B12" s="293"/>
      <c r="C12" s="296">
        <f>(1300000+162000)/30</f>
        <v>48733.333333333336</v>
      </c>
      <c r="D12" s="296">
        <v>0</v>
      </c>
      <c r="E12" s="296">
        <f>ROUND(SUM(C12:D12)/8,0)</f>
        <v>6092</v>
      </c>
      <c r="F12" s="297"/>
    </row>
    <row r="13" spans="1:6" ht="15.5">
      <c r="A13" s="294"/>
      <c r="B13" s="294"/>
      <c r="C13" s="294"/>
      <c r="D13" s="296"/>
      <c r="E13" s="294"/>
    </row>
    <row r="14" spans="1:6" ht="15.5">
      <c r="A14" s="294"/>
      <c r="B14" s="294"/>
      <c r="C14" s="294"/>
      <c r="D14" s="294"/>
      <c r="E14" s="294"/>
    </row>
    <row r="15" spans="1:6" ht="15.5">
      <c r="A15" s="293" t="s">
        <v>426</v>
      </c>
      <c r="B15" s="293"/>
      <c r="C15" s="294"/>
      <c r="D15" s="294"/>
      <c r="E15" s="294"/>
    </row>
    <row r="16" spans="1:6" ht="15.5">
      <c r="A16" s="294"/>
      <c r="B16" s="294"/>
      <c r="C16" s="294"/>
      <c r="D16" s="294"/>
      <c r="E16" s="293" t="s">
        <v>415</v>
      </c>
    </row>
    <row r="17" spans="1:6" ht="15.5">
      <c r="A17" s="293" t="s">
        <v>414</v>
      </c>
      <c r="B17" s="293" t="s">
        <v>111</v>
      </c>
      <c r="C17" s="293" t="s">
        <v>427</v>
      </c>
      <c r="D17" s="293" t="s">
        <v>428</v>
      </c>
      <c r="E17" s="293" t="s">
        <v>429</v>
      </c>
    </row>
    <row r="18" spans="1:6" ht="15.5">
      <c r="A18" s="294"/>
      <c r="B18" s="294"/>
      <c r="C18" s="294"/>
      <c r="D18" s="294"/>
      <c r="E18" s="298"/>
    </row>
    <row r="19" spans="1:6" ht="15.5">
      <c r="A19" s="293" t="s">
        <v>430</v>
      </c>
      <c r="B19" s="293" t="s">
        <v>327</v>
      </c>
      <c r="C19" s="296">
        <v>20000</v>
      </c>
      <c r="D19" s="296"/>
      <c r="E19" s="298">
        <f>ROUND(SUM(C19:D19)/8,0)</f>
        <v>2500</v>
      </c>
      <c r="F19" s="297"/>
    </row>
    <row r="20" spans="1:6" ht="15.5">
      <c r="A20" s="293" t="s">
        <v>431</v>
      </c>
      <c r="B20" s="293" t="s">
        <v>6</v>
      </c>
      <c r="C20" s="296">
        <v>80000</v>
      </c>
      <c r="D20" s="296"/>
      <c r="E20" s="298">
        <f t="shared" ref="E20:E31" si="0">ROUND(SUM(C20:D20)/8,0)</f>
        <v>10000</v>
      </c>
      <c r="F20" s="297"/>
    </row>
    <row r="21" spans="1:6" ht="15.5">
      <c r="A21" s="293" t="s">
        <v>432</v>
      </c>
      <c r="B21" s="293" t="s">
        <v>6</v>
      </c>
      <c r="C21" s="296">
        <v>100000</v>
      </c>
      <c r="D21" s="296"/>
      <c r="E21" s="298">
        <f t="shared" si="0"/>
        <v>12500</v>
      </c>
      <c r="F21" s="297"/>
    </row>
    <row r="22" spans="1:6" ht="15.5">
      <c r="A22" s="293" t="s">
        <v>433</v>
      </c>
      <c r="B22" s="293" t="s">
        <v>6</v>
      </c>
      <c r="C22" s="296">
        <v>8000</v>
      </c>
      <c r="D22" s="296"/>
      <c r="E22" s="298">
        <f t="shared" si="0"/>
        <v>1000</v>
      </c>
      <c r="F22" s="297"/>
    </row>
    <row r="23" spans="1:6" ht="15.5">
      <c r="A23" s="293" t="s">
        <v>434</v>
      </c>
      <c r="B23" s="293" t="s">
        <v>11</v>
      </c>
      <c r="C23" s="296">
        <v>7000</v>
      </c>
      <c r="D23" s="294"/>
      <c r="E23" s="298">
        <f t="shared" si="0"/>
        <v>875</v>
      </c>
      <c r="F23" s="297"/>
    </row>
    <row r="24" spans="1:6" ht="15.5">
      <c r="A24" s="293" t="s">
        <v>435</v>
      </c>
      <c r="B24" s="293" t="s">
        <v>6</v>
      </c>
      <c r="C24" s="296">
        <v>80000</v>
      </c>
      <c r="D24" s="296"/>
      <c r="E24" s="298">
        <f t="shared" si="0"/>
        <v>10000</v>
      </c>
      <c r="F24" s="297"/>
    </row>
    <row r="25" spans="1:6" ht="15.5">
      <c r="A25" s="293" t="s">
        <v>436</v>
      </c>
      <c r="B25" s="293" t="s">
        <v>6</v>
      </c>
      <c r="C25" s="296">
        <v>50000</v>
      </c>
      <c r="D25" s="296"/>
      <c r="E25" s="298">
        <f t="shared" si="0"/>
        <v>6250</v>
      </c>
      <c r="F25" s="297"/>
    </row>
    <row r="26" spans="1:6" ht="15.5">
      <c r="A26" s="293" t="s">
        <v>437</v>
      </c>
      <c r="B26" s="293"/>
      <c r="C26" s="294"/>
      <c r="D26" s="294"/>
      <c r="E26" s="298">
        <f t="shared" si="0"/>
        <v>0</v>
      </c>
    </row>
    <row r="27" spans="1:6" ht="15.5">
      <c r="A27" s="293" t="s">
        <v>438</v>
      </c>
      <c r="B27" s="293" t="s">
        <v>6</v>
      </c>
      <c r="C27" s="296">
        <v>50000</v>
      </c>
      <c r="D27" s="296"/>
      <c r="E27" s="298">
        <f t="shared" si="0"/>
        <v>6250</v>
      </c>
    </row>
    <row r="28" spans="1:6" ht="15.5">
      <c r="A28" s="293" t="s">
        <v>439</v>
      </c>
      <c r="B28" s="293" t="s">
        <v>6</v>
      </c>
      <c r="C28" s="296">
        <v>1500000</v>
      </c>
      <c r="D28" s="296"/>
      <c r="E28" s="298">
        <f t="shared" si="0"/>
        <v>187500</v>
      </c>
    </row>
    <row r="29" spans="1:6" ht="15.5">
      <c r="A29" s="293" t="s">
        <v>440</v>
      </c>
      <c r="B29" s="293" t="s">
        <v>441</v>
      </c>
      <c r="C29" s="296">
        <v>350000</v>
      </c>
      <c r="D29" s="294"/>
      <c r="E29" s="298">
        <f t="shared" si="0"/>
        <v>43750</v>
      </c>
    </row>
    <row r="30" spans="1:6" ht="15.5">
      <c r="A30" s="299" t="s">
        <v>442</v>
      </c>
      <c r="B30" s="293" t="s">
        <v>6</v>
      </c>
      <c r="C30" s="296">
        <v>90000</v>
      </c>
      <c r="D30" s="296"/>
      <c r="E30" s="298">
        <f t="shared" si="0"/>
        <v>11250</v>
      </c>
    </row>
    <row r="31" spans="1:6" ht="46.5">
      <c r="A31" s="300" t="s">
        <v>443</v>
      </c>
      <c r="B31" s="301" t="s">
        <v>6</v>
      </c>
      <c r="C31" s="302">
        <v>80000</v>
      </c>
      <c r="D31" s="302"/>
      <c r="E31" s="303">
        <f t="shared" si="0"/>
        <v>10000</v>
      </c>
    </row>
    <row r="32" spans="1:6" ht="15.5">
      <c r="A32" s="294"/>
      <c r="B32" s="294"/>
      <c r="C32" s="294"/>
      <c r="D32" s="294"/>
      <c r="E32" s="29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ADECUACION MURO S. J.</vt:lpstr>
      <vt:lpstr>APUs OBRA</vt:lpstr>
      <vt:lpstr>CÁLCULO DEL AIU</vt:lpstr>
      <vt:lpstr>Hoja1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Taffarel Viloria Arregoces</cp:lastModifiedBy>
  <cp:lastPrinted>2025-03-07T23:27:13Z</cp:lastPrinted>
  <dcterms:created xsi:type="dcterms:W3CDTF">2006-09-16T00:00:00Z</dcterms:created>
  <dcterms:modified xsi:type="dcterms:W3CDTF">2025-08-11T22:46:45Z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570D9AEA6E494D5D83F53CB953E380AF_13</vt:lpwstr>
  </property>
  <property fmtid="{D5CDD505-2E9C-101B-9397-08002B2CF9AE}" pid="3" name="KSOProductBuildVer">
    <vt:lpwstr>3082-12.2.0.19307</vt:lpwstr>
  </property>
</Properties>
</file>