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Gonzalez\Downloads\"/>
    </mc:Choice>
  </mc:AlternateContent>
  <xr:revisionPtr revIDLastSave="0" documentId="13_ncr:1_{487BA3F3-DB9A-43EF-9672-823CA547C96F}" xr6:coauthVersionLast="45" xr6:coauthVersionMax="45" xr10:uidLastSave="{00000000-0000-0000-0000-000000000000}"/>
  <bookViews>
    <workbookView xWindow="0" yWindow="0" windowWidth="21600" windowHeight="12900" activeTab="1" xr2:uid="{00000000-000D-0000-FFFF-FFFF00000000}"/>
  </bookViews>
  <sheets>
    <sheet name="VALORES AJUSTADOS " sheetId="6" r:id="rId1"/>
    <sheet name="VALORES AJUSTADOS  (2)" sheetId="7" r:id="rId2"/>
    <sheet name="Hoja1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7" i="7" l="1"/>
  <c r="F27" i="7" s="1"/>
  <c r="W37" i="7" s="1"/>
  <c r="F47" i="7"/>
  <c r="Y46" i="7"/>
  <c r="Z46" i="7" s="1"/>
  <c r="U46" i="7"/>
  <c r="F46" i="7"/>
  <c r="Y45" i="7"/>
  <c r="Z45" i="7" s="1"/>
  <c r="F45" i="7"/>
  <c r="Z43" i="7"/>
  <c r="W43" i="7"/>
  <c r="W44" i="7" s="1"/>
  <c r="Z41" i="7"/>
  <c r="Z40" i="7"/>
  <c r="F40" i="7"/>
  <c r="Z39" i="7"/>
  <c r="F39" i="7"/>
  <c r="Z38" i="7"/>
  <c r="Y38" i="7"/>
  <c r="F38" i="7"/>
  <c r="F37" i="7"/>
  <c r="Z36" i="7"/>
  <c r="Y36" i="7"/>
  <c r="F36" i="7"/>
  <c r="F33" i="7" s="1"/>
  <c r="Y35" i="7"/>
  <c r="Z35" i="7" s="1"/>
  <c r="F35" i="7"/>
  <c r="Y34" i="7"/>
  <c r="Z34" i="7" s="1"/>
  <c r="F34" i="7"/>
  <c r="Y33" i="7"/>
  <c r="Z33" i="7" s="1"/>
  <c r="Z32" i="7"/>
  <c r="Y32" i="7"/>
  <c r="Y31" i="7"/>
  <c r="Z31" i="7" s="1"/>
  <c r="Y30" i="7"/>
  <c r="Z30" i="7" s="1"/>
  <c r="W30" i="7"/>
  <c r="Y29" i="7"/>
  <c r="Z29" i="7" s="1"/>
  <c r="F28" i="7"/>
  <c r="W38" i="7" s="1"/>
  <c r="Y27" i="7"/>
  <c r="Z27" i="7" s="1"/>
  <c r="Z28" i="7" s="1"/>
  <c r="F26" i="7"/>
  <c r="W36" i="7" s="1"/>
  <c r="Z25" i="7"/>
  <c r="Z26" i="7" s="1"/>
  <c r="Y25" i="7"/>
  <c r="W25" i="7"/>
  <c r="W26" i="7" s="1"/>
  <c r="F25" i="7"/>
  <c r="W35" i="7" s="1"/>
  <c r="F24" i="7"/>
  <c r="W34" i="7" s="1"/>
  <c r="Y23" i="7"/>
  <c r="Z23" i="7" s="1"/>
  <c r="W23" i="7"/>
  <c r="F23" i="7"/>
  <c r="Z22" i="7"/>
  <c r="F22" i="7"/>
  <c r="W32" i="7" s="1"/>
  <c r="Y21" i="7"/>
  <c r="Z21" i="7" s="1"/>
  <c r="W21" i="7"/>
  <c r="F21" i="7"/>
  <c r="W31" i="7" s="1"/>
  <c r="Y20" i="7"/>
  <c r="Z20" i="7" s="1"/>
  <c r="W20" i="7"/>
  <c r="F20" i="7"/>
  <c r="Y19" i="7"/>
  <c r="Z19" i="7" s="1"/>
  <c r="W19" i="7"/>
  <c r="F19" i="7"/>
  <c r="W29" i="7" s="1"/>
  <c r="Y18" i="7"/>
  <c r="Z18" i="7" s="1"/>
  <c r="Y17" i="7"/>
  <c r="Z17" i="7" s="1"/>
  <c r="W17" i="7"/>
  <c r="F17" i="7"/>
  <c r="W27" i="7" s="1"/>
  <c r="W28" i="7" s="1"/>
  <c r="Y16" i="7"/>
  <c r="Z16" i="7" s="1"/>
  <c r="F16" i="7"/>
  <c r="Y15" i="7"/>
  <c r="Z15" i="7" s="1"/>
  <c r="F15" i="7"/>
  <c r="W16" i="7" s="1"/>
  <c r="F14" i="7"/>
  <c r="W15" i="7" s="1"/>
  <c r="Z13" i="7"/>
  <c r="Z14" i="7" s="1"/>
  <c r="Y13" i="7"/>
  <c r="F13" i="7"/>
  <c r="F12" i="7"/>
  <c r="W13" i="7" s="1"/>
  <c r="W14" i="7" s="1"/>
  <c r="Z11" i="7"/>
  <c r="Z12" i="7" s="1"/>
  <c r="Y11" i="7"/>
  <c r="F10" i="7"/>
  <c r="W11" i="7" s="1"/>
  <c r="W12" i="7" s="1"/>
  <c r="Y9" i="7"/>
  <c r="Z9" i="7" s="1"/>
  <c r="Z8" i="7"/>
  <c r="W8" i="7"/>
  <c r="F8" i="7"/>
  <c r="W9" i="7" s="1"/>
  <c r="Y7" i="7"/>
  <c r="F7" i="7"/>
  <c r="D27" i="6"/>
  <c r="Y37" i="6" s="1"/>
  <c r="Z37" i="6" s="1"/>
  <c r="Z8" i="6"/>
  <c r="Z20" i="6"/>
  <c r="Z22" i="6"/>
  <c r="Z31" i="6"/>
  <c r="Z39" i="6"/>
  <c r="Z40" i="6"/>
  <c r="Z41" i="6"/>
  <c r="Z43" i="6"/>
  <c r="Z7" i="6"/>
  <c r="Y46" i="6"/>
  <c r="Z46" i="6" s="1"/>
  <c r="Y45" i="6"/>
  <c r="Z45" i="6" s="1"/>
  <c r="Y36" i="6"/>
  <c r="Z36" i="6" s="1"/>
  <c r="Y38" i="6"/>
  <c r="Z38" i="6" s="1"/>
  <c r="Y35" i="6"/>
  <c r="Z35" i="6" s="1"/>
  <c r="Y34" i="6"/>
  <c r="Z34" i="6" s="1"/>
  <c r="Y33" i="6"/>
  <c r="Z33" i="6" s="1"/>
  <c r="Y32" i="6"/>
  <c r="Z32" i="6" s="1"/>
  <c r="Y31" i="6"/>
  <c r="Y30" i="6"/>
  <c r="Z30" i="6" s="1"/>
  <c r="Y29" i="6"/>
  <c r="Z29" i="6" s="1"/>
  <c r="Y27" i="6"/>
  <c r="Z27" i="6" s="1"/>
  <c r="Z28" i="6" s="1"/>
  <c r="Y25" i="6"/>
  <c r="Z25" i="6" s="1"/>
  <c r="Z26" i="6" s="1"/>
  <c r="Y23" i="6"/>
  <c r="Z23" i="6" s="1"/>
  <c r="Y21" i="6"/>
  <c r="Z21" i="6" s="1"/>
  <c r="Y20" i="6"/>
  <c r="Y19" i="6"/>
  <c r="Z19" i="6" s="1"/>
  <c r="Y18" i="6"/>
  <c r="Z18" i="6" s="1"/>
  <c r="Y17" i="6"/>
  <c r="Z17" i="6" s="1"/>
  <c r="Y16" i="6"/>
  <c r="Z16" i="6" s="1"/>
  <c r="Y15" i="6"/>
  <c r="Z15" i="6" s="1"/>
  <c r="Y13" i="6"/>
  <c r="Z13" i="6" s="1"/>
  <c r="Z14" i="6" s="1"/>
  <c r="Y11" i="6"/>
  <c r="Z11" i="6" s="1"/>
  <c r="Z12" i="6" s="1"/>
  <c r="Y9" i="6"/>
  <c r="Z9" i="6" s="1"/>
  <c r="Y7" i="6"/>
  <c r="U46" i="6"/>
  <c r="W43" i="6"/>
  <c r="W44" i="6" s="1"/>
  <c r="W8" i="6"/>
  <c r="F6" i="7" l="1"/>
  <c r="W7" i="7"/>
  <c r="W10" i="7" s="1"/>
  <c r="F11" i="7"/>
  <c r="F9" i="7"/>
  <c r="F48" i="7"/>
  <c r="C54" i="7" s="1"/>
  <c r="F18" i="7"/>
  <c r="Y37" i="7"/>
  <c r="Z37" i="7" s="1"/>
  <c r="W24" i="7"/>
  <c r="W46" i="7" s="1"/>
  <c r="W18" i="7"/>
  <c r="F41" i="7"/>
  <c r="C53" i="7" s="1"/>
  <c r="Z42" i="7"/>
  <c r="Z24" i="7"/>
  <c r="Z47" i="7"/>
  <c r="F29" i="7"/>
  <c r="C52" i="7" s="1"/>
  <c r="Z7" i="7"/>
  <c r="Z10" i="7" s="1"/>
  <c r="W33" i="7"/>
  <c r="Y48" i="6"/>
  <c r="Z47" i="6"/>
  <c r="Z24" i="6"/>
  <c r="Z10" i="6"/>
  <c r="Z42" i="6"/>
  <c r="F47" i="6"/>
  <c r="F46" i="6"/>
  <c r="F40" i="6"/>
  <c r="W23" i="6" s="1"/>
  <c r="F39" i="6"/>
  <c r="W21" i="6" s="1"/>
  <c r="F38" i="6"/>
  <c r="W20" i="6" s="1"/>
  <c r="F37" i="6"/>
  <c r="W19" i="6" s="1"/>
  <c r="F36" i="6"/>
  <c r="W18" i="6" s="1"/>
  <c r="F35" i="6"/>
  <c r="W17" i="6" s="1"/>
  <c r="F34" i="6"/>
  <c r="F28" i="6"/>
  <c r="W38" i="6" s="1"/>
  <c r="F27" i="6"/>
  <c r="F26" i="6"/>
  <c r="W36" i="6" s="1"/>
  <c r="F25" i="6"/>
  <c r="W35" i="6" s="1"/>
  <c r="F24" i="6"/>
  <c r="W34" i="6" s="1"/>
  <c r="F23" i="6"/>
  <c r="W33" i="6" s="1"/>
  <c r="F22" i="6"/>
  <c r="W32" i="6" s="1"/>
  <c r="F21" i="6"/>
  <c r="W31" i="6" s="1"/>
  <c r="F20" i="6"/>
  <c r="W30" i="6" s="1"/>
  <c r="F19" i="6"/>
  <c r="F17" i="6"/>
  <c r="F15" i="6"/>
  <c r="W16" i="6" s="1"/>
  <c r="F14" i="6"/>
  <c r="F12" i="6"/>
  <c r="F10" i="6"/>
  <c r="W11" i="6" s="1"/>
  <c r="W12" i="6" s="1"/>
  <c r="F8" i="6"/>
  <c r="W9" i="6" s="1"/>
  <c r="F7" i="6"/>
  <c r="Y48" i="7" l="1"/>
  <c r="C55" i="7"/>
  <c r="U48" i="7" s="1"/>
  <c r="W37" i="6"/>
  <c r="I27" i="6"/>
  <c r="F41" i="6"/>
  <c r="C53" i="6" s="1"/>
  <c r="W25" i="6"/>
  <c r="W26" i="6" s="1"/>
  <c r="F16" i="6"/>
  <c r="W27" i="6"/>
  <c r="W28" i="6" s="1"/>
  <c r="W46" i="6" s="1"/>
  <c r="F11" i="6"/>
  <c r="W13" i="6"/>
  <c r="W14" i="6" s="1"/>
  <c r="F18" i="6"/>
  <c r="W29" i="6"/>
  <c r="F9" i="6"/>
  <c r="F6" i="6"/>
  <c r="W7" i="6"/>
  <c r="W10" i="6" s="1"/>
  <c r="F13" i="6"/>
  <c r="W15" i="6"/>
  <c r="W24" i="6" s="1"/>
  <c r="F45" i="6"/>
  <c r="F29" i="6"/>
  <c r="C52" i="6" s="1"/>
  <c r="C55" i="6" s="1"/>
  <c r="U48" i="6" s="1"/>
  <c r="F48" i="6"/>
  <c r="C54" i="6" s="1"/>
  <c r="F33" i="6"/>
</calcChain>
</file>

<file path=xl/sharedStrings.xml><?xml version="1.0" encoding="utf-8"?>
<sst xmlns="http://schemas.openxmlformats.org/spreadsheetml/2006/main" count="434" uniqueCount="75">
  <si>
    <t>ITEM</t>
  </si>
  <si>
    <t>DESCRIPCIÓN</t>
  </si>
  <si>
    <t>TAPABOCAS N95</t>
  </si>
  <si>
    <t>CATETER  INSYTE No. 20</t>
  </si>
  <si>
    <t>LLAVE DE TRES VÍAS</t>
  </si>
  <si>
    <t>SONDAS ENDOTRAQUEALES CALIBRE 5 - 5.5 MM</t>
  </si>
  <si>
    <t>BATA QUIRURGICA DESECHABLE</t>
  </si>
  <si>
    <t>EXTENSIONES DE ANESTESIA ADULTO</t>
  </si>
  <si>
    <t>VENOCLISIS DE MACROGOTEO (10 GOTAS/ML) (MARCA BAXTER®)</t>
  </si>
  <si>
    <t>VENOCLISIS  DE MICROGOTEO (60 GOTAS/ML) (MARCA BAXTER®)</t>
  </si>
  <si>
    <t>GUANTES DE LATEX TALLA M</t>
  </si>
  <si>
    <t>ESPARADRAPO DE 1" (ROLLO)</t>
  </si>
  <si>
    <t>JERINGAS X 3ML</t>
  </si>
  <si>
    <t>JERINGASX 5 ML</t>
  </si>
  <si>
    <t>JERINGAS X 10 ML</t>
  </si>
  <si>
    <t>JERINGAS  X 20 ML</t>
  </si>
  <si>
    <t>ALCOHOL ANTISÉPTICO AL 70% GALON</t>
  </si>
  <si>
    <t>ALGODÓN PAQUETE X 1 LIBRA</t>
  </si>
  <si>
    <t>CLORURO DE BENZALCONIO GALÓN</t>
  </si>
  <si>
    <t xml:space="preserve">PROPOFOL FRASCO AL 1% (10MG/ML) X 10ML </t>
  </si>
  <si>
    <t>LIDOCAINA AL 2% FRASCO SPRAY X 83 ML</t>
  </si>
  <si>
    <t>FENTANILO  (50MCRG/ML) AMPOLLA X 10 ML</t>
  </si>
  <si>
    <t>ATROPINA (1MG/ML) AMPOLLA X 1 ML</t>
  </si>
  <si>
    <t>BROMURO DE VECURONIO (10MG/2.5ML) FRASCO POR 2.5ML</t>
  </si>
  <si>
    <t>CLORURO DE SODIO AL 0.9% BOLSA X 500ML</t>
  </si>
  <si>
    <t>CANTIDAD</t>
  </si>
  <si>
    <t>LOTE 1 - INSUMOS MEDICOQUIRURGICOS</t>
  </si>
  <si>
    <t>LOTE 2 - MEDICAMENTOS</t>
  </si>
  <si>
    <t>LOTE 3 - GASES MEDICINALES</t>
  </si>
  <si>
    <t>CAJA X 100 UNIDADES</t>
  </si>
  <si>
    <t>UNIDAD</t>
  </si>
  <si>
    <t>GALON</t>
  </si>
  <si>
    <t>PAPEL SECANTE MULTIUSO ROLLO GRANDE</t>
  </si>
  <si>
    <t>GALÓN</t>
  </si>
  <si>
    <t>ROLLO X 10 YARDAS</t>
  </si>
  <si>
    <t>UNIDAD DE MEDIDA</t>
  </si>
  <si>
    <t>OXIGENO INDUSTRIAL GASEOSO DE 6.5 M3</t>
  </si>
  <si>
    <t>OXIGENO MEDICINAL DE 6.5 M3</t>
  </si>
  <si>
    <t>UNIDAD - CAPACIDAD CILINDRO</t>
  </si>
  <si>
    <t>VALOR UNITARIO DE REFERENCIA ANTES DE IVA</t>
  </si>
  <si>
    <t>SUMATORIA VALORES UNITARIOS ANTES DE IVA</t>
  </si>
  <si>
    <t>VALOR POR RUBRO</t>
  </si>
  <si>
    <t>Pasta de papel, papel y cartón  / Rubro 02-02-01-003-002-01 / Recurso 10</t>
  </si>
  <si>
    <t>Artículos textiles  / Rubro 02-02-01-002-007 / Recurso 10</t>
  </si>
  <si>
    <t>Químicos orgánicos básicos  / Rubro 02-02-01-003-004-01 / Recurso 10</t>
  </si>
  <si>
    <t>Productos Farmacéuticos  / Rubro 02-02-01-003-005-02 / Recurso 10</t>
  </si>
  <si>
    <t>Otros productos de caucho  / Rubro 02-02-01-003-006-02 / Recurso 10</t>
  </si>
  <si>
    <t>Aparatos médicos y quirúrgicos y aparatos ortésicos y protésicos  / Rubro 02-02-01-004-008-01 / Recurso 10</t>
  </si>
  <si>
    <t>TOTALES</t>
  </si>
  <si>
    <t>521,770,56</t>
  </si>
  <si>
    <t>192,388,16</t>
  </si>
  <si>
    <t xml:space="preserve">VALOR TOTAL </t>
  </si>
  <si>
    <t xml:space="preserve">VALO POR LOTES </t>
  </si>
  <si>
    <t>Mínima Cuantía</t>
  </si>
  <si>
    <t>TRAJE ANTIFLUIDO</t>
  </si>
  <si>
    <t xml:space="preserve">ALCOHOL ANTISÉPTICO AL 70%  GALON </t>
  </si>
  <si>
    <t xml:space="preserve">ESPARADRAPO DE 1" (ROLLO) </t>
  </si>
  <si>
    <t>PROPOFOL FRASCO  AL 1% (1OMG/ML) X 10ML (INDUCCIÓN)</t>
  </si>
  <si>
    <t>FENTANILO (50MCRG/ML) AMPOLLA X 10 ML (4 HORAS DE MANTENIMIENTO ANESTÉSICO)</t>
  </si>
  <si>
    <t>NEOSTIGMINA (0.5MG/ML) AMPOLLAS X 1ML</t>
  </si>
  <si>
    <t>GUANTES DE LATEX  TALLA M </t>
  </si>
  <si>
    <t>CATETER INSYTE No. 20</t>
  </si>
  <si>
    <t>VENOCLISIS DE MACROGOTEO(10 GOTAS/ML) (MARCA BAXTER®)</t>
  </si>
  <si>
    <t>VENOCLISIS DE MICROGOTEO (60 GOTAS/ML) (MARCA BAXTER®)</t>
  </si>
  <si>
    <t>JERINGAS X 20 ML</t>
  </si>
  <si>
    <t>TRANSDUCTORES PRESIÓN SANGUÍNEA DIRECTA</t>
  </si>
  <si>
    <t>CILINDRO DE OXIGENO MEDICINAL DE 6. 4 M3</t>
  </si>
  <si>
    <t>CILINDRO DE OXIGENO INDSUTRIAL GASEOSO DE 6. 4 M3</t>
  </si>
  <si>
    <t xml:space="preserve">GAFAS DE PROTECCIÓN </t>
  </si>
  <si>
    <t>02</t>
  </si>
  <si>
    <t>01</t>
  </si>
  <si>
    <t>002</t>
  </si>
  <si>
    <t>007</t>
  </si>
  <si>
    <t>003</t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</si>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</sst>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singleAccounting"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/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43" fontId="0" fillId="0" borderId="0" xfId="0" applyNumberFormat="1" applyFont="1"/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5" borderId="0" xfId="0" applyFont="1" applyFill="1"/>
    <xf numFmtId="43" fontId="0" fillId="0" borderId="0" xfId="2" applyFont="1"/>
    <xf numFmtId="43" fontId="0" fillId="5" borderId="0" xfId="2" applyFont="1" applyFill="1"/>
    <xf numFmtId="43" fontId="0" fillId="5" borderId="0" xfId="2" applyFont="1" applyFill="1" applyBorder="1"/>
    <xf numFmtId="43" fontId="0" fillId="5" borderId="0" xfId="0" applyNumberFormat="1" applyFont="1" applyFill="1"/>
    <xf numFmtId="0" fontId="8" fillId="0" borderId="0" xfId="0" applyFont="1"/>
    <xf numFmtId="43" fontId="8" fillId="0" borderId="0" xfId="0" applyNumberFormat="1" applyFont="1"/>
    <xf numFmtId="43" fontId="8" fillId="7" borderId="0" xfId="0" applyNumberFormat="1" applyFont="1" applyFill="1"/>
    <xf numFmtId="43" fontId="8" fillId="0" borderId="0" xfId="2" applyFont="1"/>
    <xf numFmtId="43" fontId="0" fillId="7" borderId="0" xfId="2" applyFont="1" applyFill="1"/>
    <xf numFmtId="43" fontId="9" fillId="7" borderId="0" xfId="0" applyNumberFormat="1" applyFont="1" applyFill="1"/>
    <xf numFmtId="164" fontId="0" fillId="0" borderId="0" xfId="0" applyNumberFormat="1" applyFont="1"/>
    <xf numFmtId="165" fontId="0" fillId="0" borderId="0" xfId="0" applyNumberFormat="1" applyFont="1"/>
    <xf numFmtId="164" fontId="0" fillId="6" borderId="1" xfId="1" applyNumberFormat="1" applyFont="1" applyFill="1" applyBorder="1" applyAlignment="1">
      <alignment horizontal="center" vertical="center" wrapText="1"/>
    </xf>
    <xf numFmtId="0" fontId="0" fillId="8" borderId="0" xfId="0" applyFont="1" applyFill="1"/>
    <xf numFmtId="43" fontId="0" fillId="8" borderId="0" xfId="2" applyFont="1" applyFill="1"/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/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Z55"/>
  <sheetViews>
    <sheetView zoomScale="60" zoomScaleNormal="60" workbookViewId="0">
      <selection activeCell="G55" sqref="G55"/>
    </sheetView>
  </sheetViews>
  <sheetFormatPr baseColWidth="10" defaultColWidth="11.5703125" defaultRowHeight="18.75" x14ac:dyDescent="0.3"/>
  <cols>
    <col min="1" max="1" width="11.5703125" style="3"/>
    <col min="2" max="2" width="54.7109375" style="3" customWidth="1"/>
    <col min="3" max="3" width="24" style="3" customWidth="1"/>
    <col min="4" max="4" width="18.28515625" style="3" customWidth="1"/>
    <col min="5" max="5" width="21.42578125" style="3" customWidth="1"/>
    <col min="6" max="6" width="19.85546875" style="3" customWidth="1"/>
    <col min="7" max="7" width="21.140625" style="3" customWidth="1"/>
    <col min="8" max="10" width="10.7109375" style="3" customWidth="1"/>
    <col min="11" max="14" width="9.7109375" style="3" customWidth="1"/>
    <col min="15" max="15" width="47.140625" style="3" customWidth="1"/>
    <col min="16" max="16" width="11.5703125" style="3"/>
    <col min="17" max="17" width="19.140625" style="3" customWidth="1"/>
    <col min="18" max="20" width="11.5703125" style="3"/>
    <col min="21" max="21" width="16.5703125" style="26" customWidth="1"/>
    <col min="22" max="22" width="11.5703125" style="3"/>
    <col min="23" max="23" width="20.42578125" style="3" customWidth="1"/>
    <col min="24" max="24" width="11.5703125" style="3"/>
    <col min="25" max="25" width="17.7109375" style="3" customWidth="1"/>
    <col min="26" max="26" width="32.28515625" style="30" customWidth="1"/>
    <col min="27" max="16384" width="11.5703125" style="3"/>
  </cols>
  <sheetData>
    <row r="4" spans="1:26" x14ac:dyDescent="0.3">
      <c r="A4" s="48" t="s">
        <v>26</v>
      </c>
      <c r="B4" s="48"/>
      <c r="C4" s="48"/>
      <c r="D4" s="48"/>
      <c r="E4" s="48"/>
      <c r="F4" s="48"/>
    </row>
    <row r="5" spans="1:26" ht="62.45" customHeight="1" x14ac:dyDescent="0.3">
      <c r="A5" s="4" t="s">
        <v>0</v>
      </c>
      <c r="B5" s="4" t="s">
        <v>1</v>
      </c>
      <c r="C5" s="4" t="s">
        <v>35</v>
      </c>
      <c r="D5" s="4" t="s">
        <v>25</v>
      </c>
      <c r="E5" s="4" t="s">
        <v>39</v>
      </c>
      <c r="F5" s="4" t="s">
        <v>48</v>
      </c>
    </row>
    <row r="6" spans="1:26" ht="31.5" x14ac:dyDescent="0.3">
      <c r="A6" s="5"/>
      <c r="B6" s="6" t="s">
        <v>43</v>
      </c>
      <c r="C6" s="44" t="s">
        <v>41</v>
      </c>
      <c r="D6" s="45"/>
      <c r="E6" s="7" t="s">
        <v>49</v>
      </c>
      <c r="F6" s="7">
        <f>F7+F8</f>
        <v>521770.56</v>
      </c>
    </row>
    <row r="7" spans="1:26" ht="18.600000000000001" customHeight="1" x14ac:dyDescent="0.3">
      <c r="A7" s="5">
        <v>2</v>
      </c>
      <c r="B7" s="8" t="s">
        <v>2</v>
      </c>
      <c r="C7" s="8" t="s">
        <v>30</v>
      </c>
      <c r="D7" s="9">
        <v>24</v>
      </c>
      <c r="E7" s="10">
        <v>12284</v>
      </c>
      <c r="F7" s="11">
        <f>D7*E7</f>
        <v>294816</v>
      </c>
      <c r="H7" s="3" t="s">
        <v>69</v>
      </c>
      <c r="I7" s="3" t="s">
        <v>69</v>
      </c>
      <c r="J7" s="3" t="s">
        <v>70</v>
      </c>
      <c r="K7" s="3" t="s">
        <v>71</v>
      </c>
      <c r="L7" s="3" t="s">
        <v>72</v>
      </c>
      <c r="O7" s="3" t="s">
        <v>2</v>
      </c>
      <c r="P7" s="3">
        <v>42131606</v>
      </c>
      <c r="Q7" s="3" t="s">
        <v>53</v>
      </c>
      <c r="R7" s="3" t="s">
        <v>30</v>
      </c>
      <c r="S7" s="3">
        <v>24</v>
      </c>
      <c r="T7" s="3">
        <v>14000</v>
      </c>
      <c r="U7" s="26">
        <v>336000</v>
      </c>
      <c r="W7" s="15">
        <f>+U7-F7</f>
        <v>41184</v>
      </c>
      <c r="Y7" s="15">
        <f>+D7*E7</f>
        <v>294816</v>
      </c>
      <c r="Z7" s="31">
        <f>+U7-Y7</f>
        <v>41184</v>
      </c>
    </row>
    <row r="8" spans="1:26" ht="19.149999999999999" customHeight="1" x14ac:dyDescent="0.3">
      <c r="A8" s="5">
        <v>4</v>
      </c>
      <c r="B8" s="8" t="s">
        <v>6</v>
      </c>
      <c r="C8" s="8" t="s">
        <v>30</v>
      </c>
      <c r="D8" s="9">
        <v>24</v>
      </c>
      <c r="E8" s="10">
        <v>9456.44</v>
      </c>
      <c r="F8" s="11">
        <f t="shared" ref="F8" si="0">D8*E8</f>
        <v>226954.56</v>
      </c>
      <c r="H8" s="3" t="s">
        <v>69</v>
      </c>
      <c r="I8" s="3" t="s">
        <v>69</v>
      </c>
      <c r="J8" s="3" t="s">
        <v>70</v>
      </c>
      <c r="K8" s="3" t="s">
        <v>71</v>
      </c>
      <c r="L8" s="3" t="s">
        <v>72</v>
      </c>
      <c r="O8" s="25" t="s">
        <v>54</v>
      </c>
      <c r="P8" s="25">
        <v>42131605</v>
      </c>
      <c r="Q8" s="25" t="s">
        <v>53</v>
      </c>
      <c r="R8" s="25" t="s">
        <v>30</v>
      </c>
      <c r="S8" s="25">
        <v>24</v>
      </c>
      <c r="T8" s="25">
        <v>11000</v>
      </c>
      <c r="U8" s="27">
        <v>264000</v>
      </c>
      <c r="W8" s="15">
        <f>+U8-0</f>
        <v>264000</v>
      </c>
      <c r="Z8" s="31">
        <f t="shared" ref="Z8:Z43" si="1">+U8-Y8</f>
        <v>264000</v>
      </c>
    </row>
    <row r="9" spans="1:26" ht="31.5" x14ac:dyDescent="0.3">
      <c r="A9" s="5"/>
      <c r="B9" s="6" t="s">
        <v>42</v>
      </c>
      <c r="C9" s="44" t="s">
        <v>41</v>
      </c>
      <c r="D9" s="45"/>
      <c r="E9" s="7">
        <v>35716.5</v>
      </c>
      <c r="F9" s="7">
        <f>+F10</f>
        <v>35716.5</v>
      </c>
      <c r="H9" s="3" t="s">
        <v>69</v>
      </c>
      <c r="I9" s="3" t="s">
        <v>69</v>
      </c>
      <c r="J9" s="3" t="s">
        <v>70</v>
      </c>
      <c r="K9" s="3" t="s">
        <v>71</v>
      </c>
      <c r="L9" s="3" t="s">
        <v>72</v>
      </c>
      <c r="O9" s="3" t="s">
        <v>6</v>
      </c>
      <c r="P9" s="3">
        <v>42131607</v>
      </c>
      <c r="Q9" s="3" t="s">
        <v>53</v>
      </c>
      <c r="R9" s="3" t="s">
        <v>30</v>
      </c>
      <c r="S9" s="3">
        <v>24</v>
      </c>
      <c r="T9" s="3">
        <v>14000</v>
      </c>
      <c r="U9" s="26">
        <v>336000</v>
      </c>
      <c r="W9" s="15">
        <f>+U9-F8</f>
        <v>109045.44</v>
      </c>
      <c r="Y9" s="15">
        <f>+D8*E8</f>
        <v>226954.56</v>
      </c>
      <c r="Z9" s="31">
        <f t="shared" si="1"/>
        <v>109045.44</v>
      </c>
    </row>
    <row r="10" spans="1:26" ht="16.149999999999999" customHeight="1" x14ac:dyDescent="0.3">
      <c r="A10" s="5">
        <v>5</v>
      </c>
      <c r="B10" s="8" t="s">
        <v>32</v>
      </c>
      <c r="C10" s="8" t="s">
        <v>30</v>
      </c>
      <c r="D10" s="9">
        <v>1</v>
      </c>
      <c r="E10" s="10">
        <v>35716.5</v>
      </c>
      <c r="F10" s="11">
        <f>D10*E10</f>
        <v>35716.5</v>
      </c>
      <c r="U10" s="27">
        <v>936000</v>
      </c>
      <c r="W10" s="29">
        <f>SUM(W7:W9)</f>
        <v>414229.44</v>
      </c>
      <c r="Z10" s="32">
        <f>SUM(Z7:Z9)</f>
        <v>414229.44</v>
      </c>
    </row>
    <row r="11" spans="1:26" ht="31.5" x14ac:dyDescent="0.3">
      <c r="A11" s="5"/>
      <c r="B11" s="6" t="s">
        <v>44</v>
      </c>
      <c r="C11" s="44" t="s">
        <v>41</v>
      </c>
      <c r="D11" s="45"/>
      <c r="E11" s="7">
        <v>36479.5</v>
      </c>
      <c r="F11" s="7">
        <f>+F12</f>
        <v>36479.5</v>
      </c>
      <c r="H11" s="3" t="s">
        <v>69</v>
      </c>
      <c r="I11" s="3" t="s">
        <v>69</v>
      </c>
      <c r="J11" s="3" t="s">
        <v>70</v>
      </c>
      <c r="K11" s="3" t="s">
        <v>73</v>
      </c>
      <c r="L11" s="3" t="s">
        <v>71</v>
      </c>
      <c r="M11" s="3" t="s">
        <v>70</v>
      </c>
      <c r="O11" s="3" t="s">
        <v>32</v>
      </c>
      <c r="P11" s="3">
        <v>47131500</v>
      </c>
      <c r="Q11" s="3" t="s">
        <v>53</v>
      </c>
      <c r="R11" s="3" t="s">
        <v>30</v>
      </c>
      <c r="S11" s="3">
        <v>3</v>
      </c>
      <c r="T11" s="3">
        <v>37000</v>
      </c>
      <c r="U11" s="26">
        <v>111000</v>
      </c>
      <c r="W11" s="15">
        <f>+U11-F10</f>
        <v>75283.5</v>
      </c>
      <c r="Y11" s="15">
        <f>+D10*E10</f>
        <v>35716.5</v>
      </c>
      <c r="Z11" s="31">
        <f t="shared" si="1"/>
        <v>75283.5</v>
      </c>
    </row>
    <row r="12" spans="1:26" ht="19.149999999999999" customHeight="1" x14ac:dyDescent="0.3">
      <c r="A12" s="5">
        <v>6</v>
      </c>
      <c r="B12" s="8" t="s">
        <v>16</v>
      </c>
      <c r="C12" s="8" t="s">
        <v>33</v>
      </c>
      <c r="D12" s="9">
        <v>1</v>
      </c>
      <c r="E12" s="10">
        <v>36479.5</v>
      </c>
      <c r="F12" s="11">
        <f>D12*E12</f>
        <v>36479.5</v>
      </c>
      <c r="U12" s="27">
        <v>111000</v>
      </c>
      <c r="W12" s="29">
        <f>SUM(W11)</f>
        <v>75283.5</v>
      </c>
      <c r="Z12" s="32">
        <f>SUM(Z11)</f>
        <v>75283.5</v>
      </c>
    </row>
    <row r="13" spans="1:26" ht="31.5" x14ac:dyDescent="0.3">
      <c r="A13" s="5"/>
      <c r="B13" s="6" t="s">
        <v>45</v>
      </c>
      <c r="C13" s="44" t="s">
        <v>41</v>
      </c>
      <c r="D13" s="45"/>
      <c r="E13" s="7" t="s">
        <v>50</v>
      </c>
      <c r="F13" s="7">
        <f>SUM(F14:F15)</f>
        <v>192388.16</v>
      </c>
      <c r="H13" s="3" t="s">
        <v>69</v>
      </c>
      <c r="I13" s="3" t="s">
        <v>69</v>
      </c>
      <c r="J13" s="3" t="s">
        <v>70</v>
      </c>
      <c r="K13" s="3" t="s">
        <v>73</v>
      </c>
      <c r="L13" s="3" t="s">
        <v>74</v>
      </c>
      <c r="M13" s="3" t="s">
        <v>70</v>
      </c>
      <c r="O13" s="3" t="s">
        <v>55</v>
      </c>
      <c r="P13" s="3">
        <v>12352104</v>
      </c>
      <c r="Q13" s="3" t="s">
        <v>53</v>
      </c>
      <c r="R13" s="3" t="s">
        <v>30</v>
      </c>
      <c r="S13" s="3">
        <v>20</v>
      </c>
      <c r="T13" s="3">
        <v>3000</v>
      </c>
      <c r="U13" s="26">
        <v>60000</v>
      </c>
      <c r="W13" s="15">
        <f>+U13-F12</f>
        <v>23520.5</v>
      </c>
      <c r="Y13" s="15">
        <f>+D12*E12</f>
        <v>36479.5</v>
      </c>
      <c r="Z13" s="31">
        <f t="shared" si="1"/>
        <v>23520.5</v>
      </c>
    </row>
    <row r="14" spans="1:26" ht="25.9" customHeight="1" x14ac:dyDescent="0.3">
      <c r="A14" s="5">
        <v>7</v>
      </c>
      <c r="B14" s="8" t="s">
        <v>11</v>
      </c>
      <c r="C14" s="8" t="s">
        <v>34</v>
      </c>
      <c r="D14" s="9">
        <v>2</v>
      </c>
      <c r="E14" s="10">
        <v>82649.5</v>
      </c>
      <c r="F14" s="11">
        <f t="shared" ref="F14:F15" si="2">D14*E14</f>
        <v>165299</v>
      </c>
      <c r="U14" s="27">
        <v>60000</v>
      </c>
      <c r="W14" s="29">
        <f>SUM(W13)</f>
        <v>23520.5</v>
      </c>
      <c r="Z14" s="32">
        <f>SUM(Z13)</f>
        <v>23520.5</v>
      </c>
    </row>
    <row r="15" spans="1:26" ht="19.899999999999999" customHeight="1" x14ac:dyDescent="0.3">
      <c r="A15" s="5">
        <v>8</v>
      </c>
      <c r="B15" s="8" t="s">
        <v>17</v>
      </c>
      <c r="C15" s="8" t="s">
        <v>30</v>
      </c>
      <c r="D15" s="9">
        <v>2</v>
      </c>
      <c r="E15" s="10">
        <v>13544.58</v>
      </c>
      <c r="F15" s="11">
        <f t="shared" si="2"/>
        <v>27089.16</v>
      </c>
      <c r="O15" s="3" t="s">
        <v>56</v>
      </c>
      <c r="P15" s="3">
        <v>42132203</v>
      </c>
      <c r="Q15" s="3" t="s">
        <v>53</v>
      </c>
      <c r="R15" s="3" t="s">
        <v>30</v>
      </c>
      <c r="S15" s="3">
        <v>10</v>
      </c>
      <c r="T15" s="3">
        <v>8000</v>
      </c>
      <c r="U15" s="26">
        <v>80000</v>
      </c>
      <c r="W15" s="15">
        <f>+U15-F14</f>
        <v>-85299</v>
      </c>
      <c r="Y15" s="15">
        <f>+D14*E14</f>
        <v>165299</v>
      </c>
      <c r="Z15" s="31">
        <f t="shared" si="1"/>
        <v>-85299</v>
      </c>
    </row>
    <row r="16" spans="1:26" ht="31.5" x14ac:dyDescent="0.3">
      <c r="A16" s="5"/>
      <c r="B16" s="6" t="s">
        <v>46</v>
      </c>
      <c r="C16" s="44" t="s">
        <v>41</v>
      </c>
      <c r="D16" s="45"/>
      <c r="E16" s="7">
        <v>26819.5</v>
      </c>
      <c r="F16" s="7">
        <f>+F17</f>
        <v>26819.5</v>
      </c>
      <c r="O16" s="3" t="s">
        <v>17</v>
      </c>
      <c r="P16" s="3">
        <v>42141501</v>
      </c>
      <c r="Q16" s="3" t="s">
        <v>53</v>
      </c>
      <c r="R16" s="3" t="s">
        <v>30</v>
      </c>
      <c r="S16" s="3">
        <v>20</v>
      </c>
      <c r="T16" s="3">
        <v>3000</v>
      </c>
      <c r="U16" s="26">
        <v>60000</v>
      </c>
      <c r="W16" s="15">
        <f>+U16-F15</f>
        <v>32910.839999999997</v>
      </c>
      <c r="Y16" s="15">
        <f>+D15*E15</f>
        <v>27089.16</v>
      </c>
      <c r="Z16" s="31">
        <f t="shared" si="1"/>
        <v>32910.839999999997</v>
      </c>
    </row>
    <row r="17" spans="1:26" x14ac:dyDescent="0.3">
      <c r="A17" s="5">
        <v>9</v>
      </c>
      <c r="B17" s="8" t="s">
        <v>10</v>
      </c>
      <c r="C17" s="12" t="s">
        <v>29</v>
      </c>
      <c r="D17" s="9">
        <v>1</v>
      </c>
      <c r="E17" s="10">
        <v>26819.5</v>
      </c>
      <c r="F17" s="11">
        <f>D17*E17</f>
        <v>26819.5</v>
      </c>
      <c r="O17" s="3" t="s">
        <v>57</v>
      </c>
      <c r="P17" s="3">
        <v>51142941</v>
      </c>
      <c r="Q17" s="3" t="s">
        <v>53</v>
      </c>
      <c r="R17" s="3" t="s">
        <v>30</v>
      </c>
      <c r="S17" s="3">
        <v>100</v>
      </c>
      <c r="T17" s="3">
        <v>8000</v>
      </c>
      <c r="U17" s="26">
        <v>800000</v>
      </c>
      <c r="W17" s="15">
        <f>+U17-F35</f>
        <v>-2226666.666666667</v>
      </c>
      <c r="Y17" s="15">
        <f>+D35*E35</f>
        <v>3026666.666666667</v>
      </c>
      <c r="Z17" s="31">
        <f t="shared" si="1"/>
        <v>-2226666.666666667</v>
      </c>
    </row>
    <row r="18" spans="1:26" ht="31.5" x14ac:dyDescent="0.3">
      <c r="A18" s="5"/>
      <c r="B18" s="6" t="s">
        <v>47</v>
      </c>
      <c r="C18" s="44" t="s">
        <v>41</v>
      </c>
      <c r="D18" s="45"/>
      <c r="E18" s="7">
        <v>418913.22</v>
      </c>
      <c r="F18" s="7">
        <f>SUM(F19:F28)</f>
        <v>418310.3</v>
      </c>
      <c r="O18" s="3" t="s">
        <v>20</v>
      </c>
      <c r="P18" s="3">
        <v>51142904</v>
      </c>
      <c r="Q18" s="3" t="s">
        <v>53</v>
      </c>
      <c r="R18" s="3" t="s">
        <v>30</v>
      </c>
      <c r="S18" s="3">
        <v>1</v>
      </c>
      <c r="T18" s="3">
        <v>50000</v>
      </c>
      <c r="U18" s="26">
        <v>50000</v>
      </c>
      <c r="W18" s="15">
        <f>+U18-F36</f>
        <v>-29338.333333333328</v>
      </c>
      <c r="Y18" s="15">
        <f>+D36*E36</f>
        <v>79338.333333333328</v>
      </c>
      <c r="Z18" s="31">
        <f t="shared" si="1"/>
        <v>-29338.333333333328</v>
      </c>
    </row>
    <row r="19" spans="1:26" ht="18.600000000000001" customHeight="1" x14ac:dyDescent="0.3">
      <c r="A19" s="5">
        <v>10</v>
      </c>
      <c r="B19" s="8" t="s">
        <v>3</v>
      </c>
      <c r="C19" s="8" t="s">
        <v>30</v>
      </c>
      <c r="D19" s="9">
        <v>31</v>
      </c>
      <c r="E19" s="10">
        <v>2420.3000000000002</v>
      </c>
      <c r="F19" s="11">
        <f t="shared" ref="F19:F28" si="3">D19*E19</f>
        <v>75029.3</v>
      </c>
      <c r="O19" s="3" t="s">
        <v>58</v>
      </c>
      <c r="P19" s="3">
        <v>51142219</v>
      </c>
      <c r="Q19" s="3" t="s">
        <v>53</v>
      </c>
      <c r="R19" s="3" t="s">
        <v>30</v>
      </c>
      <c r="S19" s="3">
        <v>24</v>
      </c>
      <c r="T19" s="3">
        <v>10000</v>
      </c>
      <c r="U19" s="26">
        <v>240000</v>
      </c>
      <c r="W19" s="15">
        <f>+U19-F37</f>
        <v>169104</v>
      </c>
      <c r="Y19" s="15">
        <f>+D37*E37</f>
        <v>70896</v>
      </c>
      <c r="Z19" s="31">
        <f t="shared" si="1"/>
        <v>169104</v>
      </c>
    </row>
    <row r="20" spans="1:26" ht="18.600000000000001" customHeight="1" x14ac:dyDescent="0.3">
      <c r="A20" s="5">
        <v>11</v>
      </c>
      <c r="B20" s="8" t="s">
        <v>4</v>
      </c>
      <c r="C20" s="8" t="s">
        <v>30</v>
      </c>
      <c r="D20" s="9">
        <v>24</v>
      </c>
      <c r="E20" s="10">
        <v>2014.01</v>
      </c>
      <c r="F20" s="11">
        <f t="shared" si="3"/>
        <v>48336.24</v>
      </c>
      <c r="O20" s="3" t="s">
        <v>22</v>
      </c>
      <c r="P20" s="3">
        <v>51151616</v>
      </c>
      <c r="Q20" s="3" t="s">
        <v>53</v>
      </c>
      <c r="R20" s="3" t="s">
        <v>30</v>
      </c>
      <c r="S20" s="3">
        <v>48</v>
      </c>
      <c r="T20" s="3">
        <v>1000</v>
      </c>
      <c r="U20" s="26">
        <v>48000</v>
      </c>
      <c r="W20" s="15">
        <f>+U20-F38</f>
        <v>-13704</v>
      </c>
      <c r="Y20" s="15">
        <f>+D38*E38</f>
        <v>61704</v>
      </c>
      <c r="Z20" s="31">
        <f t="shared" si="1"/>
        <v>-13704</v>
      </c>
    </row>
    <row r="21" spans="1:26" ht="18.600000000000001" customHeight="1" x14ac:dyDescent="0.3">
      <c r="A21" s="5">
        <v>12</v>
      </c>
      <c r="B21" s="8" t="s">
        <v>5</v>
      </c>
      <c r="C21" s="8" t="s">
        <v>30</v>
      </c>
      <c r="D21" s="9">
        <v>10</v>
      </c>
      <c r="E21" s="10">
        <v>3857.82</v>
      </c>
      <c r="F21" s="11">
        <f t="shared" si="3"/>
        <v>38578.200000000004</v>
      </c>
      <c r="O21" s="3" t="s">
        <v>23</v>
      </c>
      <c r="P21" s="3">
        <v>51152004</v>
      </c>
      <c r="Q21" s="3" t="s">
        <v>53</v>
      </c>
      <c r="R21" s="3" t="s">
        <v>30</v>
      </c>
      <c r="S21" s="3">
        <v>16</v>
      </c>
      <c r="T21" s="3">
        <v>20000</v>
      </c>
      <c r="U21" s="26">
        <v>320000</v>
      </c>
      <c r="W21" s="15">
        <f>+U21-F39</f>
        <v>117720</v>
      </c>
      <c r="Y21" s="15">
        <f>+D39*E39</f>
        <v>202280</v>
      </c>
      <c r="Z21" s="31">
        <f t="shared" si="1"/>
        <v>117720</v>
      </c>
    </row>
    <row r="22" spans="1:26" ht="18.600000000000001" customHeight="1" x14ac:dyDescent="0.3">
      <c r="A22" s="5">
        <v>13</v>
      </c>
      <c r="B22" s="8" t="s">
        <v>7</v>
      </c>
      <c r="C22" s="8" t="s">
        <v>30</v>
      </c>
      <c r="D22" s="9">
        <v>24</v>
      </c>
      <c r="E22" s="10">
        <v>1993.36</v>
      </c>
      <c r="F22" s="11">
        <f t="shared" si="3"/>
        <v>47840.639999999999</v>
      </c>
      <c r="O22" s="3" t="s">
        <v>59</v>
      </c>
      <c r="P22" s="3">
        <v>51151513</v>
      </c>
      <c r="Q22" s="3" t="s">
        <v>53</v>
      </c>
      <c r="R22" s="3" t="s">
        <v>30</v>
      </c>
      <c r="S22" s="3">
        <v>7</v>
      </c>
      <c r="T22" s="3">
        <v>5000</v>
      </c>
      <c r="U22" s="26">
        <v>35000</v>
      </c>
      <c r="Z22" s="31">
        <f t="shared" si="1"/>
        <v>35000</v>
      </c>
    </row>
    <row r="23" spans="1:26" ht="32.450000000000003" customHeight="1" x14ac:dyDescent="0.3">
      <c r="A23" s="5">
        <v>14</v>
      </c>
      <c r="B23" s="8" t="s">
        <v>8</v>
      </c>
      <c r="C23" s="8" t="s">
        <v>30</v>
      </c>
      <c r="D23" s="9">
        <v>24</v>
      </c>
      <c r="E23" s="10">
        <v>3046.66</v>
      </c>
      <c r="F23" s="11">
        <f t="shared" si="3"/>
        <v>73119.839999999997</v>
      </c>
      <c r="O23" s="3" t="s">
        <v>24</v>
      </c>
      <c r="P23" s="3">
        <v>51191602</v>
      </c>
      <c r="Q23" s="3" t="s">
        <v>53</v>
      </c>
      <c r="R23" s="3" t="s">
        <v>30</v>
      </c>
      <c r="S23" s="3">
        <v>32</v>
      </c>
      <c r="T23" s="3">
        <v>4000</v>
      </c>
      <c r="U23" s="26">
        <v>128000</v>
      </c>
      <c r="W23" s="15">
        <f>+U23-F40</f>
        <v>35989.333333333328</v>
      </c>
      <c r="Y23" s="15">
        <f>+D40*E40</f>
        <v>92010.666666666672</v>
      </c>
      <c r="Z23" s="31">
        <f t="shared" si="1"/>
        <v>35989.333333333328</v>
      </c>
    </row>
    <row r="24" spans="1:26" ht="37.9" customHeight="1" x14ac:dyDescent="0.3">
      <c r="A24" s="5">
        <v>15</v>
      </c>
      <c r="B24" s="8" t="s">
        <v>9</v>
      </c>
      <c r="C24" s="8" t="s">
        <v>30</v>
      </c>
      <c r="D24" s="9">
        <v>24</v>
      </c>
      <c r="E24" s="10">
        <v>3985.5</v>
      </c>
      <c r="F24" s="11">
        <f t="shared" si="3"/>
        <v>95652</v>
      </c>
      <c r="U24" s="27">
        <v>1761000</v>
      </c>
      <c r="W24" s="29">
        <f>SUM(W15:W23)</f>
        <v>-1999283.8266666674</v>
      </c>
      <c r="Z24" s="35">
        <f>SUM(Z15:Z23)</f>
        <v>-1964283.8266666674</v>
      </c>
    </row>
    <row r="25" spans="1:26" ht="18.600000000000001" customHeight="1" x14ac:dyDescent="0.3">
      <c r="A25" s="5">
        <v>16</v>
      </c>
      <c r="B25" s="8" t="s">
        <v>12</v>
      </c>
      <c r="C25" s="8" t="s">
        <v>30</v>
      </c>
      <c r="D25" s="9">
        <v>40</v>
      </c>
      <c r="E25" s="10">
        <v>208.68</v>
      </c>
      <c r="F25" s="11">
        <f t="shared" si="3"/>
        <v>8347.2000000000007</v>
      </c>
      <c r="O25" s="3" t="s">
        <v>18</v>
      </c>
      <c r="P25" s="3">
        <v>51102724</v>
      </c>
      <c r="Q25" s="3" t="s">
        <v>53</v>
      </c>
      <c r="R25" s="3" t="s">
        <v>30</v>
      </c>
      <c r="S25" s="3">
        <v>1</v>
      </c>
      <c r="T25" s="3">
        <v>40000</v>
      </c>
      <c r="U25" s="26">
        <v>40000</v>
      </c>
      <c r="W25" s="15">
        <f>+U25-F34</f>
        <v>-8399</v>
      </c>
      <c r="Y25" s="15">
        <f>+D34*E34</f>
        <v>48399</v>
      </c>
      <c r="Z25" s="31">
        <f t="shared" si="1"/>
        <v>-8399</v>
      </c>
    </row>
    <row r="26" spans="1:26" ht="18.600000000000001" customHeight="1" x14ac:dyDescent="0.3">
      <c r="A26" s="5">
        <v>17</v>
      </c>
      <c r="B26" s="8" t="s">
        <v>13</v>
      </c>
      <c r="C26" s="8" t="s">
        <v>30</v>
      </c>
      <c r="D26" s="9">
        <v>60</v>
      </c>
      <c r="E26" s="10">
        <v>226.9</v>
      </c>
      <c r="F26" s="11">
        <f t="shared" si="3"/>
        <v>13614</v>
      </c>
      <c r="U26" s="27">
        <v>40000</v>
      </c>
      <c r="W26" s="29">
        <f>SUM(W25)</f>
        <v>-8399</v>
      </c>
      <c r="Z26" s="35">
        <f>SUM(Z25)</f>
        <v>-8399</v>
      </c>
    </row>
    <row r="27" spans="1:26" ht="18.600000000000001" customHeight="1" x14ac:dyDescent="0.3">
      <c r="A27" s="5">
        <v>18</v>
      </c>
      <c r="B27" s="8" t="s">
        <v>14</v>
      </c>
      <c r="C27" s="8" t="s">
        <v>30</v>
      </c>
      <c r="D27" s="9">
        <f>30-2</f>
        <v>28</v>
      </c>
      <c r="E27" s="10">
        <v>301.45999999999998</v>
      </c>
      <c r="F27" s="11">
        <f t="shared" si="3"/>
        <v>8440.8799999999992</v>
      </c>
      <c r="I27" s="36">
        <f>+F27-9.11</f>
        <v>8431.7699999999986</v>
      </c>
      <c r="O27" s="3" t="s">
        <v>60</v>
      </c>
      <c r="P27" s="3">
        <v>42132203</v>
      </c>
      <c r="Q27" s="3" t="s">
        <v>53</v>
      </c>
      <c r="R27" s="3" t="s">
        <v>30</v>
      </c>
      <c r="S27" s="3">
        <v>24</v>
      </c>
      <c r="T27" s="3">
        <v>10000</v>
      </c>
      <c r="U27" s="26">
        <v>240000</v>
      </c>
      <c r="W27" s="15">
        <f>+U27-F17</f>
        <v>213180.5</v>
      </c>
      <c r="Y27" s="15">
        <f>+D17*E17</f>
        <v>26819.5</v>
      </c>
      <c r="Z27" s="31">
        <f t="shared" si="1"/>
        <v>213180.5</v>
      </c>
    </row>
    <row r="28" spans="1:26" ht="18.600000000000001" customHeight="1" x14ac:dyDescent="0.3">
      <c r="A28" s="5">
        <v>19</v>
      </c>
      <c r="B28" s="8" t="s">
        <v>15</v>
      </c>
      <c r="C28" s="8" t="s">
        <v>30</v>
      </c>
      <c r="D28" s="9">
        <v>20</v>
      </c>
      <c r="E28" s="10">
        <v>467.6</v>
      </c>
      <c r="F28" s="11">
        <f t="shared" si="3"/>
        <v>9352</v>
      </c>
      <c r="U28" s="27">
        <v>240000</v>
      </c>
      <c r="W28" s="29">
        <f>SUM(W27)</f>
        <v>213180.5</v>
      </c>
      <c r="Z28" s="32">
        <f>SUM(Z27)</f>
        <v>213180.5</v>
      </c>
    </row>
    <row r="29" spans="1:26" ht="35.25" customHeight="1" x14ac:dyDescent="0.3">
      <c r="A29" s="13"/>
      <c r="D29" s="46" t="s">
        <v>40</v>
      </c>
      <c r="E29" s="47"/>
      <c r="F29" s="14">
        <f>SUM(,F7:F8,F10,F12,F14:F15,F17,F19:F28)</f>
        <v>1231484.52</v>
      </c>
      <c r="G29" s="15"/>
      <c r="H29" s="15"/>
      <c r="I29" s="15"/>
      <c r="J29" s="15"/>
      <c r="K29" s="15"/>
      <c r="L29" s="15"/>
      <c r="M29" s="15"/>
      <c r="O29" s="3" t="s">
        <v>61</v>
      </c>
      <c r="P29" s="3">
        <v>42221504</v>
      </c>
      <c r="Q29" s="3" t="s">
        <v>53</v>
      </c>
      <c r="R29" s="3" t="s">
        <v>30</v>
      </c>
      <c r="S29" s="3">
        <v>32</v>
      </c>
      <c r="T29" s="3">
        <v>4000</v>
      </c>
      <c r="U29" s="26">
        <v>128000</v>
      </c>
      <c r="W29" s="15">
        <f t="shared" ref="W29:W38" si="4">+U29-F19</f>
        <v>52970.7</v>
      </c>
      <c r="Y29" s="15">
        <f t="shared" ref="Y29:Y38" si="5">+D19*E19</f>
        <v>75029.3</v>
      </c>
      <c r="Z29" s="31">
        <f t="shared" si="1"/>
        <v>52970.7</v>
      </c>
    </row>
    <row r="30" spans="1:26" x14ac:dyDescent="0.3">
      <c r="A30" s="13"/>
      <c r="D30" s="16"/>
      <c r="E30" s="16"/>
      <c r="F30" s="16"/>
      <c r="O30" s="3" t="s">
        <v>4</v>
      </c>
      <c r="P30" s="3">
        <v>42221602</v>
      </c>
      <c r="Q30" s="3" t="s">
        <v>53</v>
      </c>
      <c r="R30" s="3" t="s">
        <v>30</v>
      </c>
      <c r="S30" s="3">
        <v>24</v>
      </c>
      <c r="T30" s="3">
        <v>4000</v>
      </c>
      <c r="U30" s="26">
        <v>96000</v>
      </c>
      <c r="W30" s="15">
        <f t="shared" si="4"/>
        <v>47663.76</v>
      </c>
      <c r="Y30" s="15">
        <f t="shared" si="5"/>
        <v>48336.24</v>
      </c>
      <c r="Z30" s="31">
        <f t="shared" si="1"/>
        <v>47663.76</v>
      </c>
    </row>
    <row r="31" spans="1:26" x14ac:dyDescent="0.3">
      <c r="A31" s="48" t="s">
        <v>27</v>
      </c>
      <c r="B31" s="48"/>
      <c r="C31" s="48"/>
      <c r="D31" s="48"/>
      <c r="E31" s="48"/>
      <c r="F31" s="17"/>
      <c r="O31" s="3" t="s">
        <v>5</v>
      </c>
      <c r="P31" s="3">
        <v>42272008</v>
      </c>
      <c r="Q31" s="3" t="s">
        <v>53</v>
      </c>
      <c r="R31" s="3" t="s">
        <v>30</v>
      </c>
      <c r="S31" s="3">
        <v>12</v>
      </c>
      <c r="T31" s="3">
        <v>5000</v>
      </c>
      <c r="U31" s="26">
        <v>60000</v>
      </c>
      <c r="W31" s="15">
        <f t="shared" si="4"/>
        <v>21421.799999999996</v>
      </c>
      <c r="Y31" s="15">
        <f t="shared" si="5"/>
        <v>38578.200000000004</v>
      </c>
      <c r="Z31" s="31">
        <f t="shared" si="1"/>
        <v>21421.799999999996</v>
      </c>
    </row>
    <row r="32" spans="1:26" ht="56.45" customHeight="1" x14ac:dyDescent="0.3">
      <c r="A32" s="4" t="s">
        <v>0</v>
      </c>
      <c r="B32" s="4" t="s">
        <v>1</v>
      </c>
      <c r="C32" s="4" t="s">
        <v>35</v>
      </c>
      <c r="D32" s="4" t="s">
        <v>25</v>
      </c>
      <c r="E32" s="4" t="s">
        <v>39</v>
      </c>
      <c r="F32" s="4" t="s">
        <v>48</v>
      </c>
      <c r="O32" s="3" t="s">
        <v>7</v>
      </c>
      <c r="P32" s="3">
        <v>42221603</v>
      </c>
      <c r="Q32" s="3" t="s">
        <v>53</v>
      </c>
      <c r="R32" s="3" t="s">
        <v>30</v>
      </c>
      <c r="S32" s="3">
        <v>24</v>
      </c>
      <c r="T32" s="3">
        <v>3000</v>
      </c>
      <c r="U32" s="26">
        <v>72000</v>
      </c>
      <c r="W32" s="15">
        <f t="shared" si="4"/>
        <v>24159.360000000001</v>
      </c>
      <c r="Y32" s="15">
        <f t="shared" si="5"/>
        <v>47840.639999999999</v>
      </c>
      <c r="Z32" s="31">
        <f t="shared" si="1"/>
        <v>24159.360000000001</v>
      </c>
    </row>
    <row r="33" spans="1:26" ht="31.5" x14ac:dyDescent="0.3">
      <c r="A33" s="4"/>
      <c r="B33" s="6" t="s">
        <v>45</v>
      </c>
      <c r="C33" s="44" t="s">
        <v>41</v>
      </c>
      <c r="D33" s="45"/>
      <c r="E33" s="7">
        <v>3581294.67</v>
      </c>
      <c r="F33" s="7">
        <f>SUM(F34:F39,F40)</f>
        <v>3581294.666666667</v>
      </c>
      <c r="O33" s="3" t="s">
        <v>62</v>
      </c>
      <c r="P33" s="3">
        <v>42221603</v>
      </c>
      <c r="Q33" s="3" t="s">
        <v>53</v>
      </c>
      <c r="R33" s="3" t="s">
        <v>30</v>
      </c>
      <c r="S33" s="3">
        <v>24</v>
      </c>
      <c r="T33" s="3">
        <v>4000</v>
      </c>
      <c r="U33" s="26">
        <v>96000</v>
      </c>
      <c r="W33" s="15">
        <f t="shared" si="4"/>
        <v>22880.160000000003</v>
      </c>
      <c r="Y33" s="15">
        <f t="shared" si="5"/>
        <v>73119.839999999997</v>
      </c>
      <c r="Z33" s="31">
        <f t="shared" si="1"/>
        <v>22880.160000000003</v>
      </c>
    </row>
    <row r="34" spans="1:26" ht="19.149999999999999" customHeight="1" x14ac:dyDescent="0.3">
      <c r="A34" s="5">
        <v>1</v>
      </c>
      <c r="B34" s="8" t="s">
        <v>18</v>
      </c>
      <c r="C34" s="8" t="s">
        <v>31</v>
      </c>
      <c r="D34" s="9">
        <v>1</v>
      </c>
      <c r="E34" s="10">
        <v>48399</v>
      </c>
      <c r="F34" s="11">
        <f t="shared" ref="F34:F40" si="6">D34*E34</f>
        <v>48399</v>
      </c>
      <c r="O34" s="3" t="s">
        <v>63</v>
      </c>
      <c r="P34" s="3">
        <v>42221603</v>
      </c>
      <c r="Q34" s="3" t="s">
        <v>53</v>
      </c>
      <c r="R34" s="3" t="s">
        <v>30</v>
      </c>
      <c r="S34" s="3">
        <v>24</v>
      </c>
      <c r="T34" s="3">
        <v>4000</v>
      </c>
      <c r="U34" s="26">
        <v>96000</v>
      </c>
      <c r="W34" s="15">
        <f t="shared" si="4"/>
        <v>348</v>
      </c>
      <c r="Y34" s="15">
        <f t="shared" si="5"/>
        <v>95652</v>
      </c>
      <c r="Z34" s="31">
        <f t="shared" si="1"/>
        <v>348</v>
      </c>
    </row>
    <row r="35" spans="1:26" ht="19.149999999999999" customHeight="1" x14ac:dyDescent="0.3">
      <c r="A35" s="5">
        <v>2</v>
      </c>
      <c r="B35" s="8" t="s">
        <v>19</v>
      </c>
      <c r="C35" s="8" t="s">
        <v>30</v>
      </c>
      <c r="D35" s="9">
        <v>100</v>
      </c>
      <c r="E35" s="10">
        <v>30266.666666666668</v>
      </c>
      <c r="F35" s="11">
        <f t="shared" si="6"/>
        <v>3026666.666666667</v>
      </c>
      <c r="O35" s="3" t="s">
        <v>12</v>
      </c>
      <c r="P35" s="3">
        <v>42142609</v>
      </c>
      <c r="Q35" s="3" t="s">
        <v>53</v>
      </c>
      <c r="R35" s="3" t="s">
        <v>30</v>
      </c>
      <c r="S35" s="3">
        <v>40</v>
      </c>
      <c r="T35" s="3">
        <v>3000</v>
      </c>
      <c r="U35" s="26">
        <v>120000</v>
      </c>
      <c r="W35" s="15">
        <f t="shared" si="4"/>
        <v>111652.8</v>
      </c>
      <c r="Y35" s="15">
        <f t="shared" si="5"/>
        <v>8347.2000000000007</v>
      </c>
      <c r="Z35" s="31">
        <f t="shared" si="1"/>
        <v>111652.8</v>
      </c>
    </row>
    <row r="36" spans="1:26" ht="19.149999999999999" customHeight="1" x14ac:dyDescent="0.3">
      <c r="A36" s="5">
        <v>3</v>
      </c>
      <c r="B36" s="8" t="s">
        <v>20</v>
      </c>
      <c r="C36" s="8" t="s">
        <v>30</v>
      </c>
      <c r="D36" s="9">
        <v>1</v>
      </c>
      <c r="E36" s="10">
        <v>79338.333333333328</v>
      </c>
      <c r="F36" s="11">
        <f t="shared" si="6"/>
        <v>79338.333333333328</v>
      </c>
      <c r="O36" s="3" t="s">
        <v>13</v>
      </c>
      <c r="P36" s="3">
        <v>42142609</v>
      </c>
      <c r="Q36" s="3" t="s">
        <v>53</v>
      </c>
      <c r="R36" s="3" t="s">
        <v>30</v>
      </c>
      <c r="S36" s="3">
        <v>60</v>
      </c>
      <c r="T36" s="3">
        <v>3000</v>
      </c>
      <c r="U36" s="26">
        <v>180000</v>
      </c>
      <c r="W36" s="15">
        <f t="shared" si="4"/>
        <v>166386</v>
      </c>
      <c r="Y36" s="15">
        <f t="shared" si="5"/>
        <v>13614</v>
      </c>
      <c r="Z36" s="31">
        <f t="shared" si="1"/>
        <v>166386</v>
      </c>
    </row>
    <row r="37" spans="1:26" ht="19.149999999999999" customHeight="1" x14ac:dyDescent="0.3">
      <c r="A37" s="5">
        <v>4</v>
      </c>
      <c r="B37" s="8" t="s">
        <v>21</v>
      </c>
      <c r="C37" s="8" t="s">
        <v>30</v>
      </c>
      <c r="D37" s="9">
        <v>24</v>
      </c>
      <c r="E37" s="10">
        <v>2954</v>
      </c>
      <c r="F37" s="11">
        <f t="shared" si="6"/>
        <v>70896</v>
      </c>
      <c r="O37" s="3" t="s">
        <v>14</v>
      </c>
      <c r="P37" s="3">
        <v>42142609</v>
      </c>
      <c r="Q37" s="3" t="s">
        <v>53</v>
      </c>
      <c r="R37" s="3" t="s">
        <v>30</v>
      </c>
      <c r="S37" s="3">
        <v>30</v>
      </c>
      <c r="T37" s="3">
        <v>3000</v>
      </c>
      <c r="U37" s="26">
        <v>90000</v>
      </c>
      <c r="W37" s="15">
        <f t="shared" si="4"/>
        <v>81559.12</v>
      </c>
      <c r="Y37" s="15">
        <f t="shared" si="5"/>
        <v>8440.8799999999992</v>
      </c>
      <c r="Z37" s="31">
        <f t="shared" si="1"/>
        <v>81559.12</v>
      </c>
    </row>
    <row r="38" spans="1:26" ht="19.149999999999999" customHeight="1" x14ac:dyDescent="0.3">
      <c r="A38" s="5">
        <v>5</v>
      </c>
      <c r="B38" s="8" t="s">
        <v>22</v>
      </c>
      <c r="C38" s="8" t="s">
        <v>30</v>
      </c>
      <c r="D38" s="9">
        <v>24</v>
      </c>
      <c r="E38" s="10">
        <v>2571</v>
      </c>
      <c r="F38" s="11">
        <f t="shared" si="6"/>
        <v>61704</v>
      </c>
      <c r="O38" s="3" t="s">
        <v>64</v>
      </c>
      <c r="P38" s="3">
        <v>42142609</v>
      </c>
      <c r="Q38" s="3" t="s">
        <v>53</v>
      </c>
      <c r="R38" s="3" t="s">
        <v>30</v>
      </c>
      <c r="S38" s="3">
        <v>20</v>
      </c>
      <c r="T38" s="3">
        <v>3000</v>
      </c>
      <c r="U38" s="26">
        <v>60000</v>
      </c>
      <c r="W38" s="15">
        <f t="shared" si="4"/>
        <v>50648</v>
      </c>
      <c r="Y38" s="15">
        <f t="shared" si="5"/>
        <v>9352</v>
      </c>
      <c r="Z38" s="31">
        <f t="shared" si="1"/>
        <v>50648</v>
      </c>
    </row>
    <row r="39" spans="1:26" ht="32.450000000000003" customHeight="1" x14ac:dyDescent="0.3">
      <c r="A39" s="5">
        <v>6</v>
      </c>
      <c r="B39" s="8" t="s">
        <v>23</v>
      </c>
      <c r="C39" s="8" t="s">
        <v>30</v>
      </c>
      <c r="D39" s="9">
        <v>8</v>
      </c>
      <c r="E39" s="10">
        <v>25285</v>
      </c>
      <c r="F39" s="11">
        <f t="shared" si="6"/>
        <v>202280</v>
      </c>
      <c r="O39" s="3" t="s">
        <v>65</v>
      </c>
      <c r="P39" s="3">
        <v>41112110</v>
      </c>
      <c r="Q39" s="3" t="s">
        <v>53</v>
      </c>
      <c r="R39" s="3" t="s">
        <v>30</v>
      </c>
      <c r="S39" s="3">
        <v>4</v>
      </c>
      <c r="T39" s="3">
        <v>200000</v>
      </c>
      <c r="U39" s="26">
        <v>800000</v>
      </c>
      <c r="Z39" s="31">
        <f t="shared" si="1"/>
        <v>800000</v>
      </c>
    </row>
    <row r="40" spans="1:26" ht="19.149999999999999" customHeight="1" x14ac:dyDescent="0.3">
      <c r="A40" s="5">
        <v>8</v>
      </c>
      <c r="B40" s="8" t="s">
        <v>24</v>
      </c>
      <c r="C40" s="8" t="s">
        <v>30</v>
      </c>
      <c r="D40" s="9">
        <v>32</v>
      </c>
      <c r="E40" s="10">
        <v>2875.3333333333335</v>
      </c>
      <c r="F40" s="11">
        <f t="shared" si="6"/>
        <v>92010.666666666672</v>
      </c>
      <c r="O40" s="3" t="s">
        <v>66</v>
      </c>
      <c r="P40" s="3">
        <v>12141904</v>
      </c>
      <c r="Q40" s="3" t="s">
        <v>53</v>
      </c>
      <c r="R40" s="3" t="s">
        <v>30</v>
      </c>
      <c r="S40" s="3">
        <v>10</v>
      </c>
      <c r="T40" s="3">
        <v>32040.799999999999</v>
      </c>
      <c r="U40" s="26">
        <v>320408</v>
      </c>
      <c r="Z40" s="31">
        <f t="shared" si="1"/>
        <v>320408</v>
      </c>
    </row>
    <row r="41" spans="1:26" ht="31.5" customHeight="1" x14ac:dyDescent="0.3">
      <c r="A41" s="13"/>
      <c r="D41" s="49" t="s">
        <v>40</v>
      </c>
      <c r="E41" s="50"/>
      <c r="F41" s="18">
        <f>SUM(F34:F40)</f>
        <v>3581294.666666667</v>
      </c>
      <c r="O41" s="3" t="s">
        <v>67</v>
      </c>
      <c r="P41" s="3">
        <v>12141904</v>
      </c>
      <c r="Q41" s="3" t="s">
        <v>53</v>
      </c>
      <c r="R41" s="3" t="s">
        <v>30</v>
      </c>
      <c r="S41" s="3">
        <v>10</v>
      </c>
      <c r="T41" s="3">
        <v>29696.5</v>
      </c>
      <c r="U41" s="26">
        <v>296965</v>
      </c>
      <c r="Z41" s="31">
        <f t="shared" si="1"/>
        <v>296965</v>
      </c>
    </row>
    <row r="42" spans="1:26" s="20" customFormat="1" x14ac:dyDescent="0.3">
      <c r="A42" s="19"/>
      <c r="D42" s="21"/>
      <c r="E42" s="21"/>
      <c r="F42" s="22"/>
      <c r="U42" s="28">
        <v>2415373</v>
      </c>
      <c r="V42" s="28"/>
      <c r="W42" s="28">
        <v>2415373</v>
      </c>
      <c r="Z42" s="32">
        <f>SUM(Z29:Z41)</f>
        <v>1997062.7</v>
      </c>
    </row>
    <row r="43" spans="1:26" x14ac:dyDescent="0.3">
      <c r="A43" s="48" t="s">
        <v>28</v>
      </c>
      <c r="B43" s="48"/>
      <c r="C43" s="48"/>
      <c r="D43" s="48"/>
      <c r="E43" s="48"/>
      <c r="F43" s="48"/>
      <c r="O43" s="3" t="s">
        <v>68</v>
      </c>
      <c r="P43" s="3">
        <v>42131613</v>
      </c>
      <c r="Q43" s="3" t="s">
        <v>53</v>
      </c>
      <c r="R43" s="3" t="s">
        <v>30</v>
      </c>
      <c r="S43" s="3">
        <v>24</v>
      </c>
      <c r="T43" s="3">
        <v>10000</v>
      </c>
      <c r="U43" s="26">
        <v>240000</v>
      </c>
      <c r="W43" s="15">
        <f>+U43-0</f>
        <v>240000</v>
      </c>
      <c r="Z43" s="31">
        <f t="shared" si="1"/>
        <v>240000</v>
      </c>
    </row>
    <row r="44" spans="1:26" ht="54" customHeight="1" x14ac:dyDescent="0.3">
      <c r="A44" s="4" t="s">
        <v>0</v>
      </c>
      <c r="B44" s="4" t="s">
        <v>1</v>
      </c>
      <c r="C44" s="4" t="s">
        <v>35</v>
      </c>
      <c r="D44" s="4" t="s">
        <v>25</v>
      </c>
      <c r="E44" s="4" t="s">
        <v>39</v>
      </c>
      <c r="F44" s="4" t="s">
        <v>48</v>
      </c>
      <c r="U44" s="27">
        <v>240000</v>
      </c>
      <c r="W44" s="29">
        <f>SUM(W43)</f>
        <v>240000</v>
      </c>
      <c r="Z44" s="31"/>
    </row>
    <row r="45" spans="1:26" ht="70.5" customHeight="1" x14ac:dyDescent="0.3">
      <c r="A45" s="4"/>
      <c r="B45" s="6" t="s">
        <v>47</v>
      </c>
      <c r="C45" s="44" t="s">
        <v>41</v>
      </c>
      <c r="D45" s="45"/>
      <c r="E45" s="7">
        <v>990000</v>
      </c>
      <c r="F45" s="7">
        <f>SUM(F46:F47)</f>
        <v>990000</v>
      </c>
      <c r="Y45" s="15">
        <f>+D46*E46</f>
        <v>270000</v>
      </c>
      <c r="Z45" s="31">
        <f>+U45-Y45</f>
        <v>-270000</v>
      </c>
    </row>
    <row r="46" spans="1:26" ht="30" x14ac:dyDescent="0.3">
      <c r="A46" s="5">
        <v>1</v>
      </c>
      <c r="B46" s="8" t="s">
        <v>37</v>
      </c>
      <c r="C46" s="9" t="s">
        <v>38</v>
      </c>
      <c r="D46" s="9">
        <v>2</v>
      </c>
      <c r="E46" s="10">
        <v>135000</v>
      </c>
      <c r="F46" s="11">
        <f t="shared" ref="F46:F47" si="7">D46*E46</f>
        <v>270000</v>
      </c>
      <c r="U46" s="26">
        <f>+U44+U42+U28+U26+U24+U14+U12+U10</f>
        <v>5803373</v>
      </c>
      <c r="V46" s="26"/>
      <c r="W46" s="26">
        <f t="shared" ref="W46" si="8">+W44+W42+W28+W26+W24+W14+W12+W10</f>
        <v>1373904.1133333326</v>
      </c>
      <c r="Y46" s="15">
        <f>+D47*E47</f>
        <v>720000</v>
      </c>
      <c r="Z46" s="31">
        <f>+T46-Y46</f>
        <v>-720000</v>
      </c>
    </row>
    <row r="47" spans="1:26" ht="30" x14ac:dyDescent="0.3">
      <c r="A47" s="5">
        <v>2</v>
      </c>
      <c r="B47" s="8" t="s">
        <v>36</v>
      </c>
      <c r="C47" s="9" t="s">
        <v>38</v>
      </c>
      <c r="D47" s="9">
        <v>6</v>
      </c>
      <c r="E47" s="10">
        <v>120000</v>
      </c>
      <c r="F47" s="11">
        <f t="shared" si="7"/>
        <v>720000</v>
      </c>
      <c r="Z47" s="35">
        <f>SUM(Z43:Z46)</f>
        <v>-750000</v>
      </c>
    </row>
    <row r="48" spans="1:26" ht="33.75" customHeight="1" x14ac:dyDescent="0.3">
      <c r="A48" s="13"/>
      <c r="D48" s="46" t="s">
        <v>40</v>
      </c>
      <c r="E48" s="47"/>
      <c r="F48" s="14">
        <f>SUM(F46:F47)</f>
        <v>990000</v>
      </c>
      <c r="U48" s="34">
        <f>+U46-C55</f>
        <v>593.8133333325386</v>
      </c>
      <c r="Y48" s="26">
        <f>SUM(Y7:Y47)</f>
        <v>5802779.1866666675</v>
      </c>
      <c r="Z48" s="33"/>
    </row>
    <row r="50" spans="1:21" x14ac:dyDescent="0.3">
      <c r="U50" s="26">
        <v>-9.1066666673868895</v>
      </c>
    </row>
    <row r="51" spans="1:21" x14ac:dyDescent="0.3">
      <c r="A51" s="43" t="s">
        <v>52</v>
      </c>
      <c r="B51" s="43"/>
      <c r="C51" s="1" t="s">
        <v>51</v>
      </c>
    </row>
    <row r="52" spans="1:21" x14ac:dyDescent="0.3">
      <c r="A52" s="41" t="s">
        <v>26</v>
      </c>
      <c r="B52" s="41"/>
      <c r="C52" s="23">
        <f>+F29</f>
        <v>1231484.52</v>
      </c>
      <c r="D52" s="24"/>
      <c r="E52" s="24"/>
      <c r="F52" s="24"/>
    </row>
    <row r="53" spans="1:21" x14ac:dyDescent="0.3">
      <c r="A53" s="41" t="s">
        <v>27</v>
      </c>
      <c r="B53" s="41"/>
      <c r="C53" s="23">
        <f>+F41</f>
        <v>3581294.666666667</v>
      </c>
      <c r="D53" s="24"/>
      <c r="E53" s="24"/>
      <c r="F53" s="20"/>
    </row>
    <row r="54" spans="1:21" x14ac:dyDescent="0.3">
      <c r="A54" s="41" t="s">
        <v>28</v>
      </c>
      <c r="B54" s="41"/>
      <c r="C54" s="23">
        <f>+F48</f>
        <v>990000</v>
      </c>
      <c r="D54" s="24"/>
      <c r="E54" s="24"/>
      <c r="F54" s="24"/>
    </row>
    <row r="55" spans="1:21" x14ac:dyDescent="0.3">
      <c r="A55" s="42" t="s">
        <v>51</v>
      </c>
      <c r="B55" s="42"/>
      <c r="C55" s="51">
        <f>SUM(C52:C54)</f>
        <v>5802779.1866666675</v>
      </c>
    </row>
  </sheetData>
  <mergeCells count="19">
    <mergeCell ref="C6:D6"/>
    <mergeCell ref="C9:D9"/>
    <mergeCell ref="C11:D11"/>
    <mergeCell ref="C13:D13"/>
    <mergeCell ref="A4:F4"/>
    <mergeCell ref="A43:F43"/>
    <mergeCell ref="A52:B52"/>
    <mergeCell ref="C16:D16"/>
    <mergeCell ref="C18:D18"/>
    <mergeCell ref="D29:E29"/>
    <mergeCell ref="A31:E31"/>
    <mergeCell ref="C33:D33"/>
    <mergeCell ref="D41:E41"/>
    <mergeCell ref="A53:B53"/>
    <mergeCell ref="A54:B54"/>
    <mergeCell ref="A55:B55"/>
    <mergeCell ref="A51:B51"/>
    <mergeCell ref="C45:D45"/>
    <mergeCell ref="D48:E4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9F5CB-C1AB-4212-AABA-92FBD1225DBE}">
  <dimension ref="A4:Z55"/>
  <sheetViews>
    <sheetView tabSelected="1" zoomScale="60" zoomScaleNormal="60" workbookViewId="0">
      <selection activeCell="I19" sqref="I19"/>
    </sheetView>
  </sheetViews>
  <sheetFormatPr baseColWidth="10" defaultColWidth="11.5703125" defaultRowHeight="18.75" x14ac:dyDescent="0.3"/>
  <cols>
    <col min="1" max="1" width="11.5703125" style="3"/>
    <col min="2" max="2" width="54.7109375" style="3" customWidth="1"/>
    <col min="3" max="3" width="24" style="3" customWidth="1"/>
    <col min="4" max="4" width="18.28515625" style="3" customWidth="1"/>
    <col min="5" max="5" width="21.42578125" style="3" customWidth="1"/>
    <col min="6" max="6" width="19.85546875" style="3" customWidth="1"/>
    <col min="7" max="7" width="21.140625" style="3" customWidth="1"/>
    <col min="8" max="10" width="10.7109375" style="3" customWidth="1"/>
    <col min="11" max="14" width="9.7109375" style="3" customWidth="1"/>
    <col min="15" max="15" width="47.140625" style="3" customWidth="1"/>
    <col min="16" max="16" width="11.5703125" style="3"/>
    <col min="17" max="17" width="19.140625" style="3" customWidth="1"/>
    <col min="18" max="20" width="11.5703125" style="3"/>
    <col min="21" max="21" width="16.5703125" style="26" customWidth="1"/>
    <col min="22" max="22" width="11.5703125" style="3"/>
    <col min="23" max="23" width="20.42578125" style="3" customWidth="1"/>
    <col min="24" max="24" width="11.5703125" style="3"/>
    <col min="25" max="25" width="17.7109375" style="3" customWidth="1"/>
    <col min="26" max="26" width="32.28515625" style="30" customWidth="1"/>
    <col min="27" max="16384" width="11.5703125" style="3"/>
  </cols>
  <sheetData>
    <row r="4" spans="1:26" x14ac:dyDescent="0.3">
      <c r="A4" s="48" t="s">
        <v>26</v>
      </c>
      <c r="B4" s="48"/>
      <c r="C4" s="48"/>
      <c r="D4" s="48"/>
      <c r="E4" s="48"/>
      <c r="F4" s="48"/>
    </row>
    <row r="5" spans="1:26" ht="62.45" customHeight="1" x14ac:dyDescent="0.3">
      <c r="A5" s="4" t="s">
        <v>0</v>
      </c>
      <c r="B5" s="4" t="s">
        <v>1</v>
      </c>
      <c r="C5" s="4" t="s">
        <v>35</v>
      </c>
      <c r="D5" s="4" t="s">
        <v>25</v>
      </c>
      <c r="E5" s="4" t="s">
        <v>39</v>
      </c>
      <c r="F5" s="4" t="s">
        <v>48</v>
      </c>
    </row>
    <row r="6" spans="1:26" ht="31.5" x14ac:dyDescent="0.3">
      <c r="A6" s="5"/>
      <c r="B6" s="6" t="s">
        <v>43</v>
      </c>
      <c r="C6" s="44" t="s">
        <v>41</v>
      </c>
      <c r="D6" s="45"/>
      <c r="E6" s="7" t="s">
        <v>49</v>
      </c>
      <c r="F6" s="7">
        <f>F7+F8</f>
        <v>521770.56</v>
      </c>
    </row>
    <row r="7" spans="1:26" ht="18.600000000000001" customHeight="1" x14ac:dyDescent="0.3">
      <c r="A7" s="5">
        <v>2</v>
      </c>
      <c r="B7" s="8" t="s">
        <v>2</v>
      </c>
      <c r="C7" s="8" t="s">
        <v>30</v>
      </c>
      <c r="D7" s="9">
        <v>24</v>
      </c>
      <c r="E7" s="10">
        <v>12284</v>
      </c>
      <c r="F7" s="11">
        <f>D7*E7</f>
        <v>294816</v>
      </c>
      <c r="H7" s="3" t="s">
        <v>69</v>
      </c>
      <c r="I7" s="3" t="s">
        <v>69</v>
      </c>
      <c r="J7" s="3" t="s">
        <v>70</v>
      </c>
      <c r="K7" s="3" t="s">
        <v>71</v>
      </c>
      <c r="L7" s="3" t="s">
        <v>72</v>
      </c>
      <c r="O7" s="3" t="s">
        <v>2</v>
      </c>
      <c r="P7" s="3">
        <v>42131606</v>
      </c>
      <c r="Q7" s="3" t="s">
        <v>53</v>
      </c>
      <c r="R7" s="3" t="s">
        <v>30</v>
      </c>
      <c r="S7" s="3">
        <v>24</v>
      </c>
      <c r="T7" s="3">
        <v>14000</v>
      </c>
      <c r="U7" s="26">
        <v>336000</v>
      </c>
      <c r="W7" s="15">
        <f>+U7-F7</f>
        <v>41184</v>
      </c>
      <c r="Y7" s="15">
        <f>+D7*E7</f>
        <v>294816</v>
      </c>
      <c r="Z7" s="31">
        <f>+U7-Y7</f>
        <v>41184</v>
      </c>
    </row>
    <row r="8" spans="1:26" ht="19.149999999999999" customHeight="1" x14ac:dyDescent="0.3">
      <c r="A8" s="5">
        <v>4</v>
      </c>
      <c r="B8" s="8" t="s">
        <v>6</v>
      </c>
      <c r="C8" s="8" t="s">
        <v>30</v>
      </c>
      <c r="D8" s="9">
        <v>24</v>
      </c>
      <c r="E8" s="10">
        <v>9456.44</v>
      </c>
      <c r="F8" s="11">
        <f t="shared" ref="F8" si="0">D8*E8</f>
        <v>226954.56</v>
      </c>
      <c r="H8" s="3" t="s">
        <v>69</v>
      </c>
      <c r="I8" s="3" t="s">
        <v>69</v>
      </c>
      <c r="J8" s="3" t="s">
        <v>70</v>
      </c>
      <c r="K8" s="3" t="s">
        <v>71</v>
      </c>
      <c r="L8" s="3" t="s">
        <v>72</v>
      </c>
      <c r="O8" s="39" t="s">
        <v>54</v>
      </c>
      <c r="P8" s="39">
        <v>42131605</v>
      </c>
      <c r="Q8" s="39" t="s">
        <v>53</v>
      </c>
      <c r="R8" s="39" t="s">
        <v>30</v>
      </c>
      <c r="S8" s="39">
        <v>24</v>
      </c>
      <c r="T8" s="39">
        <v>11000</v>
      </c>
      <c r="U8" s="40">
        <v>264000</v>
      </c>
      <c r="W8" s="15">
        <f>+U8-0</f>
        <v>264000</v>
      </c>
      <c r="Z8" s="31">
        <f t="shared" ref="Z8:Z43" si="1">+U8-Y8</f>
        <v>264000</v>
      </c>
    </row>
    <row r="9" spans="1:26" ht="31.5" x14ac:dyDescent="0.3">
      <c r="A9" s="5"/>
      <c r="B9" s="6" t="s">
        <v>42</v>
      </c>
      <c r="C9" s="44" t="s">
        <v>41</v>
      </c>
      <c r="D9" s="45"/>
      <c r="E9" s="7">
        <v>35716.5</v>
      </c>
      <c r="F9" s="7">
        <f>+F10</f>
        <v>35716.5</v>
      </c>
      <c r="H9" s="3" t="s">
        <v>69</v>
      </c>
      <c r="I9" s="3" t="s">
        <v>69</v>
      </c>
      <c r="J9" s="3" t="s">
        <v>70</v>
      </c>
      <c r="K9" s="3" t="s">
        <v>71</v>
      </c>
      <c r="L9" s="3" t="s">
        <v>72</v>
      </c>
      <c r="O9" s="3" t="s">
        <v>6</v>
      </c>
      <c r="P9" s="3">
        <v>42131607</v>
      </c>
      <c r="Q9" s="3" t="s">
        <v>53</v>
      </c>
      <c r="R9" s="3" t="s">
        <v>30</v>
      </c>
      <c r="S9" s="3">
        <v>24</v>
      </c>
      <c r="T9" s="3">
        <v>14000</v>
      </c>
      <c r="U9" s="26">
        <v>336000</v>
      </c>
      <c r="W9" s="15">
        <f>+U9-F8</f>
        <v>109045.44</v>
      </c>
      <c r="Y9" s="15">
        <f>+D8*E8</f>
        <v>226954.56</v>
      </c>
      <c r="Z9" s="31">
        <f t="shared" si="1"/>
        <v>109045.44</v>
      </c>
    </row>
    <row r="10" spans="1:26" ht="16.149999999999999" customHeight="1" x14ac:dyDescent="0.3">
      <c r="A10" s="5">
        <v>5</v>
      </c>
      <c r="B10" s="8" t="s">
        <v>32</v>
      </c>
      <c r="C10" s="8" t="s">
        <v>30</v>
      </c>
      <c r="D10" s="9">
        <v>1</v>
      </c>
      <c r="E10" s="10">
        <v>35716.5</v>
      </c>
      <c r="F10" s="11">
        <f>D10*E10</f>
        <v>35716.5</v>
      </c>
      <c r="U10" s="27">
        <v>936000</v>
      </c>
      <c r="W10" s="29">
        <f>SUM(W7:W9)</f>
        <v>414229.44</v>
      </c>
      <c r="Z10" s="32">
        <f>SUM(Z7:Z9)</f>
        <v>414229.44</v>
      </c>
    </row>
    <row r="11" spans="1:26" ht="31.5" x14ac:dyDescent="0.3">
      <c r="A11" s="5"/>
      <c r="B11" s="6" t="s">
        <v>44</v>
      </c>
      <c r="C11" s="44" t="s">
        <v>41</v>
      </c>
      <c r="D11" s="45"/>
      <c r="E11" s="7">
        <v>36479.5</v>
      </c>
      <c r="F11" s="7">
        <f>+F12</f>
        <v>36479.5</v>
      </c>
      <c r="H11" s="3" t="s">
        <v>69</v>
      </c>
      <c r="I11" s="3" t="s">
        <v>69</v>
      </c>
      <c r="J11" s="3" t="s">
        <v>70</v>
      </c>
      <c r="K11" s="3" t="s">
        <v>73</v>
      </c>
      <c r="L11" s="3" t="s">
        <v>71</v>
      </c>
      <c r="M11" s="3" t="s">
        <v>70</v>
      </c>
      <c r="O11" s="3" t="s">
        <v>32</v>
      </c>
      <c r="P11" s="3">
        <v>47131500</v>
      </c>
      <c r="Q11" s="3" t="s">
        <v>53</v>
      </c>
      <c r="R11" s="3" t="s">
        <v>30</v>
      </c>
      <c r="S11" s="3">
        <v>3</v>
      </c>
      <c r="T11" s="3">
        <v>37000</v>
      </c>
      <c r="U11" s="26">
        <v>111000</v>
      </c>
      <c r="W11" s="15">
        <f>+U11-F10</f>
        <v>75283.5</v>
      </c>
      <c r="Y11" s="15">
        <f>+D10*E10</f>
        <v>35716.5</v>
      </c>
      <c r="Z11" s="31">
        <f t="shared" si="1"/>
        <v>75283.5</v>
      </c>
    </row>
    <row r="12" spans="1:26" ht="19.149999999999999" customHeight="1" x14ac:dyDescent="0.3">
      <c r="A12" s="5">
        <v>6</v>
      </c>
      <c r="B12" s="8" t="s">
        <v>16</v>
      </c>
      <c r="C12" s="8" t="s">
        <v>33</v>
      </c>
      <c r="D12" s="9">
        <v>1</v>
      </c>
      <c r="E12" s="10">
        <v>36479.5</v>
      </c>
      <c r="F12" s="11">
        <f>D12*E12</f>
        <v>36479.5</v>
      </c>
      <c r="U12" s="27">
        <v>111000</v>
      </c>
      <c r="W12" s="29">
        <f>SUM(W11)</f>
        <v>75283.5</v>
      </c>
      <c r="Z12" s="32">
        <f>SUM(Z11)</f>
        <v>75283.5</v>
      </c>
    </row>
    <row r="13" spans="1:26" ht="31.5" x14ac:dyDescent="0.3">
      <c r="A13" s="5"/>
      <c r="B13" s="6" t="s">
        <v>45</v>
      </c>
      <c r="C13" s="44" t="s">
        <v>41</v>
      </c>
      <c r="D13" s="45"/>
      <c r="E13" s="7" t="s">
        <v>50</v>
      </c>
      <c r="F13" s="7">
        <f>SUM(F14:F15)</f>
        <v>192388.16</v>
      </c>
      <c r="H13" s="3" t="s">
        <v>69</v>
      </c>
      <c r="I13" s="3" t="s">
        <v>69</v>
      </c>
      <c r="J13" s="3" t="s">
        <v>70</v>
      </c>
      <c r="K13" s="3" t="s">
        <v>73</v>
      </c>
      <c r="L13" s="3" t="s">
        <v>74</v>
      </c>
      <c r="M13" s="3" t="s">
        <v>70</v>
      </c>
      <c r="O13" s="3" t="s">
        <v>55</v>
      </c>
      <c r="P13" s="3">
        <v>12352104</v>
      </c>
      <c r="Q13" s="3" t="s">
        <v>53</v>
      </c>
      <c r="R13" s="3" t="s">
        <v>30</v>
      </c>
      <c r="S13" s="3">
        <v>20</v>
      </c>
      <c r="T13" s="3">
        <v>3000</v>
      </c>
      <c r="U13" s="26">
        <v>60000</v>
      </c>
      <c r="W13" s="15">
        <f>+U13-F12</f>
        <v>23520.5</v>
      </c>
      <c r="Y13" s="15">
        <f>+D12*E12</f>
        <v>36479.5</v>
      </c>
      <c r="Z13" s="31">
        <f t="shared" si="1"/>
        <v>23520.5</v>
      </c>
    </row>
    <row r="14" spans="1:26" ht="25.9" customHeight="1" x14ac:dyDescent="0.3">
      <c r="A14" s="5">
        <v>7</v>
      </c>
      <c r="B14" s="8" t="s">
        <v>11</v>
      </c>
      <c r="C14" s="8" t="s">
        <v>34</v>
      </c>
      <c r="D14" s="9">
        <v>2</v>
      </c>
      <c r="E14" s="10">
        <v>82649.5</v>
      </c>
      <c r="F14" s="11">
        <f t="shared" ref="F14:F15" si="2">D14*E14</f>
        <v>165299</v>
      </c>
      <c r="U14" s="27">
        <v>60000</v>
      </c>
      <c r="W14" s="29">
        <f>SUM(W13)</f>
        <v>23520.5</v>
      </c>
      <c r="Z14" s="32">
        <f>SUM(Z13)</f>
        <v>23520.5</v>
      </c>
    </row>
    <row r="15" spans="1:26" ht="19.899999999999999" customHeight="1" x14ac:dyDescent="0.3">
      <c r="A15" s="5">
        <v>8</v>
      </c>
      <c r="B15" s="8" t="s">
        <v>17</v>
      </c>
      <c r="C15" s="8" t="s">
        <v>30</v>
      </c>
      <c r="D15" s="9">
        <v>2</v>
      </c>
      <c r="E15" s="10">
        <v>13544.58</v>
      </c>
      <c r="F15" s="11">
        <f t="shared" si="2"/>
        <v>27089.16</v>
      </c>
      <c r="O15" s="3" t="s">
        <v>56</v>
      </c>
      <c r="P15" s="3">
        <v>42132203</v>
      </c>
      <c r="Q15" s="3" t="s">
        <v>53</v>
      </c>
      <c r="R15" s="3" t="s">
        <v>30</v>
      </c>
      <c r="S15" s="3">
        <v>10</v>
      </c>
      <c r="T15" s="3">
        <v>8000</v>
      </c>
      <c r="U15" s="26">
        <v>80000</v>
      </c>
      <c r="W15" s="15">
        <f>+U15-F14</f>
        <v>-85299</v>
      </c>
      <c r="Y15" s="15">
        <f>+D14*E14</f>
        <v>165299</v>
      </c>
      <c r="Z15" s="31">
        <f t="shared" si="1"/>
        <v>-85299</v>
      </c>
    </row>
    <row r="16" spans="1:26" ht="31.5" x14ac:dyDescent="0.3">
      <c r="A16" s="5"/>
      <c r="B16" s="6" t="s">
        <v>46</v>
      </c>
      <c r="C16" s="44" t="s">
        <v>41</v>
      </c>
      <c r="D16" s="45"/>
      <c r="E16" s="7">
        <v>26819.5</v>
      </c>
      <c r="F16" s="7">
        <f>+F17</f>
        <v>26819.5</v>
      </c>
      <c r="O16" s="3" t="s">
        <v>17</v>
      </c>
      <c r="P16" s="3">
        <v>42141501</v>
      </c>
      <c r="Q16" s="3" t="s">
        <v>53</v>
      </c>
      <c r="R16" s="3" t="s">
        <v>30</v>
      </c>
      <c r="S16" s="3">
        <v>20</v>
      </c>
      <c r="T16" s="3">
        <v>3000</v>
      </c>
      <c r="U16" s="26">
        <v>60000</v>
      </c>
      <c r="W16" s="15">
        <f>+U16-F15</f>
        <v>32910.839999999997</v>
      </c>
      <c r="Y16" s="15">
        <f>+D15*E15</f>
        <v>27089.16</v>
      </c>
      <c r="Z16" s="31">
        <f t="shared" si="1"/>
        <v>32910.839999999997</v>
      </c>
    </row>
    <row r="17" spans="1:26" x14ac:dyDescent="0.3">
      <c r="A17" s="5">
        <v>9</v>
      </c>
      <c r="B17" s="8" t="s">
        <v>10</v>
      </c>
      <c r="C17" s="12" t="s">
        <v>29</v>
      </c>
      <c r="D17" s="9">
        <v>1</v>
      </c>
      <c r="E17" s="10">
        <v>26819.5</v>
      </c>
      <c r="F17" s="11">
        <f>D17*E17</f>
        <v>26819.5</v>
      </c>
      <c r="O17" s="3" t="s">
        <v>57</v>
      </c>
      <c r="P17" s="3">
        <v>51142941</v>
      </c>
      <c r="Q17" s="3" t="s">
        <v>53</v>
      </c>
      <c r="R17" s="3" t="s">
        <v>30</v>
      </c>
      <c r="S17" s="3">
        <v>100</v>
      </c>
      <c r="T17" s="3">
        <v>8000</v>
      </c>
      <c r="U17" s="26">
        <v>800000</v>
      </c>
      <c r="W17" s="15">
        <f>+U17-F35</f>
        <v>-2226666</v>
      </c>
      <c r="Y17" s="15">
        <f>+D35*E35</f>
        <v>3026666</v>
      </c>
      <c r="Z17" s="31">
        <f t="shared" si="1"/>
        <v>-2226666</v>
      </c>
    </row>
    <row r="18" spans="1:26" ht="31.5" x14ac:dyDescent="0.3">
      <c r="A18" s="5"/>
      <c r="B18" s="6" t="s">
        <v>47</v>
      </c>
      <c r="C18" s="44" t="s">
        <v>41</v>
      </c>
      <c r="D18" s="45"/>
      <c r="E18" s="7">
        <v>418913.22</v>
      </c>
      <c r="F18" s="7">
        <f>SUM(F19:F28)</f>
        <v>418904.81999999995</v>
      </c>
      <c r="O18" s="3" t="s">
        <v>20</v>
      </c>
      <c r="P18" s="3">
        <v>51142904</v>
      </c>
      <c r="Q18" s="3" t="s">
        <v>53</v>
      </c>
      <c r="R18" s="3" t="s">
        <v>30</v>
      </c>
      <c r="S18" s="3">
        <v>1</v>
      </c>
      <c r="T18" s="3">
        <v>50000</v>
      </c>
      <c r="U18" s="26">
        <v>50000</v>
      </c>
      <c r="W18" s="15">
        <f>+U18-F36</f>
        <v>-29338.33</v>
      </c>
      <c r="Y18" s="15">
        <f>+D36*E36</f>
        <v>79338.33</v>
      </c>
      <c r="Z18" s="31">
        <f t="shared" si="1"/>
        <v>-29338.33</v>
      </c>
    </row>
    <row r="19" spans="1:26" ht="18.600000000000001" customHeight="1" x14ac:dyDescent="0.3">
      <c r="A19" s="5">
        <v>10</v>
      </c>
      <c r="B19" s="8" t="s">
        <v>3</v>
      </c>
      <c r="C19" s="8" t="s">
        <v>30</v>
      </c>
      <c r="D19" s="9">
        <v>31</v>
      </c>
      <c r="E19" s="10">
        <v>2420.3000000000002</v>
      </c>
      <c r="F19" s="11">
        <f t="shared" ref="F19:F28" si="3">D19*E19</f>
        <v>75029.3</v>
      </c>
      <c r="O19" s="3" t="s">
        <v>58</v>
      </c>
      <c r="P19" s="3">
        <v>51142219</v>
      </c>
      <c r="Q19" s="3" t="s">
        <v>53</v>
      </c>
      <c r="R19" s="3" t="s">
        <v>30</v>
      </c>
      <c r="S19" s="3">
        <v>24</v>
      </c>
      <c r="T19" s="3">
        <v>10000</v>
      </c>
      <c r="U19" s="26">
        <v>240000</v>
      </c>
      <c r="W19" s="15">
        <f>+U19-F37</f>
        <v>169104</v>
      </c>
      <c r="Y19" s="15">
        <f>+D37*E37</f>
        <v>70896</v>
      </c>
      <c r="Z19" s="31">
        <f t="shared" si="1"/>
        <v>169104</v>
      </c>
    </row>
    <row r="20" spans="1:26" ht="18.600000000000001" customHeight="1" x14ac:dyDescent="0.3">
      <c r="A20" s="5">
        <v>11</v>
      </c>
      <c r="B20" s="8" t="s">
        <v>4</v>
      </c>
      <c r="C20" s="8" t="s">
        <v>30</v>
      </c>
      <c r="D20" s="9">
        <v>24</v>
      </c>
      <c r="E20" s="10">
        <v>2014.01</v>
      </c>
      <c r="F20" s="11">
        <f t="shared" si="3"/>
        <v>48336.24</v>
      </c>
      <c r="O20" s="3" t="s">
        <v>22</v>
      </c>
      <c r="P20" s="3">
        <v>51151616</v>
      </c>
      <c r="Q20" s="3" t="s">
        <v>53</v>
      </c>
      <c r="R20" s="3" t="s">
        <v>30</v>
      </c>
      <c r="S20" s="3">
        <v>48</v>
      </c>
      <c r="T20" s="3">
        <v>1000</v>
      </c>
      <c r="U20" s="26">
        <v>48000</v>
      </c>
      <c r="W20" s="15">
        <f>+U20-F38</f>
        <v>-13704</v>
      </c>
      <c r="Y20" s="15">
        <f>+D38*E38</f>
        <v>61704</v>
      </c>
      <c r="Z20" s="31">
        <f t="shared" si="1"/>
        <v>-13704</v>
      </c>
    </row>
    <row r="21" spans="1:26" ht="18.600000000000001" customHeight="1" x14ac:dyDescent="0.3">
      <c r="A21" s="5">
        <v>12</v>
      </c>
      <c r="B21" s="8" t="s">
        <v>5</v>
      </c>
      <c r="C21" s="8" t="s">
        <v>30</v>
      </c>
      <c r="D21" s="9">
        <v>10</v>
      </c>
      <c r="E21" s="10">
        <v>3857.82</v>
      </c>
      <c r="F21" s="11">
        <f t="shared" si="3"/>
        <v>38578.200000000004</v>
      </c>
      <c r="O21" s="3" t="s">
        <v>23</v>
      </c>
      <c r="P21" s="3">
        <v>51152004</v>
      </c>
      <c r="Q21" s="3" t="s">
        <v>53</v>
      </c>
      <c r="R21" s="3" t="s">
        <v>30</v>
      </c>
      <c r="S21" s="3">
        <v>16</v>
      </c>
      <c r="T21" s="3">
        <v>20000</v>
      </c>
      <c r="U21" s="26">
        <v>320000</v>
      </c>
      <c r="W21" s="15">
        <f>+U21-F39</f>
        <v>117720</v>
      </c>
      <c r="Y21" s="15">
        <f>+D39*E39</f>
        <v>202280</v>
      </c>
      <c r="Z21" s="31">
        <f t="shared" si="1"/>
        <v>117720</v>
      </c>
    </row>
    <row r="22" spans="1:26" ht="18.600000000000001" customHeight="1" x14ac:dyDescent="0.3">
      <c r="A22" s="5">
        <v>13</v>
      </c>
      <c r="B22" s="8" t="s">
        <v>7</v>
      </c>
      <c r="C22" s="8" t="s">
        <v>30</v>
      </c>
      <c r="D22" s="9">
        <v>24</v>
      </c>
      <c r="E22" s="10">
        <v>1993.36</v>
      </c>
      <c r="F22" s="11">
        <f t="shared" si="3"/>
        <v>47840.639999999999</v>
      </c>
      <c r="O22" s="3" t="s">
        <v>59</v>
      </c>
      <c r="P22" s="3">
        <v>51151513</v>
      </c>
      <c r="Q22" s="3" t="s">
        <v>53</v>
      </c>
      <c r="R22" s="3" t="s">
        <v>30</v>
      </c>
      <c r="S22" s="3">
        <v>7</v>
      </c>
      <c r="T22" s="3">
        <v>5000</v>
      </c>
      <c r="U22" s="26">
        <v>35000</v>
      </c>
      <c r="Z22" s="31">
        <f t="shared" si="1"/>
        <v>35000</v>
      </c>
    </row>
    <row r="23" spans="1:26" ht="32.450000000000003" customHeight="1" x14ac:dyDescent="0.3">
      <c r="A23" s="5">
        <v>14</v>
      </c>
      <c r="B23" s="8" t="s">
        <v>8</v>
      </c>
      <c r="C23" s="8" t="s">
        <v>30</v>
      </c>
      <c r="D23" s="9">
        <v>24</v>
      </c>
      <c r="E23" s="10">
        <v>3046.66</v>
      </c>
      <c r="F23" s="11">
        <f t="shared" si="3"/>
        <v>73119.839999999997</v>
      </c>
      <c r="O23" s="3" t="s">
        <v>24</v>
      </c>
      <c r="P23" s="3">
        <v>51191602</v>
      </c>
      <c r="Q23" s="3" t="s">
        <v>53</v>
      </c>
      <c r="R23" s="3" t="s">
        <v>30</v>
      </c>
      <c r="S23" s="3">
        <v>32</v>
      </c>
      <c r="T23" s="3">
        <v>4000</v>
      </c>
      <c r="U23" s="26">
        <v>128000</v>
      </c>
      <c r="W23" s="15">
        <f>+U23-F40</f>
        <v>35989.440000000002</v>
      </c>
      <c r="Y23" s="15">
        <f>+D40*E40</f>
        <v>92010.559999999998</v>
      </c>
      <c r="Z23" s="31">
        <f t="shared" si="1"/>
        <v>35989.440000000002</v>
      </c>
    </row>
    <row r="24" spans="1:26" ht="37.9" customHeight="1" x14ac:dyDescent="0.3">
      <c r="A24" s="5">
        <v>15</v>
      </c>
      <c r="B24" s="8" t="s">
        <v>9</v>
      </c>
      <c r="C24" s="8" t="s">
        <v>30</v>
      </c>
      <c r="D24" s="9">
        <v>24</v>
      </c>
      <c r="E24" s="10">
        <v>3985.5</v>
      </c>
      <c r="F24" s="11">
        <f t="shared" si="3"/>
        <v>95652</v>
      </c>
      <c r="U24" s="27">
        <v>1761000</v>
      </c>
      <c r="W24" s="29">
        <f>SUM(W15:W23)</f>
        <v>-1999283.0500000003</v>
      </c>
      <c r="Z24" s="35">
        <f>SUM(Z15:Z23)</f>
        <v>-1964283.0500000003</v>
      </c>
    </row>
    <row r="25" spans="1:26" ht="18.600000000000001" customHeight="1" x14ac:dyDescent="0.3">
      <c r="A25" s="5">
        <v>16</v>
      </c>
      <c r="B25" s="8" t="s">
        <v>12</v>
      </c>
      <c r="C25" s="8" t="s">
        <v>30</v>
      </c>
      <c r="D25" s="9">
        <v>40</v>
      </c>
      <c r="E25" s="38">
        <v>208.47</v>
      </c>
      <c r="F25" s="11">
        <f t="shared" si="3"/>
        <v>8338.7999999999993</v>
      </c>
      <c r="H25" s="37"/>
      <c r="O25" s="3" t="s">
        <v>18</v>
      </c>
      <c r="P25" s="3">
        <v>51102724</v>
      </c>
      <c r="Q25" s="3" t="s">
        <v>53</v>
      </c>
      <c r="R25" s="3" t="s">
        <v>30</v>
      </c>
      <c r="S25" s="3">
        <v>1</v>
      </c>
      <c r="T25" s="3">
        <v>40000</v>
      </c>
      <c r="U25" s="26">
        <v>40000</v>
      </c>
      <c r="W25" s="15">
        <f>+U25-F34</f>
        <v>-8399</v>
      </c>
      <c r="Y25" s="15">
        <f>+D34*E34</f>
        <v>48399</v>
      </c>
      <c r="Z25" s="31">
        <f t="shared" si="1"/>
        <v>-8399</v>
      </c>
    </row>
    <row r="26" spans="1:26" ht="18.600000000000001" customHeight="1" x14ac:dyDescent="0.3">
      <c r="A26" s="5">
        <v>17</v>
      </c>
      <c r="B26" s="8" t="s">
        <v>13</v>
      </c>
      <c r="C26" s="8" t="s">
        <v>30</v>
      </c>
      <c r="D26" s="9">
        <v>60</v>
      </c>
      <c r="E26" s="10">
        <v>226.9</v>
      </c>
      <c r="F26" s="11">
        <f t="shared" si="3"/>
        <v>13614</v>
      </c>
      <c r="U26" s="27">
        <v>40000</v>
      </c>
      <c r="W26" s="29">
        <f>SUM(W25)</f>
        <v>-8399</v>
      </c>
      <c r="Z26" s="35">
        <f>SUM(Z25)</f>
        <v>-8399</v>
      </c>
    </row>
    <row r="27" spans="1:26" ht="18.600000000000001" customHeight="1" x14ac:dyDescent="0.3">
      <c r="A27" s="5">
        <v>18</v>
      </c>
      <c r="B27" s="8" t="s">
        <v>14</v>
      </c>
      <c r="C27" s="8" t="s">
        <v>30</v>
      </c>
      <c r="D27" s="9">
        <f>30</f>
        <v>30</v>
      </c>
      <c r="E27" s="10">
        <v>301.45999999999998</v>
      </c>
      <c r="F27" s="11">
        <f t="shared" si="3"/>
        <v>9043.7999999999993</v>
      </c>
      <c r="I27" s="36"/>
      <c r="O27" s="3" t="s">
        <v>60</v>
      </c>
      <c r="P27" s="3">
        <v>42132203</v>
      </c>
      <c r="Q27" s="3" t="s">
        <v>53</v>
      </c>
      <c r="R27" s="3" t="s">
        <v>30</v>
      </c>
      <c r="S27" s="3">
        <v>24</v>
      </c>
      <c r="T27" s="3">
        <v>10000</v>
      </c>
      <c r="U27" s="26">
        <v>240000</v>
      </c>
      <c r="W27" s="15">
        <f>+U27-F17</f>
        <v>213180.5</v>
      </c>
      <c r="Y27" s="15">
        <f>+D17*E17</f>
        <v>26819.5</v>
      </c>
      <c r="Z27" s="31">
        <f t="shared" si="1"/>
        <v>213180.5</v>
      </c>
    </row>
    <row r="28" spans="1:26" ht="18.600000000000001" customHeight="1" x14ac:dyDescent="0.3">
      <c r="A28" s="5">
        <v>19</v>
      </c>
      <c r="B28" s="8" t="s">
        <v>15</v>
      </c>
      <c r="C28" s="8" t="s">
        <v>30</v>
      </c>
      <c r="D28" s="9">
        <v>20</v>
      </c>
      <c r="E28" s="10">
        <v>467.6</v>
      </c>
      <c r="F28" s="11">
        <f t="shared" si="3"/>
        <v>9352</v>
      </c>
      <c r="U28" s="27">
        <v>240000</v>
      </c>
      <c r="W28" s="29">
        <f>SUM(W27)</f>
        <v>213180.5</v>
      </c>
      <c r="Z28" s="32">
        <f>SUM(Z27)</f>
        <v>213180.5</v>
      </c>
    </row>
    <row r="29" spans="1:26" x14ac:dyDescent="0.3">
      <c r="A29" s="13"/>
      <c r="D29" s="46" t="s">
        <v>40</v>
      </c>
      <c r="E29" s="47"/>
      <c r="F29" s="14">
        <f>SUM(,F7:F8,F10,F12,F14:F15,F17,F19:F28)</f>
        <v>1232079.0400000003</v>
      </c>
      <c r="G29" s="15"/>
      <c r="H29" s="15"/>
      <c r="I29" s="15"/>
      <c r="J29" s="15"/>
      <c r="K29" s="15"/>
      <c r="L29" s="15"/>
      <c r="M29" s="15"/>
      <c r="O29" s="3" t="s">
        <v>61</v>
      </c>
      <c r="P29" s="3">
        <v>42221504</v>
      </c>
      <c r="Q29" s="3" t="s">
        <v>53</v>
      </c>
      <c r="R29" s="3" t="s">
        <v>30</v>
      </c>
      <c r="S29" s="3">
        <v>32</v>
      </c>
      <c r="T29" s="3">
        <v>4000</v>
      </c>
      <c r="U29" s="26">
        <v>128000</v>
      </c>
      <c r="W29" s="15">
        <f t="shared" ref="W29:W38" si="4">+U29-F19</f>
        <v>52970.7</v>
      </c>
      <c r="Y29" s="15">
        <f t="shared" ref="Y29:Y38" si="5">+D19*E19</f>
        <v>75029.3</v>
      </c>
      <c r="Z29" s="31">
        <f t="shared" si="1"/>
        <v>52970.7</v>
      </c>
    </row>
    <row r="30" spans="1:26" x14ac:dyDescent="0.3">
      <c r="A30" s="13"/>
      <c r="D30" s="16"/>
      <c r="E30" s="16"/>
      <c r="F30" s="16"/>
      <c r="O30" s="3" t="s">
        <v>4</v>
      </c>
      <c r="P30" s="3">
        <v>42221602</v>
      </c>
      <c r="Q30" s="3" t="s">
        <v>53</v>
      </c>
      <c r="R30" s="3" t="s">
        <v>30</v>
      </c>
      <c r="S30" s="3">
        <v>24</v>
      </c>
      <c r="T30" s="3">
        <v>4000</v>
      </c>
      <c r="U30" s="26">
        <v>96000</v>
      </c>
      <c r="W30" s="15">
        <f t="shared" si="4"/>
        <v>47663.76</v>
      </c>
      <c r="Y30" s="15">
        <f t="shared" si="5"/>
        <v>48336.24</v>
      </c>
      <c r="Z30" s="31">
        <f t="shared" si="1"/>
        <v>47663.76</v>
      </c>
    </row>
    <row r="31" spans="1:26" x14ac:dyDescent="0.3">
      <c r="A31" s="48" t="s">
        <v>27</v>
      </c>
      <c r="B31" s="48"/>
      <c r="C31" s="48"/>
      <c r="D31" s="48"/>
      <c r="E31" s="48"/>
      <c r="F31" s="17"/>
      <c r="O31" s="3" t="s">
        <v>5</v>
      </c>
      <c r="P31" s="3">
        <v>42272008</v>
      </c>
      <c r="Q31" s="3" t="s">
        <v>53</v>
      </c>
      <c r="R31" s="3" t="s">
        <v>30</v>
      </c>
      <c r="S31" s="3">
        <v>12</v>
      </c>
      <c r="T31" s="3">
        <v>5000</v>
      </c>
      <c r="U31" s="26">
        <v>60000</v>
      </c>
      <c r="W31" s="15">
        <f t="shared" si="4"/>
        <v>21421.799999999996</v>
      </c>
      <c r="Y31" s="15">
        <f t="shared" si="5"/>
        <v>38578.200000000004</v>
      </c>
      <c r="Z31" s="31">
        <f t="shared" si="1"/>
        <v>21421.799999999996</v>
      </c>
    </row>
    <row r="32" spans="1:26" ht="56.45" customHeight="1" x14ac:dyDescent="0.3">
      <c r="A32" s="4" t="s">
        <v>0</v>
      </c>
      <c r="B32" s="4" t="s">
        <v>1</v>
      </c>
      <c r="C32" s="4" t="s">
        <v>35</v>
      </c>
      <c r="D32" s="4" t="s">
        <v>25</v>
      </c>
      <c r="E32" s="4" t="s">
        <v>39</v>
      </c>
      <c r="F32" s="4" t="s">
        <v>48</v>
      </c>
      <c r="O32" s="3" t="s">
        <v>7</v>
      </c>
      <c r="P32" s="3">
        <v>42221603</v>
      </c>
      <c r="Q32" s="3" t="s">
        <v>53</v>
      </c>
      <c r="R32" s="3" t="s">
        <v>30</v>
      </c>
      <c r="S32" s="3">
        <v>24</v>
      </c>
      <c r="T32" s="3">
        <v>3000</v>
      </c>
      <c r="U32" s="26">
        <v>72000</v>
      </c>
      <c r="W32" s="15">
        <f t="shared" si="4"/>
        <v>24159.360000000001</v>
      </c>
      <c r="Y32" s="15">
        <f t="shared" si="5"/>
        <v>47840.639999999999</v>
      </c>
      <c r="Z32" s="31">
        <f t="shared" si="1"/>
        <v>24159.360000000001</v>
      </c>
    </row>
    <row r="33" spans="1:26" ht="31.5" x14ac:dyDescent="0.3">
      <c r="A33" s="4"/>
      <c r="B33" s="6" t="s">
        <v>45</v>
      </c>
      <c r="C33" s="44" t="s">
        <v>41</v>
      </c>
      <c r="D33" s="45"/>
      <c r="E33" s="7">
        <v>3581294.67</v>
      </c>
      <c r="F33" s="7">
        <f>SUM(F34:F39,F40)</f>
        <v>3581293.89</v>
      </c>
      <c r="O33" s="3" t="s">
        <v>62</v>
      </c>
      <c r="P33" s="3">
        <v>42221603</v>
      </c>
      <c r="Q33" s="3" t="s">
        <v>53</v>
      </c>
      <c r="R33" s="3" t="s">
        <v>30</v>
      </c>
      <c r="S33" s="3">
        <v>24</v>
      </c>
      <c r="T33" s="3">
        <v>4000</v>
      </c>
      <c r="U33" s="26">
        <v>96000</v>
      </c>
      <c r="W33" s="15">
        <f t="shared" si="4"/>
        <v>22880.160000000003</v>
      </c>
      <c r="Y33" s="15">
        <f t="shared" si="5"/>
        <v>73119.839999999997</v>
      </c>
      <c r="Z33" s="31">
        <f t="shared" si="1"/>
        <v>22880.160000000003</v>
      </c>
    </row>
    <row r="34" spans="1:26" ht="19.149999999999999" customHeight="1" x14ac:dyDescent="0.3">
      <c r="A34" s="5">
        <v>1</v>
      </c>
      <c r="B34" s="8" t="s">
        <v>18</v>
      </c>
      <c r="C34" s="8" t="s">
        <v>31</v>
      </c>
      <c r="D34" s="9">
        <v>1</v>
      </c>
      <c r="E34" s="10">
        <v>48399</v>
      </c>
      <c r="F34" s="11">
        <f t="shared" ref="F34:F40" si="6">D34*E34</f>
        <v>48399</v>
      </c>
      <c r="O34" s="3" t="s">
        <v>63</v>
      </c>
      <c r="P34" s="3">
        <v>42221603</v>
      </c>
      <c r="Q34" s="3" t="s">
        <v>53</v>
      </c>
      <c r="R34" s="3" t="s">
        <v>30</v>
      </c>
      <c r="S34" s="3">
        <v>24</v>
      </c>
      <c r="T34" s="3">
        <v>4000</v>
      </c>
      <c r="U34" s="26">
        <v>96000</v>
      </c>
      <c r="W34" s="15">
        <f t="shared" si="4"/>
        <v>348</v>
      </c>
      <c r="Y34" s="15">
        <f t="shared" si="5"/>
        <v>95652</v>
      </c>
      <c r="Z34" s="31">
        <f t="shared" si="1"/>
        <v>348</v>
      </c>
    </row>
    <row r="35" spans="1:26" ht="19.149999999999999" customHeight="1" x14ac:dyDescent="0.3">
      <c r="A35" s="5">
        <v>2</v>
      </c>
      <c r="B35" s="8" t="s">
        <v>19</v>
      </c>
      <c r="C35" s="8" t="s">
        <v>30</v>
      </c>
      <c r="D35" s="9">
        <v>100</v>
      </c>
      <c r="E35" s="38">
        <v>30266.66</v>
      </c>
      <c r="F35" s="11">
        <f t="shared" si="6"/>
        <v>3026666</v>
      </c>
      <c r="O35" s="3" t="s">
        <v>12</v>
      </c>
      <c r="P35" s="3">
        <v>42142609</v>
      </c>
      <c r="Q35" s="3" t="s">
        <v>53</v>
      </c>
      <c r="R35" s="3" t="s">
        <v>30</v>
      </c>
      <c r="S35" s="3">
        <v>40</v>
      </c>
      <c r="T35" s="3">
        <v>3000</v>
      </c>
      <c r="U35" s="26">
        <v>120000</v>
      </c>
      <c r="W35" s="15">
        <f t="shared" si="4"/>
        <v>111661.2</v>
      </c>
      <c r="Y35" s="15">
        <f t="shared" si="5"/>
        <v>8338.7999999999993</v>
      </c>
      <c r="Z35" s="31">
        <f t="shared" si="1"/>
        <v>111661.2</v>
      </c>
    </row>
    <row r="36" spans="1:26" ht="19.149999999999999" customHeight="1" x14ac:dyDescent="0.3">
      <c r="A36" s="5">
        <v>3</v>
      </c>
      <c r="B36" s="8" t="s">
        <v>20</v>
      </c>
      <c r="C36" s="8" t="s">
        <v>30</v>
      </c>
      <c r="D36" s="9">
        <v>1</v>
      </c>
      <c r="E36" s="38">
        <v>79338.33</v>
      </c>
      <c r="F36" s="11">
        <f t="shared" si="6"/>
        <v>79338.33</v>
      </c>
      <c r="O36" s="3" t="s">
        <v>13</v>
      </c>
      <c r="P36" s="3">
        <v>42142609</v>
      </c>
      <c r="Q36" s="3" t="s">
        <v>53</v>
      </c>
      <c r="R36" s="3" t="s">
        <v>30</v>
      </c>
      <c r="S36" s="3">
        <v>60</v>
      </c>
      <c r="T36" s="3">
        <v>3000</v>
      </c>
      <c r="U36" s="26">
        <v>180000</v>
      </c>
      <c r="W36" s="15">
        <f t="shared" si="4"/>
        <v>166386</v>
      </c>
      <c r="Y36" s="15">
        <f t="shared" si="5"/>
        <v>13614</v>
      </c>
      <c r="Z36" s="31">
        <f t="shared" si="1"/>
        <v>166386</v>
      </c>
    </row>
    <row r="37" spans="1:26" ht="19.149999999999999" customHeight="1" x14ac:dyDescent="0.3">
      <c r="A37" s="5">
        <v>4</v>
      </c>
      <c r="B37" s="8" t="s">
        <v>21</v>
      </c>
      <c r="C37" s="8" t="s">
        <v>30</v>
      </c>
      <c r="D37" s="9">
        <v>24</v>
      </c>
      <c r="E37" s="10">
        <v>2954</v>
      </c>
      <c r="F37" s="11">
        <f t="shared" si="6"/>
        <v>70896</v>
      </c>
      <c r="O37" s="3" t="s">
        <v>14</v>
      </c>
      <c r="P37" s="3">
        <v>42142609</v>
      </c>
      <c r="Q37" s="3" t="s">
        <v>53</v>
      </c>
      <c r="R37" s="3" t="s">
        <v>30</v>
      </c>
      <c r="S37" s="3">
        <v>30</v>
      </c>
      <c r="T37" s="3">
        <v>3000</v>
      </c>
      <c r="U37" s="26">
        <v>90000</v>
      </c>
      <c r="W37" s="15">
        <f t="shared" si="4"/>
        <v>80956.2</v>
      </c>
      <c r="Y37" s="15">
        <f t="shared" si="5"/>
        <v>9043.7999999999993</v>
      </c>
      <c r="Z37" s="31">
        <f t="shared" si="1"/>
        <v>80956.2</v>
      </c>
    </row>
    <row r="38" spans="1:26" ht="19.149999999999999" customHeight="1" x14ac:dyDescent="0.3">
      <c r="A38" s="5">
        <v>5</v>
      </c>
      <c r="B38" s="8" t="s">
        <v>22</v>
      </c>
      <c r="C38" s="8" t="s">
        <v>30</v>
      </c>
      <c r="D38" s="9">
        <v>24</v>
      </c>
      <c r="E38" s="10">
        <v>2571</v>
      </c>
      <c r="F38" s="11">
        <f t="shared" si="6"/>
        <v>61704</v>
      </c>
      <c r="O38" s="3" t="s">
        <v>64</v>
      </c>
      <c r="P38" s="3">
        <v>42142609</v>
      </c>
      <c r="Q38" s="3" t="s">
        <v>53</v>
      </c>
      <c r="R38" s="3" t="s">
        <v>30</v>
      </c>
      <c r="S38" s="3">
        <v>20</v>
      </c>
      <c r="T38" s="3">
        <v>3000</v>
      </c>
      <c r="U38" s="26">
        <v>60000</v>
      </c>
      <c r="W38" s="15">
        <f t="shared" si="4"/>
        <v>50648</v>
      </c>
      <c r="Y38" s="15">
        <f t="shared" si="5"/>
        <v>9352</v>
      </c>
      <c r="Z38" s="31">
        <f t="shared" si="1"/>
        <v>50648</v>
      </c>
    </row>
    <row r="39" spans="1:26" ht="32.450000000000003" customHeight="1" x14ac:dyDescent="0.3">
      <c r="A39" s="5">
        <v>6</v>
      </c>
      <c r="B39" s="8" t="s">
        <v>23</v>
      </c>
      <c r="C39" s="8" t="s">
        <v>30</v>
      </c>
      <c r="D39" s="9">
        <v>8</v>
      </c>
      <c r="E39" s="10">
        <v>25285</v>
      </c>
      <c r="F39" s="11">
        <f t="shared" si="6"/>
        <v>202280</v>
      </c>
      <c r="O39" s="3" t="s">
        <v>65</v>
      </c>
      <c r="P39" s="3">
        <v>41112110</v>
      </c>
      <c r="Q39" s="3" t="s">
        <v>53</v>
      </c>
      <c r="R39" s="3" t="s">
        <v>30</v>
      </c>
      <c r="S39" s="3">
        <v>4</v>
      </c>
      <c r="T39" s="3">
        <v>200000</v>
      </c>
      <c r="U39" s="26">
        <v>800000</v>
      </c>
      <c r="Z39" s="31">
        <f t="shared" si="1"/>
        <v>800000</v>
      </c>
    </row>
    <row r="40" spans="1:26" ht="19.149999999999999" customHeight="1" x14ac:dyDescent="0.3">
      <c r="A40" s="5">
        <v>8</v>
      </c>
      <c r="B40" s="8" t="s">
        <v>24</v>
      </c>
      <c r="C40" s="8" t="s">
        <v>30</v>
      </c>
      <c r="D40" s="9">
        <v>32</v>
      </c>
      <c r="E40" s="38">
        <v>2875.33</v>
      </c>
      <c r="F40" s="11">
        <f t="shared" si="6"/>
        <v>92010.559999999998</v>
      </c>
      <c r="O40" s="3" t="s">
        <v>66</v>
      </c>
      <c r="P40" s="3">
        <v>12141904</v>
      </c>
      <c r="Q40" s="3" t="s">
        <v>53</v>
      </c>
      <c r="R40" s="3" t="s">
        <v>30</v>
      </c>
      <c r="S40" s="3">
        <v>10</v>
      </c>
      <c r="T40" s="3">
        <v>32040.799999999999</v>
      </c>
      <c r="U40" s="26">
        <v>320408</v>
      </c>
      <c r="Z40" s="31">
        <f t="shared" si="1"/>
        <v>320408</v>
      </c>
    </row>
    <row r="41" spans="1:26" x14ac:dyDescent="0.3">
      <c r="A41" s="13"/>
      <c r="D41" s="49" t="s">
        <v>40</v>
      </c>
      <c r="E41" s="50"/>
      <c r="F41" s="18">
        <f>SUM(F34:F40)</f>
        <v>3581293.89</v>
      </c>
      <c r="O41" s="3" t="s">
        <v>67</v>
      </c>
      <c r="P41" s="3">
        <v>12141904</v>
      </c>
      <c r="Q41" s="3" t="s">
        <v>53</v>
      </c>
      <c r="R41" s="3" t="s">
        <v>30</v>
      </c>
      <c r="S41" s="3">
        <v>10</v>
      </c>
      <c r="T41" s="3">
        <v>29696.5</v>
      </c>
      <c r="U41" s="26">
        <v>296965</v>
      </c>
      <c r="Z41" s="31">
        <f t="shared" si="1"/>
        <v>296965</v>
      </c>
    </row>
    <row r="42" spans="1:26" s="20" customFormat="1" x14ac:dyDescent="0.3">
      <c r="A42" s="19"/>
      <c r="D42" s="21"/>
      <c r="E42" s="21"/>
      <c r="F42" s="22"/>
      <c r="U42" s="28">
        <v>2415373</v>
      </c>
      <c r="V42" s="28"/>
      <c r="W42" s="28">
        <v>2415373</v>
      </c>
      <c r="Z42" s="32">
        <f>SUM(Z29:Z41)</f>
        <v>1996468.18</v>
      </c>
    </row>
    <row r="43" spans="1:26" x14ac:dyDescent="0.3">
      <c r="A43" s="48" t="s">
        <v>28</v>
      </c>
      <c r="B43" s="48"/>
      <c r="C43" s="48"/>
      <c r="D43" s="48"/>
      <c r="E43" s="48"/>
      <c r="F43" s="48"/>
      <c r="O43" s="39" t="s">
        <v>68</v>
      </c>
      <c r="P43" s="39">
        <v>42131613</v>
      </c>
      <c r="Q43" s="39" t="s">
        <v>53</v>
      </c>
      <c r="R43" s="39" t="s">
        <v>30</v>
      </c>
      <c r="S43" s="39">
        <v>24</v>
      </c>
      <c r="T43" s="39">
        <v>10000</v>
      </c>
      <c r="U43" s="40">
        <v>240000</v>
      </c>
      <c r="W43" s="15">
        <f>+U43-0</f>
        <v>240000</v>
      </c>
      <c r="Z43" s="31">
        <f t="shared" si="1"/>
        <v>240000</v>
      </c>
    </row>
    <row r="44" spans="1:26" ht="54" customHeight="1" x14ac:dyDescent="0.3">
      <c r="A44" s="4" t="s">
        <v>0</v>
      </c>
      <c r="B44" s="4" t="s">
        <v>1</v>
      </c>
      <c r="C44" s="4" t="s">
        <v>35</v>
      </c>
      <c r="D44" s="4" t="s">
        <v>25</v>
      </c>
      <c r="E44" s="4" t="s">
        <v>39</v>
      </c>
      <c r="F44" s="4" t="s">
        <v>48</v>
      </c>
      <c r="U44" s="27">
        <v>240000</v>
      </c>
      <c r="W44" s="29">
        <f>SUM(W43)</f>
        <v>240000</v>
      </c>
      <c r="Z44" s="31"/>
    </row>
    <row r="45" spans="1:26" ht="70.5" customHeight="1" x14ac:dyDescent="0.3">
      <c r="A45" s="4"/>
      <c r="B45" s="6" t="s">
        <v>47</v>
      </c>
      <c r="C45" s="44" t="s">
        <v>41</v>
      </c>
      <c r="D45" s="45"/>
      <c r="E45" s="7">
        <v>990000</v>
      </c>
      <c r="F45" s="7">
        <f>SUM(F46:F47)</f>
        <v>990000</v>
      </c>
      <c r="Y45" s="15">
        <f>+D46*E46</f>
        <v>270000</v>
      </c>
      <c r="Z45" s="31">
        <f>+U45-Y45</f>
        <v>-270000</v>
      </c>
    </row>
    <row r="46" spans="1:26" ht="30" x14ac:dyDescent="0.3">
      <c r="A46" s="5">
        <v>1</v>
      </c>
      <c r="B46" s="8" t="s">
        <v>37</v>
      </c>
      <c r="C46" s="9" t="s">
        <v>38</v>
      </c>
      <c r="D46" s="9">
        <v>2</v>
      </c>
      <c r="E46" s="10">
        <v>135000</v>
      </c>
      <c r="F46" s="11">
        <f t="shared" ref="F46:F47" si="7">D46*E46</f>
        <v>270000</v>
      </c>
      <c r="U46" s="26">
        <f>+U44+U42+U28+U26+U24+U14+U12+U10</f>
        <v>5803373</v>
      </c>
      <c r="V46" s="26"/>
      <c r="W46" s="26">
        <f t="shared" ref="W46" si="8">+W44+W42+W28+W26+W24+W14+W12+W10</f>
        <v>1373904.8899999997</v>
      </c>
      <c r="Y46" s="15">
        <f>+D47*E47</f>
        <v>720000</v>
      </c>
      <c r="Z46" s="31">
        <f>+T46-Y46</f>
        <v>-720000</v>
      </c>
    </row>
    <row r="47" spans="1:26" ht="30" x14ac:dyDescent="0.3">
      <c r="A47" s="5">
        <v>2</v>
      </c>
      <c r="B47" s="8" t="s">
        <v>36</v>
      </c>
      <c r="C47" s="9" t="s">
        <v>38</v>
      </c>
      <c r="D47" s="9">
        <v>6</v>
      </c>
      <c r="E47" s="10">
        <v>120000</v>
      </c>
      <c r="F47" s="11">
        <f t="shared" si="7"/>
        <v>720000</v>
      </c>
      <c r="Z47" s="35">
        <f>SUM(Z43:Z46)</f>
        <v>-750000</v>
      </c>
    </row>
    <row r="48" spans="1:26" ht="33.75" customHeight="1" x14ac:dyDescent="0.3">
      <c r="A48" s="13"/>
      <c r="D48" s="46" t="s">
        <v>40</v>
      </c>
      <c r="E48" s="47"/>
      <c r="F48" s="14">
        <f>SUM(F46:F47)</f>
        <v>990000</v>
      </c>
      <c r="U48" s="34">
        <f>+U46-C55</f>
        <v>6.9999999366700649E-2</v>
      </c>
      <c r="Y48" s="26">
        <f>SUM(Y7:Y47)</f>
        <v>5803372.9299999997</v>
      </c>
      <c r="Z48" s="33"/>
    </row>
    <row r="51" spans="1:6" x14ac:dyDescent="0.3">
      <c r="A51" s="43" t="s">
        <v>52</v>
      </c>
      <c r="B51" s="43"/>
      <c r="C51" s="1" t="s">
        <v>51</v>
      </c>
    </row>
    <row r="52" spans="1:6" x14ac:dyDescent="0.3">
      <c r="A52" s="41" t="s">
        <v>26</v>
      </c>
      <c r="B52" s="41"/>
      <c r="C52" s="23">
        <f>+F29</f>
        <v>1232079.0400000003</v>
      </c>
      <c r="D52" s="24">
        <v>1232087.4400000002</v>
      </c>
      <c r="E52" s="24"/>
      <c r="F52" s="24"/>
    </row>
    <row r="53" spans="1:6" x14ac:dyDescent="0.3">
      <c r="A53" s="41" t="s">
        <v>27</v>
      </c>
      <c r="B53" s="41"/>
      <c r="C53" s="23">
        <f>+F41</f>
        <v>3581293.89</v>
      </c>
      <c r="D53" s="24">
        <v>3581293.89</v>
      </c>
      <c r="E53" s="24"/>
      <c r="F53" s="20"/>
    </row>
    <row r="54" spans="1:6" x14ac:dyDescent="0.3">
      <c r="A54" s="41" t="s">
        <v>28</v>
      </c>
      <c r="B54" s="41"/>
      <c r="C54" s="23">
        <f>+F48</f>
        <v>990000</v>
      </c>
      <c r="D54" s="24">
        <v>990000</v>
      </c>
      <c r="E54" s="24"/>
      <c r="F54" s="24"/>
    </row>
    <row r="55" spans="1:6" x14ac:dyDescent="0.3">
      <c r="A55" s="42" t="s">
        <v>51</v>
      </c>
      <c r="B55" s="42"/>
      <c r="C55" s="2">
        <f>SUM(C52:C54)</f>
        <v>5803372.9300000006</v>
      </c>
      <c r="D55" s="3">
        <v>5803381.3300000001</v>
      </c>
    </row>
  </sheetData>
  <mergeCells count="19">
    <mergeCell ref="A55:B55"/>
    <mergeCell ref="C45:D45"/>
    <mergeCell ref="D48:E48"/>
    <mergeCell ref="A51:B51"/>
    <mergeCell ref="A52:B52"/>
    <mergeCell ref="A53:B53"/>
    <mergeCell ref="A54:B54"/>
    <mergeCell ref="A43:F43"/>
    <mergeCell ref="A4:F4"/>
    <mergeCell ref="C6:D6"/>
    <mergeCell ref="C9:D9"/>
    <mergeCell ref="C11:D11"/>
    <mergeCell ref="C13:D13"/>
    <mergeCell ref="C16:D16"/>
    <mergeCell ref="C18:D18"/>
    <mergeCell ref="D29:E29"/>
    <mergeCell ref="A31:E31"/>
    <mergeCell ref="C33:D33"/>
    <mergeCell ref="D41:E4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F00C-6674-43DA-91D5-E8ECF65B37E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VALORES AJUSTADOS </vt:lpstr>
      <vt:lpstr>VALORES AJUSTADOS 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susunaga</dc:creator>
  <cp:lastModifiedBy>Familia Gonzalez</cp:lastModifiedBy>
  <dcterms:created xsi:type="dcterms:W3CDTF">2020-09-07T13:18:45Z</dcterms:created>
  <dcterms:modified xsi:type="dcterms:W3CDTF">2020-09-30T19:52:57Z</dcterms:modified>
</cp:coreProperties>
</file>