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E:\GOBERNACION DE RISARALDA\2025\PROCESOS\SI-SASI-06-2025\fwddocumentosprocesotemporal\ACTUALIZADO JULIO 2025\"/>
    </mc:Choice>
  </mc:AlternateContent>
  <xr:revisionPtr revIDLastSave="0" documentId="13_ncr:1_{28F66B2B-2EF0-4E45-AD3B-341B733801BB}" xr6:coauthVersionLast="47" xr6:coauthVersionMax="47" xr10:uidLastSave="{00000000-0000-0000-0000-000000000000}"/>
  <bookViews>
    <workbookView xWindow="-108" yWindow="-108" windowWidth="23256" windowHeight="12456" firstSheet="1" activeTab="1" xr2:uid="{00000000-000D-0000-FFFF-FFFF00000000}"/>
  </bookViews>
  <sheets>
    <sheet name="Hoja1 (2)" sheetId="6" state="hidden" r:id="rId1"/>
    <sheet name="Matriz de Riesgos Contratacion" sheetId="2" r:id="rId2"/>
    <sheet name="Tabla de Valoración" sheetId="3" r:id="rId3"/>
    <sheet name="Instructivo matriz" sheetId="4" r:id="rId4"/>
    <sheet name="Hoja1" sheetId="5" state="hidden" r:id="rId5"/>
  </sheets>
  <definedNames>
    <definedName name="_xlnm._FilterDatabase" localSheetId="1" hidden="1">'Matriz de Riesgos Contratacion'!$A$9:$AA$17</definedName>
    <definedName name="_Hlk69135122" localSheetId="1">'Matriz de Riesgos Contratacion'!#REF!</definedName>
    <definedName name="_xlnm.Print_Area" localSheetId="1">'Matriz de Riesgos Contratacion'!$A$1:$AA$48</definedName>
    <definedName name="_xlnm.Print_Titles" localSheetId="1">'Matriz de Riesgos Contratacion'!$1:$9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42" i="2" l="1"/>
  <c r="S42" i="2"/>
  <c r="T42" i="2"/>
  <c r="U42" i="2" s="1"/>
  <c r="U41" i="2"/>
  <c r="T41" i="2"/>
  <c r="S41" i="2"/>
  <c r="Q41" i="2"/>
  <c r="T40" i="2"/>
  <c r="U40" i="2" s="1"/>
  <c r="S40" i="2"/>
  <c r="Q40" i="2"/>
  <c r="H11" i="2" a="1"/>
  <c r="H11" i="2" s="1"/>
  <c r="J11" i="2" a="1"/>
  <c r="J11" i="2" s="1"/>
  <c r="K11" i="2" s="1"/>
  <c r="H12" i="2" a="1"/>
  <c r="H12" i="2" s="1"/>
  <c r="J12" i="2" a="1"/>
  <c r="J12" i="2" s="1"/>
  <c r="K12" i="2" s="1"/>
  <c r="H13" i="2" a="1"/>
  <c r="H13" i="2" s="1"/>
  <c r="J13" i="2" a="1"/>
  <c r="J13" i="2" s="1"/>
  <c r="K13" i="2" s="1"/>
  <c r="H14" i="2" a="1"/>
  <c r="H14" i="2" s="1"/>
  <c r="J14" i="2" a="1"/>
  <c r="J14" i="2" s="1"/>
  <c r="K14" i="2" s="1"/>
  <c r="H15" i="2" a="1"/>
  <c r="H15" i="2" s="1"/>
  <c r="J15" i="2" a="1"/>
  <c r="J15" i="2" s="1"/>
  <c r="K15" i="2" s="1"/>
  <c r="H16" i="2" a="1"/>
  <c r="H16" i="2" s="1"/>
  <c r="J16" i="2" a="1"/>
  <c r="J16" i="2" s="1"/>
  <c r="K16" i="2" s="1"/>
  <c r="H17" i="2" a="1"/>
  <c r="H17" i="2" s="1"/>
  <c r="J17" i="2" a="1"/>
  <c r="J17" i="2" s="1"/>
  <c r="K17" i="2" s="1"/>
  <c r="H18" i="2" a="1"/>
  <c r="H18" i="2" s="1"/>
  <c r="J18" i="2" a="1"/>
  <c r="J18" i="2" s="1"/>
  <c r="K18" i="2" s="1"/>
  <c r="H19" i="2" a="1"/>
  <c r="H19" i="2" s="1"/>
  <c r="J19" i="2" a="1"/>
  <c r="J19" i="2" s="1"/>
  <c r="K19" i="2" s="1"/>
  <c r="H20" i="2" a="1"/>
  <c r="H20" i="2" s="1"/>
  <c r="J20" i="2" a="1"/>
  <c r="J20" i="2" s="1"/>
  <c r="K20" i="2" s="1"/>
  <c r="H21" i="2" a="1"/>
  <c r="H21" i="2" s="1"/>
  <c r="J21" i="2" a="1"/>
  <c r="J21" i="2" s="1"/>
  <c r="K21" i="2" s="1"/>
  <c r="H22" i="2" a="1"/>
  <c r="H22" i="2" s="1"/>
  <c r="J22" i="2" a="1"/>
  <c r="J22" i="2" s="1"/>
  <c r="K22" i="2" s="1"/>
  <c r="H23" i="2" a="1"/>
  <c r="H23" i="2" s="1"/>
  <c r="J23" i="2" a="1"/>
  <c r="J23" i="2" s="1"/>
  <c r="K23" i="2" s="1"/>
  <c r="H24" i="2" a="1"/>
  <c r="H24" i="2" s="1"/>
  <c r="J24" i="2" a="1"/>
  <c r="J24" i="2" s="1"/>
  <c r="K24" i="2" s="1"/>
  <c r="H25" i="2" a="1"/>
  <c r="H25" i="2" s="1"/>
  <c r="J25" i="2" a="1"/>
  <c r="J25" i="2" s="1"/>
  <c r="K25" i="2" s="1"/>
  <c r="H26" i="2" a="1"/>
  <c r="H26" i="2" s="1"/>
  <c r="J26" i="2" a="1"/>
  <c r="J26" i="2" s="1"/>
  <c r="K26" i="2" s="1"/>
  <c r="H27" i="2" a="1"/>
  <c r="H27" i="2" s="1"/>
  <c r="J27" i="2" a="1"/>
  <c r="J27" i="2" s="1"/>
  <c r="K27" i="2" s="1"/>
  <c r="H28" i="2" a="1"/>
  <c r="H28" i="2" s="1"/>
  <c r="J28" i="2" a="1"/>
  <c r="J28" i="2" s="1"/>
  <c r="K28" i="2" s="1"/>
  <c r="H29" i="2" a="1"/>
  <c r="H29" i="2" s="1"/>
  <c r="J29" i="2" a="1"/>
  <c r="J29" i="2" s="1"/>
  <c r="K29" i="2" s="1"/>
  <c r="H30" i="2" a="1"/>
  <c r="H30" i="2" s="1"/>
  <c r="J30" i="2" a="1"/>
  <c r="J30" i="2" s="1"/>
  <c r="K30" i="2" s="1"/>
  <c r="H31" i="2" a="1"/>
  <c r="H31" i="2" s="1"/>
  <c r="J31" i="2" a="1"/>
  <c r="J31" i="2" s="1"/>
  <c r="K31" i="2" s="1"/>
  <c r="H32" i="2" a="1"/>
  <c r="H32" i="2" s="1"/>
  <c r="J32" i="2" a="1"/>
  <c r="J32" i="2" s="1"/>
  <c r="K32" i="2" s="1"/>
  <c r="H33" i="2" a="1"/>
  <c r="H33" i="2" s="1"/>
  <c r="J33" i="2" a="1"/>
  <c r="J33" i="2" s="1"/>
  <c r="K33" i="2" s="1"/>
  <c r="H34" i="2" a="1"/>
  <c r="H34" i="2" s="1"/>
  <c r="J34" i="2" a="1"/>
  <c r="J34" i="2" s="1"/>
  <c r="K34" i="2" s="1"/>
  <c r="H35" i="2" a="1"/>
  <c r="H35" i="2" s="1"/>
  <c r="J35" i="2" a="1"/>
  <c r="J35" i="2" s="1"/>
  <c r="K35" i="2" s="1"/>
  <c r="H36" i="2" a="1"/>
  <c r="H36" i="2" s="1"/>
  <c r="J36" i="2" a="1"/>
  <c r="J36" i="2" s="1"/>
  <c r="K36" i="2" s="1"/>
  <c r="H37" i="2" a="1"/>
  <c r="H37" i="2" s="1"/>
  <c r="J37" i="2" a="1"/>
  <c r="J37" i="2" s="1"/>
  <c r="K37" i="2" s="1"/>
  <c r="H38" i="2" a="1"/>
  <c r="H38" i="2" s="1"/>
  <c r="J38" i="2" a="1"/>
  <c r="J38" i="2" s="1"/>
  <c r="K38" i="2" s="1"/>
  <c r="H39" i="2" a="1"/>
  <c r="H39" i="2" s="1"/>
  <c r="J39" i="2" a="1"/>
  <c r="J39" i="2" s="1"/>
  <c r="K39" i="2" s="1"/>
  <c r="H40" i="2" a="1"/>
  <c r="H40" i="2" s="1"/>
  <c r="J40" i="2" a="1"/>
  <c r="J40" i="2" s="1"/>
  <c r="K40" i="2" s="1"/>
  <c r="H41" i="2" a="1"/>
  <c r="H41" i="2" s="1"/>
  <c r="J41" i="2" a="1"/>
  <c r="J41" i="2" s="1"/>
  <c r="K41" i="2" s="1"/>
  <c r="H42" i="2" a="1"/>
  <c r="H42" i="2" s="1"/>
  <c r="J42" i="2" a="1"/>
  <c r="J42" i="2" s="1"/>
  <c r="K42" i="2" s="1"/>
  <c r="J10" i="2" a="1"/>
  <c r="J10" i="2" s="1"/>
  <c r="H10" i="2" a="1"/>
  <c r="H10" i="2" s="1"/>
  <c r="F40" i="2"/>
  <c r="F41" i="2"/>
  <c r="F42" i="2"/>
  <c r="F11" i="2"/>
  <c r="F12" i="2"/>
  <c r="F13" i="2"/>
  <c r="F14" i="2"/>
  <c r="F15" i="2"/>
  <c r="F16" i="2"/>
  <c r="F17" i="2"/>
  <c r="F18" i="2"/>
  <c r="F19" i="2"/>
  <c r="F20" i="2"/>
  <c r="F21" i="2"/>
  <c r="F22" i="2"/>
  <c r="F23" i="2"/>
  <c r="F24" i="2"/>
  <c r="F25" i="2"/>
  <c r="F26" i="2"/>
  <c r="F27" i="2"/>
  <c r="F28" i="2"/>
  <c r="F29" i="2"/>
  <c r="F30" i="2"/>
  <c r="F31" i="2"/>
  <c r="F32" i="2"/>
  <c r="F33" i="2"/>
  <c r="F34" i="2"/>
  <c r="F35" i="2"/>
  <c r="F36" i="2"/>
  <c r="F37" i="2"/>
  <c r="F38" i="2"/>
  <c r="F39" i="2"/>
  <c r="F10" i="2"/>
  <c r="A40" i="2"/>
  <c r="A41" i="2" s="1"/>
  <c r="A42" i="2" s="1"/>
  <c r="A11" i="2"/>
  <c r="A12" i="2" s="1"/>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A35" i="2" s="1"/>
  <c r="A36" i="2" s="1"/>
  <c r="A37" i="2" s="1"/>
  <c r="A38" i="2" s="1"/>
  <c r="A39" i="2" s="1"/>
  <c r="A22" i="6"/>
  <c r="A23" i="6"/>
  <c r="A24" i="6" s="1"/>
  <c r="A25" i="6" s="1"/>
  <c r="A26" i="6" s="1"/>
  <c r="A27" i="6" s="1"/>
  <c r="A28" i="6" s="1"/>
  <c r="A29" i="6" s="1"/>
  <c r="A30" i="6" s="1"/>
  <c r="A31" i="6" s="1"/>
  <c r="A32" i="6" s="1"/>
  <c r="A33" i="6" s="1"/>
  <c r="A34" i="6" s="1"/>
  <c r="A35" i="6" s="1"/>
  <c r="A36" i="6" s="1"/>
  <c r="A37" i="6" s="1"/>
  <c r="A38" i="6" s="1"/>
  <c r="I7" i="6"/>
  <c r="J7" i="6" s="1"/>
  <c r="K7" i="6"/>
  <c r="I8" i="6"/>
  <c r="K8" i="6"/>
  <c r="I9" i="6"/>
  <c r="K9" i="6"/>
  <c r="I10" i="6"/>
  <c r="K10" i="6"/>
  <c r="I11" i="6"/>
  <c r="K11" i="6"/>
  <c r="I12" i="6"/>
  <c r="K12" i="6"/>
  <c r="I13" i="6"/>
  <c r="K13" i="6"/>
  <c r="J13" i="6" s="1"/>
  <c r="I14" i="6"/>
  <c r="K14" i="6"/>
  <c r="I15" i="6"/>
  <c r="K15" i="6"/>
  <c r="I16" i="6"/>
  <c r="K16" i="6"/>
  <c r="I17" i="6"/>
  <c r="K17" i="6"/>
  <c r="J17" i="6" s="1"/>
  <c r="I18" i="6"/>
  <c r="K18" i="6"/>
  <c r="I19" i="6"/>
  <c r="K19" i="6"/>
  <c r="I20" i="6"/>
  <c r="K20" i="6"/>
  <c r="I21" i="6"/>
  <c r="K21" i="6"/>
  <c r="I22" i="6"/>
  <c r="K22" i="6"/>
  <c r="J22" i="6" s="1"/>
  <c r="I23" i="6"/>
  <c r="K23" i="6"/>
  <c r="J23" i="6" s="1"/>
  <c r="I24" i="6"/>
  <c r="K24" i="6"/>
  <c r="I25" i="6"/>
  <c r="K25" i="6"/>
  <c r="I26" i="6"/>
  <c r="K26" i="6"/>
  <c r="J26" i="6" s="1"/>
  <c r="I27" i="6"/>
  <c r="K27" i="6"/>
  <c r="I28" i="6"/>
  <c r="K28" i="6"/>
  <c r="I29" i="6"/>
  <c r="K29" i="6"/>
  <c r="J29" i="6" s="1"/>
  <c r="I30" i="6"/>
  <c r="K30" i="6"/>
  <c r="J30" i="6" s="1"/>
  <c r="I31" i="6"/>
  <c r="K31" i="6"/>
  <c r="J31" i="6" s="1"/>
  <c r="I32" i="6"/>
  <c r="K32" i="6"/>
  <c r="I33" i="6"/>
  <c r="K33" i="6"/>
  <c r="I34" i="6"/>
  <c r="J34" i="6"/>
  <c r="K34" i="6"/>
  <c r="I35" i="6"/>
  <c r="K35" i="6"/>
  <c r="I36" i="6"/>
  <c r="K36" i="6"/>
  <c r="J36" i="6" s="1"/>
  <c r="I37" i="6"/>
  <c r="K37" i="6"/>
  <c r="I38" i="6"/>
  <c r="K38" i="6"/>
  <c r="K6" i="6"/>
  <c r="I6" i="6"/>
  <c r="A7" i="6"/>
  <c r="A8" i="6" s="1"/>
  <c r="A9" i="6" s="1"/>
  <c r="A10" i="6" s="1"/>
  <c r="A11" i="6" s="1"/>
  <c r="A12" i="6" s="1"/>
  <c r="A13" i="6" s="1"/>
  <c r="A14" i="6" s="1"/>
  <c r="A15" i="6" s="1"/>
  <c r="A16" i="6" s="1"/>
  <c r="A17" i="6" s="1"/>
  <c r="A18" i="6" s="1"/>
  <c r="A19" i="6" s="1"/>
  <c r="A20" i="6" s="1"/>
  <c r="A21" i="6" s="1"/>
  <c r="O13" i="6"/>
  <c r="O12" i="6"/>
  <c r="O11" i="6"/>
  <c r="O10" i="6"/>
  <c r="I38" i="2" l="1"/>
  <c r="L38" i="2"/>
  <c r="M38" i="2" s="1"/>
  <c r="I18" i="2"/>
  <c r="L18" i="2"/>
  <c r="M18" i="2" s="1"/>
  <c r="I41" i="2"/>
  <c r="L41" i="2"/>
  <c r="M41" i="2" s="1"/>
  <c r="I37" i="2"/>
  <c r="L37" i="2"/>
  <c r="M37" i="2" s="1"/>
  <c r="I33" i="2"/>
  <c r="L33" i="2"/>
  <c r="M33" i="2" s="1"/>
  <c r="I29" i="2"/>
  <c r="L29" i="2"/>
  <c r="M29" i="2" s="1"/>
  <c r="I25" i="2"/>
  <c r="L25" i="2"/>
  <c r="M25" i="2" s="1"/>
  <c r="I21" i="2"/>
  <c r="L21" i="2"/>
  <c r="M21" i="2" s="1"/>
  <c r="I17" i="2"/>
  <c r="L17" i="2"/>
  <c r="M17" i="2" s="1"/>
  <c r="I13" i="2"/>
  <c r="L13" i="2"/>
  <c r="M13" i="2" s="1"/>
  <c r="I42" i="2"/>
  <c r="L42" i="2"/>
  <c r="M42" i="2" s="1"/>
  <c r="I34" i="2"/>
  <c r="L34" i="2"/>
  <c r="M34" i="2" s="1"/>
  <c r="I30" i="2"/>
  <c r="L30" i="2"/>
  <c r="M30" i="2" s="1"/>
  <c r="I22" i="2"/>
  <c r="L22" i="2"/>
  <c r="M22" i="2" s="1"/>
  <c r="I14" i="2"/>
  <c r="L14" i="2"/>
  <c r="M14" i="2" s="1"/>
  <c r="I40" i="2"/>
  <c r="L40" i="2"/>
  <c r="M40" i="2" s="1"/>
  <c r="I36" i="2"/>
  <c r="L36" i="2"/>
  <c r="M36" i="2" s="1"/>
  <c r="I32" i="2"/>
  <c r="L32" i="2"/>
  <c r="M32" i="2" s="1"/>
  <c r="I28" i="2"/>
  <c r="L28" i="2"/>
  <c r="M28" i="2" s="1"/>
  <c r="I24" i="2"/>
  <c r="L24" i="2"/>
  <c r="M24" i="2" s="1"/>
  <c r="I20" i="2"/>
  <c r="L20" i="2"/>
  <c r="M20" i="2" s="1"/>
  <c r="I16" i="2"/>
  <c r="L16" i="2"/>
  <c r="M16" i="2" s="1"/>
  <c r="I12" i="2"/>
  <c r="L12" i="2"/>
  <c r="M12" i="2" s="1"/>
  <c r="I26" i="2"/>
  <c r="L26" i="2"/>
  <c r="M26" i="2" s="1"/>
  <c r="I39" i="2"/>
  <c r="L39" i="2"/>
  <c r="M39" i="2" s="1"/>
  <c r="I35" i="2"/>
  <c r="L35" i="2"/>
  <c r="M35" i="2" s="1"/>
  <c r="I31" i="2"/>
  <c r="L31" i="2"/>
  <c r="M31" i="2" s="1"/>
  <c r="I27" i="2"/>
  <c r="L27" i="2"/>
  <c r="M27" i="2" s="1"/>
  <c r="I23" i="2"/>
  <c r="L23" i="2"/>
  <c r="M23" i="2" s="1"/>
  <c r="I19" i="2"/>
  <c r="L19" i="2"/>
  <c r="M19" i="2" s="1"/>
  <c r="I15" i="2"/>
  <c r="L15" i="2"/>
  <c r="M15" i="2" s="1"/>
  <c r="I11" i="2"/>
  <c r="L11" i="2"/>
  <c r="M11" i="2" s="1"/>
  <c r="J37" i="6"/>
  <c r="J32" i="6"/>
  <c r="J24" i="6"/>
  <c r="J33" i="6"/>
  <c r="J25" i="6"/>
  <c r="J6" i="6"/>
  <c r="J20" i="6"/>
  <c r="J12" i="6"/>
  <c r="J8" i="6"/>
  <c r="J38" i="6"/>
  <c r="J19" i="6"/>
  <c r="J15" i="6"/>
  <c r="J11" i="6"/>
  <c r="J10" i="6"/>
  <c r="J16" i="6"/>
  <c r="J9" i="6"/>
  <c r="J35" i="6"/>
  <c r="J28" i="6"/>
  <c r="J27" i="6"/>
  <c r="J21" i="6"/>
  <c r="J18" i="6"/>
  <c r="J14" i="6"/>
  <c r="O14" i="6"/>
  <c r="P13" i="6" s="1"/>
  <c r="T38" i="2"/>
  <c r="U38" i="2" s="1"/>
  <c r="T39" i="2"/>
  <c r="U39" i="2" s="1"/>
  <c r="T11" i="2"/>
  <c r="U11" i="2" s="1"/>
  <c r="T12" i="2"/>
  <c r="U12" i="2" s="1"/>
  <c r="T13" i="2"/>
  <c r="T14" i="2"/>
  <c r="U14" i="2" s="1"/>
  <c r="T15" i="2"/>
  <c r="U15" i="2" s="1"/>
  <c r="T16" i="2"/>
  <c r="T17" i="2"/>
  <c r="U17" i="2" s="1"/>
  <c r="T18" i="2"/>
  <c r="U18" i="2" s="1"/>
  <c r="T19" i="2"/>
  <c r="U19" i="2" s="1"/>
  <c r="T20" i="2"/>
  <c r="U20" i="2" s="1"/>
  <c r="T21" i="2"/>
  <c r="U21" i="2" s="1"/>
  <c r="T22" i="2"/>
  <c r="U22" i="2" s="1"/>
  <c r="T23" i="2"/>
  <c r="U23" i="2" s="1"/>
  <c r="T24" i="2"/>
  <c r="U24" i="2" s="1"/>
  <c r="T25" i="2"/>
  <c r="U25" i="2" s="1"/>
  <c r="T26" i="2"/>
  <c r="U26" i="2" s="1"/>
  <c r="T27" i="2"/>
  <c r="U27" i="2" s="1"/>
  <c r="T28" i="2"/>
  <c r="U28" i="2" s="1"/>
  <c r="T29" i="2"/>
  <c r="U29" i="2" s="1"/>
  <c r="T30" i="2"/>
  <c r="U30" i="2" s="1"/>
  <c r="T31" i="2"/>
  <c r="U31" i="2" s="1"/>
  <c r="T32" i="2"/>
  <c r="T33" i="2"/>
  <c r="U33" i="2" s="1"/>
  <c r="T34" i="2"/>
  <c r="U34" i="2" s="1"/>
  <c r="T35" i="2"/>
  <c r="U35" i="2" s="1"/>
  <c r="T36" i="2"/>
  <c r="U36" i="2" s="1"/>
  <c r="T37" i="2"/>
  <c r="U37" i="2"/>
  <c r="T10" i="2"/>
  <c r="U10" i="2" s="1"/>
  <c r="S38" i="2"/>
  <c r="Q38" i="2"/>
  <c r="L10" i="2"/>
  <c r="M10" i="2" s="1"/>
  <c r="U13" i="2"/>
  <c r="U16" i="2"/>
  <c r="U32" i="2"/>
  <c r="S16" i="2"/>
  <c r="S17" i="2"/>
  <c r="S18" i="2"/>
  <c r="S19" i="2"/>
  <c r="S20" i="2"/>
  <c r="S21" i="2"/>
  <c r="S22" i="2"/>
  <c r="S23" i="2"/>
  <c r="S24" i="2"/>
  <c r="S25" i="2"/>
  <c r="S26" i="2"/>
  <c r="S27" i="2"/>
  <c r="S28" i="2"/>
  <c r="S29" i="2"/>
  <c r="S30" i="2"/>
  <c r="S31" i="2"/>
  <c r="S32" i="2"/>
  <c r="S33" i="2"/>
  <c r="S34" i="2"/>
  <c r="S35" i="2"/>
  <c r="S36" i="2"/>
  <c r="S37" i="2"/>
  <c r="Q18" i="2"/>
  <c r="Q19" i="2"/>
  <c r="Q20" i="2"/>
  <c r="Q21" i="2"/>
  <c r="Q22" i="2"/>
  <c r="Q23" i="2"/>
  <c r="Q24" i="2"/>
  <c r="Q25" i="2"/>
  <c r="Q26" i="2"/>
  <c r="Q27" i="2"/>
  <c r="Q28" i="2"/>
  <c r="Q29" i="2"/>
  <c r="Q30" i="2"/>
  <c r="Q31" i="2"/>
  <c r="Q32" i="2"/>
  <c r="Q33" i="2"/>
  <c r="Q34" i="2"/>
  <c r="Q35" i="2"/>
  <c r="Q36" i="2"/>
  <c r="Q37" i="2"/>
  <c r="S39" i="2"/>
  <c r="Q39" i="2"/>
  <c r="I10" i="2"/>
  <c r="K10" i="2"/>
  <c r="Q10" i="2"/>
  <c r="S10" i="2"/>
  <c r="Q11" i="2"/>
  <c r="S11" i="2"/>
  <c r="Q12" i="2"/>
  <c r="S12" i="2"/>
  <c r="Q13" i="2"/>
  <c r="S13" i="2"/>
  <c r="Q14" i="2"/>
  <c r="S14" i="2"/>
  <c r="S15" i="2"/>
  <c r="Q15" i="2"/>
  <c r="Q16" i="2"/>
  <c r="Q17" i="2"/>
  <c r="P12" i="6" l="1"/>
  <c r="P11" i="6"/>
  <c r="P10" i="6"/>
  <c r="C4" i="5"/>
  <c r="C5" i="5"/>
  <c r="C2" i="5"/>
  <c r="C3" i="5"/>
  <c r="C6" i="5" l="1"/>
  <c r="D6" i="5" s="1"/>
  <c r="D3" i="5" l="1"/>
  <c r="D2" i="5"/>
  <c r="D5" i="5"/>
  <c r="D4"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Alejandra Gonzalez Suarez</author>
  </authors>
  <commentList>
    <comment ref="B8" authorId="0" shapeId="0" xr:uid="{00000000-0006-0000-0000-000001000000}">
      <text>
        <r>
          <rPr>
            <b/>
            <sz val="9"/>
            <color indexed="81"/>
            <rFont val="Tahoma"/>
            <family val="2"/>
          </rPr>
          <t>Especifico o General</t>
        </r>
        <r>
          <rPr>
            <sz val="9"/>
            <color indexed="81"/>
            <rFont val="Tahoma"/>
            <family val="2"/>
          </rPr>
          <t xml:space="preserve">
</t>
        </r>
      </text>
    </comment>
    <comment ref="C8" authorId="0" shapeId="0" xr:uid="{00000000-0006-0000-0000-000002000000}">
      <text>
        <r>
          <rPr>
            <b/>
            <sz val="9"/>
            <color indexed="81"/>
            <rFont val="Tahoma"/>
            <family val="2"/>
          </rPr>
          <t>Interno o Externo</t>
        </r>
        <r>
          <rPr>
            <sz val="9"/>
            <color indexed="81"/>
            <rFont val="Tahoma"/>
            <family val="2"/>
          </rPr>
          <t xml:space="preserve">
</t>
        </r>
      </text>
    </comment>
    <comment ref="D8" authorId="0" shapeId="0" xr:uid="{00000000-0006-0000-0000-000003000000}">
      <text>
        <r>
          <rPr>
            <b/>
            <sz val="9"/>
            <color indexed="81"/>
            <rFont val="Tahoma"/>
            <family val="2"/>
          </rPr>
          <t>Precontractual, Ejecución, Poscontractual</t>
        </r>
      </text>
    </comment>
    <comment ref="E8" authorId="0" shapeId="0" xr:uid="{00000000-0006-0000-0000-000004000000}">
      <text>
        <r>
          <rPr>
            <b/>
            <sz val="9"/>
            <color indexed="81"/>
            <rFont val="Tahoma"/>
            <family val="2"/>
          </rPr>
          <t xml:space="preserve">Económico, operacional, financiero, regulatorio, de la naturaleza, ambiental, tecnologico, etc.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<sst xmlns="http://schemas.openxmlformats.org/spreadsheetml/2006/main" count="719" uniqueCount="380">
  <si>
    <t>MATRIZ DE IDENTIFICACIÓN, EVALUACIÓN Y TRATAMIENTO DE RIESGOS EN PROCESOS CONTRACTUALES</t>
  </si>
  <si>
    <t>IDENTIFICACIÓN</t>
  </si>
  <si>
    <t>EVALUACIÓN</t>
  </si>
  <si>
    <t>TRATAMIENTO</t>
  </si>
  <si>
    <t>1. Número</t>
  </si>
  <si>
    <t>2. Clase</t>
  </si>
  <si>
    <t>3. Fuente</t>
  </si>
  <si>
    <t>4. Etapa</t>
  </si>
  <si>
    <t>5. Tipo</t>
  </si>
  <si>
    <t>6. Descripción</t>
  </si>
  <si>
    <t>7. Consecuencia de la ocurrencia del evento</t>
  </si>
  <si>
    <t>8. Probabilidad</t>
  </si>
  <si>
    <t>9. Impacto</t>
  </si>
  <si>
    <t>10. Valoración</t>
  </si>
  <si>
    <t>11. Categoría</t>
  </si>
  <si>
    <t>12. ¿A quién se le asigna?</t>
  </si>
  <si>
    <t>13. Tratamiento / Control a ser implementado</t>
  </si>
  <si>
    <t>Impacto después del tratamiento</t>
  </si>
  <si>
    <t>18. ¿Afecta la ejecución del contrato?</t>
  </si>
  <si>
    <t>19. Responsable por implementar el tratamiento</t>
  </si>
  <si>
    <t>20. Fecha estimada en que se inicia el tratamiento</t>
  </si>
  <si>
    <t>21. Fecha estimada en que se completa el tratamiento</t>
  </si>
  <si>
    <t>Monitoreo y revisión</t>
  </si>
  <si>
    <t>14. Probabilidad</t>
  </si>
  <si>
    <t>15. Impacto</t>
  </si>
  <si>
    <t>16. Valoración</t>
  </si>
  <si>
    <t>17. Categoría</t>
  </si>
  <si>
    <t>22. ¿Cómo se realiza  el monitoreo?</t>
  </si>
  <si>
    <t>23. Periodicidad</t>
  </si>
  <si>
    <t xml:space="preserve">ANEXO DEL ESTUDIO PREVIO </t>
  </si>
  <si>
    <t>Casi Cierto
(Ocurre en la mayoría de las circunstancias)</t>
  </si>
  <si>
    <t>Probable
(Probablemente va a ocurrir)</t>
  </si>
  <si>
    <t>Posible
(Puede ocurrir en cualquier momento futuro</t>
  </si>
  <si>
    <t>Improbable
(Puede ocurrir ocasionalmente)</t>
  </si>
  <si>
    <t>Raro                                               (Puede ocurrir excepcionalmente)</t>
  </si>
  <si>
    <t>CATASTRÓFICO</t>
  </si>
  <si>
    <t xml:space="preserve">MAYOR </t>
  </si>
  <si>
    <t>MODERADO</t>
  </si>
  <si>
    <t>MENOR</t>
  </si>
  <si>
    <t>INSIGNIFICANTE</t>
  </si>
  <si>
    <t>VALORACIÓN</t>
  </si>
  <si>
    <t>CATEGORÍA</t>
  </si>
  <si>
    <t>Impacto sobre el valor del contrato en mas del treinta por ciento (30%).</t>
  </si>
  <si>
    <t>Incrementa el valor del contrato entre el quince (15%) y el treinta por ciento (30%).</t>
  </si>
  <si>
    <r>
      <rPr>
        <b/>
        <sz val="14"/>
        <color indexed="8"/>
        <rFont val="Arial"/>
        <family val="2"/>
      </rPr>
      <t>Genera un impacto sobre el valor del contrato entre el cinco (5%) y el quince por ciento (15%).</t>
    </r>
  </si>
  <si>
    <r>
      <rPr>
        <b/>
        <sz val="14"/>
        <color indexed="8"/>
        <rFont val="Arial"/>
        <family val="2"/>
      </rPr>
      <t>Los sobrecostos no representan mas del cinco por ciento (5%) del valor del contrato.</t>
    </r>
  </si>
  <si>
    <t>Los sobrecostos no representan mas del uno por orientó (1 %) del valor del contrato.</t>
  </si>
  <si>
    <t>Calificación monetaria</t>
  </si>
  <si>
    <t>Perturba la ejecución del contrato de manera grave imposibilitando la consecución del objeto contractual.</t>
  </si>
  <si>
    <t>Obstruye la ejecución del contrato sustancialmente pero aun as( permite la consecución del objeto contractual.</t>
  </si>
  <si>
    <t>Afecta la ejecución del contrato sin alterar el beneficio para las partes.</t>
  </si>
  <si>
    <t>Dificulta la ejecución del contrato de manera baja, aplicando medidas mínimas se pueden lograr el objeto contractual.</t>
  </si>
  <si>
    <t>Obstruye la ejecución del contrato de manera intrascendente.</t>
  </si>
  <si>
    <t>Cualificación Cuantitativa</t>
  </si>
  <si>
    <t>IMPACTO</t>
  </si>
  <si>
    <t xml:space="preserve">TABLA DE VALORACIÓN DEL RIESGO </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</si>
  <si>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</si>
  <si>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Los Documentos a incluir del Proceso de Contratación y en la audiencia de asignación de Riesgos</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</si>
  <si>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</si>
  <si>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 xml:space="preserve">(e) Identificar nuevos Riesgos que pueden surgir. </t>
  </si>
  <si>
    <t xml:space="preserve">(d) Detectar cambios en el contexto externo e interno que puedan exigir revisión de los tratamientos del Riesgo y establecer un orden de prioridades de acciones para el tratamiento del Riesgo. </t>
  </si>
  <si>
    <t xml:space="preserve">(c) Analizar y aprender lecciones a partir de los eventos, los cambios, las tendencias, los éxitos y los fracasos. </t>
  </si>
  <si>
    <t xml:space="preserve">(b) Obtener información adicional para mejorar la valoración del Riesgo. </t>
  </si>
  <si>
    <t xml:space="preserve">(a) Garantizar que los controles son eficaces y eficientes en el diseño y en la operación. </t>
  </si>
  <si>
    <t xml:space="preserve">Este monitoreo debe: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</si>
  <si>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</si>
  <si>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Monitorear los Riesgos </t>
  </si>
  <si>
    <t>5.</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</si>
  <si>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</si>
  <si>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</si>
  <si>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</si>
  <si>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r>
      <t xml:space="preserve">(e) </t>
    </r>
    <r>
      <rPr>
        <u/>
        <sz val="10"/>
        <color indexed="8"/>
        <rFont val="Arial"/>
        <family val="2"/>
      </rPr>
      <t>Reducir las consecuencias</t>
    </r>
    <r>
      <rPr>
        <sz val="10"/>
        <color indexed="8"/>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</si>
  <si>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r>
      <t xml:space="preserve">(d) </t>
    </r>
    <r>
      <rPr>
        <u/>
        <sz val="10"/>
        <color indexed="8"/>
        <rFont val="Arial"/>
        <family val="2"/>
      </rPr>
      <t xml:space="preserve">Reducir la probabilidad </t>
    </r>
    <r>
      <rPr>
        <sz val="10"/>
        <color indexed="8"/>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</si>
  <si>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(c) </t>
    </r>
    <r>
      <rPr>
        <u/>
        <sz val="10"/>
        <color indexed="8"/>
        <rFont val="Arial"/>
        <family val="2"/>
      </rPr>
      <t>Aceptar el Riesgo</t>
    </r>
    <r>
      <rPr>
        <sz val="10"/>
        <color indexed="8"/>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</si>
  <si>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(b) </t>
    </r>
    <r>
      <rPr>
        <u/>
        <sz val="10"/>
        <color indexed="8"/>
        <rFont val="Arial"/>
        <family val="2"/>
      </rPr>
      <t>Transferir el Riesgo</t>
    </r>
    <r>
      <rPr>
        <sz val="10"/>
        <color indexed="8"/>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</si>
  <si>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(a) </t>
    </r>
    <r>
      <rPr>
        <u/>
        <sz val="10"/>
        <color indexed="8"/>
        <rFont val="Arial"/>
        <family val="2"/>
      </rPr>
      <t>Evitar el Riesgo</t>
    </r>
    <r>
      <rPr>
        <sz val="10"/>
        <color indexed="8"/>
        <rFont val="Arial"/>
        <family val="2"/>
      </rPr>
      <t xml:space="preserve">, para lo cual debe decidir no proceder con la actividad que causa el Riesgo o buscar alternativas para obtener el beneficio del Proceso de Contratación. </t>
    </r>
  </si>
  <si>
    <t xml:space="preserve">Una vez realizada la evaluación y calificación de cada uno de los Riesgos asociados al Proceso de Contratación, se debe establecer un orden de prioridades para decidir: </t>
  </si>
  <si>
    <t xml:space="preserve">Asignación y tratamiento de los Riesgos </t>
  </si>
  <si>
    <t>4.</t>
  </si>
  <si>
    <t>Tabla - Categoría del Riesgo</t>
  </si>
  <si>
    <t xml:space="preserve">(d) Finalmente, la valoración completa del Riesgo permite establecer una categoría a cada uno de ellos para su correcta gestión: </t>
  </si>
  <si>
    <t xml:space="preserve">Tabla 3 - Valoración del Riesgo </t>
  </si>
  <si>
    <t xml:space="preserve">(c) Para cada Riesgo se deben sumar las valoraciones de probabilidad e impacto, para obtener la valoración total del Riesgo. </t>
  </si>
  <si>
    <t>Tabla 2 - Impacto de Riesgo</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</si>
  <si>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</si>
  <si>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 xml:space="preserve"> </t>
  </si>
  <si>
    <t xml:space="preserve">Tabla 1 - Probabilidad del Riesgo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</si>
  <si>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</si>
  <si>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Se debe evaluar los Riesgos combinando la probabilidad de ocurrencia y el impacto del evento para: </t>
  </si>
  <si>
    <t xml:space="preserve">f. Estudios técnicos. </t>
  </si>
  <si>
    <t xml:space="preserve">e. Opiniones y juicios de especialistas y expertos. </t>
  </si>
  <si>
    <t xml:space="preserve">d. Publicaciones o noticias sobre la ocurrencia del Riesgo identificado. </t>
  </si>
  <si>
    <t xml:space="preserve">c. Prácticas y experiencia de la industria o el sector en el manejo del Riesgo identificado. </t>
  </si>
  <si>
    <t xml:space="preserve">b. Experiencia relevante propia y de otras Entidades Estatales. </t>
  </si>
  <si>
    <t xml:space="preserve">a. Registros anteriores de la ocurrencia del evento en Proceso de Contratación propios y de otras Entidades Estatales.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</si>
  <si>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</si>
  <si>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Evaluar y calificar los Riesgos </t>
  </si>
  <si>
    <t>3.</t>
  </si>
  <si>
    <r>
      <rPr>
        <u/>
        <sz val="10"/>
        <color indexed="8"/>
        <rFont val="Arial"/>
        <family val="2"/>
      </rPr>
      <t>Riesgos Tecnológicos</t>
    </r>
    <r>
      <rPr>
        <sz val="10"/>
        <color indexed="8"/>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</si>
  <si>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2.4.8.</t>
  </si>
  <si>
    <r>
      <rPr>
        <u/>
        <sz val="10"/>
        <color indexed="8"/>
        <rFont val="Arial"/>
        <family val="2"/>
      </rPr>
      <t>Riesgos Ambientales</t>
    </r>
    <r>
      <rPr>
        <sz val="10"/>
        <color indexed="8"/>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</si>
  <si>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t>2.4.7.</t>
  </si>
  <si>
    <r>
      <rPr>
        <u/>
        <sz val="10"/>
        <color indexed="8"/>
        <rFont val="Arial"/>
        <family val="2"/>
      </rPr>
      <t>Riesgos de la Naturaleza</t>
    </r>
    <r>
      <rPr>
        <sz val="10"/>
        <color indexed="8"/>
        <rFont val="Arial"/>
        <family val="2"/>
      </rPr>
      <t xml:space="preserve">: son los eventos naturales previsibles en los cuales no hay intervención humana que puedan tener impacto en la ejecución del contrato, por ejemplo los temblores, inundaciones, lluvias, sequías, entre otros. </t>
    </r>
  </si>
  <si>
    <t>2.4.6.</t>
  </si>
  <si>
    <r>
      <rPr>
        <u/>
        <sz val="10"/>
        <color indexed="8"/>
        <rFont val="Arial"/>
        <family val="2"/>
      </rPr>
      <t>Riesgos Regulatorios</t>
    </r>
    <r>
      <rPr>
        <sz val="10"/>
        <color indexed="8"/>
        <rFont val="Arial"/>
        <family val="2"/>
      </rPr>
      <t xml:space="preserve">: derivados de cambios regulatorios o reglamentarios que afecten la ecuación económica del contrato. </t>
    </r>
  </si>
  <si>
    <t>2.4.5.</t>
  </si>
  <si>
    <r>
      <rPr>
        <u/>
        <sz val="10"/>
        <color indexed="8"/>
        <rFont val="Arial"/>
        <family val="2"/>
      </rPr>
      <t>Riesgos Financieros:</t>
    </r>
    <r>
      <rPr>
        <sz val="10"/>
        <color indexed="8"/>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</si>
  <si>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t>2.4.4.</t>
  </si>
  <si>
    <r>
      <rPr>
        <u/>
        <sz val="10"/>
        <color indexed="8"/>
        <rFont val="Arial"/>
        <family val="2"/>
      </rPr>
      <t>Riesgos Operacionales</t>
    </r>
    <r>
      <rPr>
        <sz val="10"/>
        <color indexed="8"/>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</si>
  <si>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t>2.4.3.</t>
  </si>
  <si>
    <r>
      <rPr>
        <u/>
        <sz val="10"/>
        <color indexed="8"/>
        <rFont val="Arial"/>
        <family val="2"/>
      </rPr>
      <t>Riesgos Sociales o Políticos</t>
    </r>
    <r>
      <rPr>
        <sz val="10"/>
        <color indexed="8"/>
        <rFont val="Arial"/>
        <family val="2"/>
      </rPr>
      <t xml:space="preserve">: son los derivados de los cambios de las políticas gubernamentales y de cambios en las condiciones sociales que tengan impacto en la ejecución del contrato. </t>
    </r>
  </si>
  <si>
    <t>2.4.2.</t>
  </si>
  <si>
    <r>
      <rPr>
        <u/>
        <sz val="10"/>
        <color indexed="8"/>
        <rFont val="Arial"/>
        <family val="2"/>
      </rPr>
      <t>Riesgos Económicos</t>
    </r>
    <r>
      <rPr>
        <sz val="10"/>
        <color indexed="8"/>
        <rFont val="Arial"/>
        <family val="2"/>
      </rPr>
      <t xml:space="preserve">: son los derivados del comportamiento del mercado, tales como la fluctuación de los precios de los insumos, desabastecimiento y especulación de los mismos, entre otros. </t>
    </r>
  </si>
  <si>
    <t>2.4.1.</t>
  </si>
  <si>
    <t>Tipo de Riesgo</t>
  </si>
  <si>
    <t>2.4.</t>
  </si>
  <si>
    <r>
      <rPr>
        <u/>
        <sz val="10"/>
        <color indexed="8"/>
        <rFont val="Arial"/>
        <family val="2"/>
      </rPr>
      <t>Ejecución</t>
    </r>
    <r>
      <rPr>
        <sz val="10"/>
        <color indexed="8"/>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</si>
  <si>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2.3.4.</t>
  </si>
  <si>
    <t xml:space="preserve">(iv) Riesgos asociados a los reclamos de terceros sobre la selección del oferente que retrasen el perfeccionamiento del contrato. </t>
  </si>
  <si>
    <t xml:space="preserve">(iii) Riesgos asociados al incumplimiento de la publicación o el registro presupuestal del contrato. </t>
  </si>
  <si>
    <t xml:space="preserve">(ii) Riesgo de que no se presenten las garantías requeridas en los Documentos del Proceso de Contratación o que su presentación sea tardía. </t>
  </si>
  <si>
    <t xml:space="preserve">(i) Riesgo de que no se firme el contrato. </t>
  </si>
  <si>
    <r>
      <rPr>
        <u/>
        <sz val="10"/>
        <color indexed="8"/>
        <rFont val="Arial"/>
        <family val="2"/>
      </rPr>
      <t>Contratación</t>
    </r>
    <r>
      <rPr>
        <sz val="10"/>
        <color indexed="8"/>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</si>
  <si>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2.3.3.</t>
  </si>
  <si>
    <t xml:space="preserve">(iii) Riesgo de ofertas artificialmente bajas. </t>
  </si>
  <si>
    <t xml:space="preserve">(ii) Riesgo de colusión. </t>
  </si>
  <si>
    <t xml:space="preserve">(i) Falta de capacidad del IDRD para promover y adelantar la selección del contratista, incluyendo el riesgo de seleccionar aquellos que no cumplan con la totalidad de los requisitos habilitantes o se encuentren incursos en alguna inhabilidad o incompatibilidad. </t>
  </si>
  <si>
    <t xml:space="preserve">Selección: la etapa de selección está comprendida entre el acto de Apertura del Proceso de Contratación y la Adjudicación o la declaración de desierto del Proceso de Contratación. En la etapa de selección el IDRD selecciona al contratista. En esta etapa los Riesgos frecuentes son los siguientes: </t>
  </si>
  <si>
    <t>2.3.2.</t>
  </si>
  <si>
    <t>(vii) El diseño del Proceso de Contratación permite satisfacer las necesidades del IDRD, cumplir su misión y si es coherente con el cumplimiento de sus objetivos y metas.</t>
  </si>
  <si>
    <t xml:space="preserve">(vi) El estudio de mercado permite identificar los aspectos de oferta y demanda del mercado respectivo. </t>
  </si>
  <si>
    <t xml:space="preserve">(v) El Proceso de Contratación cuenta con las condiciones que garanticen la transparencia, equidad y competencia entre los proponentes. </t>
  </si>
  <si>
    <t xml:space="preserve">(iv) La descripción del bien o servicio requerido es claro. </t>
  </si>
  <si>
    <t xml:space="preserve">(iii) El valor del contrato corresponde a los precios del mercado.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</si>
  <si>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</si>
  <si>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 La modalidad de contratación es adecuada para el bien servicio u obra necesitado. </t>
  </si>
  <si>
    <t xml:space="preserve">Planeación: la etapa de planeación está comprendida entre la elaboración del Plan Anual de Adquisiciones y la fecha en la cual se decide continuar o no con el Proceso de Contratación. Durante esta etapa, el IDRD elabora los estudios previos y el proyecto de pliegos de condiciones o sus equivalentes. Dentro de las preguntas que el IDRD debe hacerse para identificar los Riesgos de la etapa de planeación se encuentran las siguientes: </t>
  </si>
  <si>
    <t>2.3.1.</t>
  </si>
  <si>
    <t>Etapa</t>
  </si>
  <si>
    <t>2.3.</t>
  </si>
  <si>
    <t xml:space="preserve">Externo: es un Riesgo del sector del objeto del Proceso de Contratación, o asociado a asuntos no referidos al IDRD (desastres económicos, existencia de monopolios, circunstancias electorales). </t>
  </si>
  <si>
    <t>2.2.2.</t>
  </si>
  <si>
    <t xml:space="preserve">Interno: es un Riesgo asociado a la operación, capacidad, o situación particular del IDRD (reputacional, tecnológico). </t>
  </si>
  <si>
    <t>2.2.1.</t>
  </si>
  <si>
    <t>Fuente</t>
  </si>
  <si>
    <t>2.2.</t>
  </si>
  <si>
    <r>
      <rPr>
        <u/>
        <sz val="10"/>
        <color indexed="8"/>
        <rFont val="Arial"/>
        <family val="2"/>
      </rPr>
      <t>Específico</t>
    </r>
    <r>
      <rPr>
        <sz val="10"/>
        <color indexed="8"/>
        <rFont val="Arial"/>
        <family val="2"/>
      </rPr>
      <t>: es un Riesgo propio del Proceso de Contratación objeto de análisis.</t>
    </r>
  </si>
  <si>
    <t>2.1.2.</t>
  </si>
  <si>
    <t xml:space="preserve">General: es un Riesgo de todos los Procesos de Contratación adelantados por el IDRD, por lo cual está presente en toda su actividad contractual. </t>
  </si>
  <si>
    <t>2.1.1.</t>
  </si>
  <si>
    <t>Clase</t>
  </si>
  <si>
    <t>2.1.</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</si>
  <si>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</si>
  <si>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 xml:space="preserve">Identificar e incluir en la matriz propuesta los Riesgos del Proceso de Contratación. </t>
  </si>
  <si>
    <t xml:space="preserve">Identificar y clasificar los Riesgos </t>
  </si>
  <si>
    <t xml:space="preserve">2. </t>
  </si>
  <si>
    <t xml:space="preserve">k. Experiencia propia y de otras Entidades Estatales en Procesos de Contratación del mismo tipo. </t>
  </si>
  <si>
    <t xml:space="preserve">j. La normativa aplicable al objeto del Proceso de Contratación. </t>
  </si>
  <si>
    <t xml:space="preserve">i. El sector del objeto del Proceso de Contratación y su mercado. </t>
  </si>
  <si>
    <t xml:space="preserve">h. Los factores ambientales. </t>
  </si>
  <si>
    <t xml:space="preserve">g. Las condiciones políticas. </t>
  </si>
  <si>
    <t xml:space="preserve">f. El entorno socio ambiental. </t>
  </si>
  <si>
    <t xml:space="preserve">e. Las condiciones geográficas y de acceso del lugar en el cual se debe cumplir el objeto del Proceso de Contratación. </t>
  </si>
  <si>
    <t xml:space="preserve">d. La suficiencia del presupuesto oficial del Proceso de Contratación. </t>
  </si>
  <si>
    <t xml:space="preserve">d. La capacidad del IDRD entendida como la disponibilidad de recursos y conocimientos para el Proceso de Contratación. </t>
  </si>
  <si>
    <t xml:space="preserve">c. La ciudadanía que se beneficia del Proceso de Contratación. </t>
  </si>
  <si>
    <t xml:space="preserve">b. Los partícipes del Proceso de Contratación. </t>
  </si>
  <si>
    <t xml:space="preserve">a. El objeto del Proceso de Contratación. </t>
  </si>
  <si>
    <t xml:space="preserve">Identificar los aspectos que se mencionan a continuación y los posibles efectos adversos que estos pueden generar. </t>
  </si>
  <si>
    <t xml:space="preserve">c. los Riesgos del Proceso de Contratación en particular. </t>
  </si>
  <si>
    <t xml:space="preserve">b. los Riesgos comunes a sus Procesos de Contratación; </t>
  </si>
  <si>
    <t xml:space="preserve">a. sus propios Riesgos; </t>
  </si>
  <si>
    <t>Identificar el contexto para conocer el ambiente social, económico y político, e identificar:</t>
  </si>
  <si>
    <t xml:space="preserve">Establecer el contexto </t>
  </si>
  <si>
    <t>1.</t>
  </si>
  <si>
    <t xml:space="preserve">Metodología para el cumplimiento de lo establecido por el artículo 159 del Decreto 1510 de 2013. </t>
  </si>
  <si>
    <t>D.</t>
  </si>
  <si>
    <t>Grafica según Estándar AS/NZS ISO 31000</t>
  </si>
  <si>
    <t>C.</t>
  </si>
  <si>
    <t>Monitorear y revisar la gestión de los Riesgos.</t>
  </si>
  <si>
    <t xml:space="preserve">Asignar y tratar los Riesgos. </t>
  </si>
  <si>
    <t xml:space="preserve">Evaluar y calificar los Riesgos. </t>
  </si>
  <si>
    <t xml:space="preserve">Identificar y clasificar los Riesgos del Proceso de Contratación. </t>
  </si>
  <si>
    <t>2.</t>
  </si>
  <si>
    <t xml:space="preserve">Establecer el contexto en el cual se adelanta el Proceso de Contratación. </t>
  </si>
  <si>
    <t>Estructura de la administración de Riesgos (Pasos)</t>
  </si>
  <si>
    <t>B.</t>
  </si>
  <si>
    <t xml:space="preserve">La reputación y legitimidad del IDRD de prestar el bien o servicio. </t>
  </si>
  <si>
    <t>La eficacia del Proceso de Contratación, es decir, que se pueda satisfacer la necesidad que motivó el Proceso de Contratación.</t>
  </si>
  <si>
    <t>El equilibrio económico del contrato.</t>
  </si>
  <si>
    <t>Los eventos que alteren la ejecución del contrato.</t>
  </si>
  <si>
    <t>Los eventos que impidan la adjudicación y firma del contrato como resultado del Proceso de Contratación.</t>
  </si>
  <si>
    <t>A. Riesgos en el Proceso de Contratación (Aspectos)</t>
  </si>
  <si>
    <t>A.</t>
  </si>
  <si>
    <t>EXTRACTO DEL MANUAL PARA LA IDENTIFICACIÓN Y COBERTURA DEL RIESGO EN LOS PROCESOS DE CONTRATACIÓN</t>
  </si>
  <si>
    <t>No. PROCESO</t>
  </si>
  <si>
    <t>Revisó:</t>
  </si>
  <si>
    <t>Aprobó:</t>
  </si>
  <si>
    <t>CLASE DE CONTRATO</t>
  </si>
  <si>
    <t xml:space="preserve">ATENCIÓN: DILIGENCIE LAS CELDAS EN COLOR GRIS. </t>
  </si>
  <si>
    <t>General</t>
  </si>
  <si>
    <t>Interno</t>
  </si>
  <si>
    <t>Planeación</t>
  </si>
  <si>
    <t>Descripción poco clara del bien a contratar o de los entregables y/o especificaciones de este.</t>
  </si>
  <si>
    <t>Deficiente análisis del sector</t>
  </si>
  <si>
    <t>Diseño deficiente del proceso de contratación</t>
  </si>
  <si>
    <t>Selección</t>
  </si>
  <si>
    <t>Contratación</t>
  </si>
  <si>
    <t>Que no se firme el contrato o que se firme tardíamente</t>
  </si>
  <si>
    <t>Externo</t>
  </si>
  <si>
    <t>Especifico</t>
  </si>
  <si>
    <t>Ejecución</t>
  </si>
  <si>
    <t>Financiero</t>
  </si>
  <si>
    <t>La aplicación de nuevos impuestos, tasas y/o deducciones a adiciones que deban aplicarse al contrato, conforme a la normatividad vigente.</t>
  </si>
  <si>
    <t>Social</t>
  </si>
  <si>
    <t>Riesgo Humano por accidente laboral que afecte al personal del contratista sin perjuicios a terceros.</t>
  </si>
  <si>
    <t>El contratista deberá asumir las multas y sanciones que se originen por la contravención de normas ambientales, durante la ejecución del contrato.</t>
  </si>
  <si>
    <t>Naturaleza</t>
  </si>
  <si>
    <t>Intensidad de lluvias superior a la media histórica que impida o atrase ejecución de los trabajos de campo para el desarrollo del contrato.</t>
  </si>
  <si>
    <t>Sismo o falla geológica que genere daños que  impidan el acceso o la movilización de equipos y/o personas</t>
  </si>
  <si>
    <t>Ocurrencia de emergencias tales como derrumbes, pérdidas de banca o inundaciones</t>
  </si>
  <si>
    <t xml:space="preserve">Externo </t>
  </si>
  <si>
    <t>Riesgos de la Salud</t>
  </si>
  <si>
    <t>Presencia de Riesgos Biológicos. Se refiere a la posibilidad que durante la ejecución del contrato, los colaboradores del Contratista, presenten sintomas de enfermedades altamente contagiosas y que afecten y deterioren la Salud del Personal. Tales como el COVID-19, entre otros.</t>
  </si>
  <si>
    <t>Contratista</t>
  </si>
  <si>
    <t>Mayor capacitación y asesoría jurídica</t>
  </si>
  <si>
    <t xml:space="preserve">Mayor capacitación y asesoría jurídica para mejorar aspectos en la evalaucion del contratista </t>
  </si>
  <si>
    <t>Mayor capacitación y asesoría tecnica, juridica y financiera hacia el comité evaluador</t>
  </si>
  <si>
    <t>Mayor capacitación y asesoría tecnica hacia el comité evaluador para la aplicación de la metodologia adoptada por la entidad para la identificacion de propuestas artificailmente bajas</t>
  </si>
  <si>
    <t>Incluir exigencia en la minuta o clausulado del contrato y hacer efectiva de la garantia de seriedad de la oferta.</t>
  </si>
  <si>
    <t xml:space="preserve"> Hacer efectiva de la garantia de seriedad de la oferta.</t>
  </si>
  <si>
    <t>Mayor seguimiento en la entidad y su equipo tecnico.</t>
  </si>
  <si>
    <t>Mayor seguimiento y atencion por parte del abogado de la entidad</t>
  </si>
  <si>
    <t>Mayor seguimiento en la entidad para la expedicion oportuna del registro presupuestal</t>
  </si>
  <si>
    <t xml:space="preserve">Asumir el riesgo </t>
  </si>
  <si>
    <t>Asumir riesgo por parte de la entidad y el contratista. Tomar mediadas de mitigacion con la policia y fuerza publica</t>
  </si>
  <si>
    <t>Asumir riesgo por parte del responsable</t>
  </si>
  <si>
    <t>Asumir riesgo por parte de la entidad y el contratista. Tomar mediadas de mitigacion para reducir el impacto de las lluvias.</t>
  </si>
  <si>
    <t>Asumir riesgo por parte de la entidad y el contratista. Tomar mediadas de mitigacion para reducir el impacto.</t>
  </si>
  <si>
    <t>No</t>
  </si>
  <si>
    <t>Secretario(a)s Jurídico e Infraestructura</t>
  </si>
  <si>
    <t>Publicacion de proyecto pliegos</t>
  </si>
  <si>
    <t>publicacion del pliego definitivo</t>
  </si>
  <si>
    <t>Etapa Pre contra actual</t>
  </si>
  <si>
    <t>Si</t>
  </si>
  <si>
    <t>Publicacion resolucion de adjudicacion</t>
  </si>
  <si>
    <t>Secretrario de infraestructura - Comite tecnico y evaluacion juridica</t>
  </si>
  <si>
    <t>Etapa de selección</t>
  </si>
  <si>
    <t xml:space="preserve">Secretario Jurídico </t>
  </si>
  <si>
    <t>Manifestacion expresa del proponente en la carta de presentacion de la propuesta y verificacion de antecedentes por parte del comité de evaluacion juridico</t>
  </si>
  <si>
    <t>Comité Técnico, Juridico y Financiero evaluador del proceso de selección, Secretaria de Infraestructura y Juridica</t>
  </si>
  <si>
    <t>Secretario de Infraestructura</t>
  </si>
  <si>
    <t>Comité Técnico Evaluador del proceso de selección, Secretaria de Infraestructura</t>
  </si>
  <si>
    <t>Inicio del contrato</t>
  </si>
  <si>
    <t>Secretario de infraestructura con apoyo de los abogados de la dependencia, solicitud de garantia de seriedad de la oferta.</t>
  </si>
  <si>
    <t>Etapa de Contratacion</t>
  </si>
  <si>
    <t>Resolucion de adjudicacion del proceso</t>
  </si>
  <si>
    <t>Tres (3) días siguientes a la firma del contrato</t>
  </si>
  <si>
    <t>Secretario de infraestructura, dependencia de Archivo y sistemas</t>
  </si>
  <si>
    <t>Cuatro (4) meses en el caso del medio de control del proceso de nulidad y reestablecimiento del derecho y dos (2) años en el caso de la reparacion directa</t>
  </si>
  <si>
    <t>Secretario de infraestructura con apoyo de los abogados de la dependencia.</t>
  </si>
  <si>
    <t>Firma del contrato electronico o fisico</t>
  </si>
  <si>
    <t>Secretario de infraestructura y Secretaria de Hacienda, direccion de presupuestos.</t>
  </si>
  <si>
    <t>seguimiento de Interventoria y/o del supervisor</t>
  </si>
  <si>
    <t>Interventoria y/o supervision hace seguimiento y control mediante oficios motivados para la entrega de los documentos en el marco de las obligaciones del contrato.</t>
  </si>
  <si>
    <t>Fin del contrato</t>
  </si>
  <si>
    <t>Liquidacion del contrato</t>
  </si>
  <si>
    <t>Contratista/Entidad</t>
  </si>
  <si>
    <t>SI</t>
  </si>
  <si>
    <t>Inicio de periodo de lluvias intensas</t>
  </si>
  <si>
    <t>Terminacion de periodo de lluvias intensas</t>
  </si>
  <si>
    <t>Inicio de la afectacion climatica</t>
  </si>
  <si>
    <t>Fin de la afectacion climatica</t>
  </si>
  <si>
    <t>Al inicio de la ejecución del contrato</t>
  </si>
  <si>
    <t>A la terminación del contrato</t>
  </si>
  <si>
    <t>Operacionales</t>
  </si>
  <si>
    <t>Retrasos o demoras en el trámite de las actas parciales de parte de la entidad por hechos imputables al contratista.</t>
  </si>
  <si>
    <t>Mayor seguimiento por parte de la supervision del contrato</t>
  </si>
  <si>
    <t xml:space="preserve"> supervisor hace seguimiento y control, realiza informes periodicos semanales a la entidad y comites.</t>
  </si>
  <si>
    <t>supervisor hace seguimiento y control, realiza informes periodicos semanales a la entidad y comites.</t>
  </si>
  <si>
    <t>Supervisor, Contratista y entidad.</t>
  </si>
  <si>
    <t xml:space="preserve">Contratista y seguimiento del Supervisor </t>
  </si>
  <si>
    <t xml:space="preserve">Contratista y seguimiento del supervisor </t>
  </si>
  <si>
    <t xml:space="preserve">contratista, Supervisor  </t>
  </si>
  <si>
    <t>Los efectos desfavorables originados por nuevas normas durante la ejecución del contrato y que sean aplicables al proyecto.</t>
  </si>
  <si>
    <t>VALORACION</t>
  </si>
  <si>
    <t>CATEGORIA</t>
  </si>
  <si>
    <t>NRO. RIESGOS</t>
  </si>
  <si>
    <t>PORCENTAJE</t>
  </si>
  <si>
    <t>8,9 Y 10</t>
  </si>
  <si>
    <t>6 Y 7</t>
  </si>
  <si>
    <t>2, 3 Y 4</t>
  </si>
  <si>
    <t>EXTREMO</t>
  </si>
  <si>
    <t>ALTO</t>
  </si>
  <si>
    <t>MEDIO</t>
  </si>
  <si>
    <t>BAJO</t>
  </si>
  <si>
    <t>TOTAL</t>
  </si>
  <si>
    <t>Regulatorios</t>
  </si>
  <si>
    <t>Contratista (100%)</t>
  </si>
  <si>
    <t>Asumir riesgo por parte del contratista. Tomar mediadas de mitigacion para reducir el impacto de los derrumbes, perdidas de banca o inundaciones en la mina y/o en su area de influencia.</t>
  </si>
  <si>
    <t>Contratist (50%) y Entidad (50%)</t>
  </si>
  <si>
    <t>Capacitación de Personal periodicamente a traves del profesional SST del contratista y  con seguimeinto de la Supervision. Reporte a la ARL para la respectiva gestion.</t>
  </si>
  <si>
    <t>Entidad (100%)</t>
  </si>
  <si>
    <t>Previo al inicio de la ejecución de las actividades, el contratista deberá presentar certificación individual vigente del estado de salud de cada integrante colaborador (empleado o contratista) expedida por la ARL</t>
  </si>
  <si>
    <t>Mensualmente</t>
  </si>
  <si>
    <t>Etapa de ejecucion, Semanalmente</t>
  </si>
  <si>
    <t>CALIFICACIÓN</t>
  </si>
  <si>
    <t>Obstruye la ejecución del contrato de manera intrascendente</t>
  </si>
  <si>
    <t>Dificulta la ejecución del contrato de manera baja. Aplicando medidas mínimas se puede lograr el objeto del contrato</t>
  </si>
  <si>
    <t>Afecta la ejecución del contrato sin alterar el beneficio de las partes</t>
  </si>
  <si>
    <t>Obstruye la ejecución del contrato sustancialmente pero aun así permite la consecución del objeto contractual</t>
  </si>
  <si>
    <t>Perturba la ejecución del contrato de manera grave imposibilitando la consecución del objeto contractual</t>
  </si>
  <si>
    <t>CUANTITATIVA</t>
  </si>
  <si>
    <t>DESCRIPCIÓN</t>
  </si>
  <si>
    <t>Valor</t>
  </si>
  <si>
    <t>Insignificante</t>
  </si>
  <si>
    <t>Menor</t>
  </si>
  <si>
    <t>Moderado</t>
  </si>
  <si>
    <t>Mayor</t>
  </si>
  <si>
    <t>Catastrófico</t>
  </si>
  <si>
    <t>Modalidad de Contratación inadecuada.</t>
  </si>
  <si>
    <t>Requisitos habilitantes inapropiados.</t>
  </si>
  <si>
    <t>El proceso no garantice transparencia, equidad y libre competencia.</t>
  </si>
  <si>
    <t>Corrupción: Selección de contratista que no cumple requisitos</t>
  </si>
  <si>
    <t>Selección de contratista con inhabilidad o incompatibilidad.</t>
  </si>
  <si>
    <t>Seleccionar contratista con oferta artificialmente baja.</t>
  </si>
  <si>
    <t>No presentación, presentación incompleta o tardía de garantías.</t>
  </si>
  <si>
    <t>No publicación o publicación inoportuna del contrato (cuando se presente indisponibilidad de la plataforma SECOP II)</t>
  </si>
  <si>
    <t>Reclamos de terceros sobre la selección del contratista.</t>
  </si>
  <si>
    <t>No registro o registro tardío del contrato.</t>
  </si>
  <si>
    <t>No entrega o entrega tardía de los documentos exigibles para la firma del inicio del contrato, diferentes a las Garantías</t>
  </si>
  <si>
    <t xml:space="preserve">No legalización de subcontratos dentro del contrato principal. </t>
  </si>
  <si>
    <t>Paros, huelgas o protestas sobre las vías del departamento de Risaralda.</t>
  </si>
  <si>
    <t>Riesgo por huelgas sindicales de los empleados que afecten el cumplimiento del objeto del contrato.</t>
  </si>
  <si>
    <t>Suministrar personal que no suple la necesidad de la entidad.</t>
  </si>
  <si>
    <t>Demandas al contratista por despidos y/o retiros de trabajadores.</t>
  </si>
  <si>
    <t>Riesgo por aportar personal no afiliado a los sistemas de salud, pensión y riesgos laborales o que estos no estén debidamente diligenciados.</t>
  </si>
  <si>
    <t>Demandas al departamento por el no pago o cumplimiento de las obligaciones financieras del contratista respecto a su personal adscrito al contrato.</t>
  </si>
  <si>
    <t>Ausentismo laboral injustificado o sin el lleno de los requisitos legales.</t>
  </si>
  <si>
    <t>El contratista deberá asumir el riesgo relacionado con el factor climático de la zona donde se ejecutará el contrato.</t>
  </si>
  <si>
    <t>1, Proceso viciado 2, Revocatoria del proceso 3, Riesgo de demandas</t>
  </si>
  <si>
    <t>1, Proceso viciado 2,Dificultal en el cumplimiento del objeto del contrato</t>
  </si>
  <si>
    <t>1, Proceso viciado 2,Alto riesgo de declarar desierto el proceso 3,Alto riesgo de desequilibrio economico del contrato</t>
  </si>
  <si>
    <t>1, Proceso viciado o manipulado 2, Riesgo de demandas al Departamento</t>
  </si>
  <si>
    <t xml:space="preserve">1, Proceso viciado o manipulado 2, Riesgo de demandas al Departamento </t>
  </si>
  <si>
    <t>1, Proceso viciado o manipulado 2, Riesgo de incumplimiento del contrato</t>
  </si>
  <si>
    <t>1, Riesgo de demandas 2, Incumplimientos y aplicación de polizas</t>
  </si>
  <si>
    <t>1, Demoras en el inicio de las actividades</t>
  </si>
  <si>
    <t>1, Incumplimiento en las obligaciones de transparencia y publicacion de informacion</t>
  </si>
  <si>
    <t>1, Procesos de reclamacion legal por nulidad o revocatoria</t>
  </si>
  <si>
    <t>1, Retraso en el inicio del contrato. 2, Aplicación de poliza de Seriedad de la Oferta</t>
  </si>
  <si>
    <t>1, Menor flujo de caja en el proyecto 2, Aumento de riesgos operativos que dificultan la ejecución del contrato</t>
  </si>
  <si>
    <t>1, Demandas y reclamaciones por parte de los contratistas 2,Incumplimiento de las clausulas del contrato 3, Posibles demandas laborales hacia el Departamento</t>
  </si>
  <si>
    <t>1,Demandas y reclamaciones por parte de los contratistas 2,Reduccion del margen de utilidad del contratista</t>
  </si>
  <si>
    <t>1, Inconvenientes en el traslado de personal a los sitios de trabajo dispuestos por el Departamento</t>
  </si>
  <si>
    <t>1, Mayores costos, terminación tardía de actividades de campo 2, Demandas laborales para el Departamento</t>
  </si>
  <si>
    <t>1, Inconvenientes en el cumplimiento del objeto del contrato</t>
  </si>
  <si>
    <t>1, Incumplimiento por parte del contratista 2,El departamento esta facultado para iniciar proceso de presunto incumplimiento hacia el contratista</t>
  </si>
  <si>
    <t>1, Demandas hacia el Departamento</t>
  </si>
  <si>
    <t>1, Inconvenientes en el traslado de personal a los sitios de trabajo dispuestos por el Departamento 2, Posible incumplimiento de las obligaciones del contrato</t>
  </si>
  <si>
    <t>1, Mayores costos para el contratista 2, Imposición de multas o sanciones por parte de la Autoridad Ambiental al Departamento y/o al Contratista</t>
  </si>
  <si>
    <t>1, Mayores costos, afectacion en los rendimientos de los empleados 2, Aumento del riesgo de accidentes 3, Retrasos en la programación de trabajos</t>
  </si>
  <si>
    <t xml:space="preserve">1, Inconvenientes en el traslado de personal a los sitios de trabajo dispuestos por el Departamento 2, Riesgo de aumento de accidentes laborales 3, Aumento de costos para el desarrollo de actividades </t>
  </si>
  <si>
    <t>1,Deterioro notorio y grave de la salud y posible contagio 2, Podria impedir el cumplimiento del contrato acorde a las politicas de confinamiento y cuidado de la salud,</t>
  </si>
  <si>
    <t>Contratist (75%) y Entidad (25%)</t>
  </si>
  <si>
    <t>Revision por el secretario de infraestructura -Revision secretario juridico</t>
  </si>
  <si>
    <t xml:space="preserve">Asumir riesgo por parte del contratista. Tomar mediadas de atención de emergencia y la activación de protocolos por accidente laboral. </t>
  </si>
  <si>
    <t>Mayor seguimiento y control de la supervisión.  Requerir afiliaciones del personal y las hojas de vida con los debidos soportes</t>
  </si>
  <si>
    <t>Asumir riesgo por parte del contratista. Tomar mediadas de mitigacion para reducir el impacto  en el desarrollo de las actividades</t>
  </si>
  <si>
    <t>Inicio del evento natural</t>
  </si>
  <si>
    <t>Terminacion del contrato</t>
  </si>
  <si>
    <t>Informes semanales de ejecucion elaborados por el contratista, informe del supervisor/interventor respecto al impacto y magnitud de la afectación</t>
  </si>
  <si>
    <r>
      <rPr>
        <b/>
        <sz val="24"/>
        <color indexed="8"/>
        <rFont val="Arial"/>
        <family val="2"/>
      </rPr>
      <t>OBJETO:</t>
    </r>
    <r>
      <rPr>
        <sz val="24"/>
        <color indexed="8"/>
        <rFont val="Arial"/>
        <family val="2"/>
      </rPr>
      <t xml:space="preserve"> "SUMINISTRO DEL PERSONAL EN MISIÓN PARA LA ATENCIÓN DE LAS EMERGENCIAS VIALES QUE SE PRESENTAN EN EL DEPARTAMENTO Y LAS DIFERENTES ACTIVIDADES QUE ADELANTA LA SECRETARIA DE INFRAESTRUCTURA DEL DEPARTAMENTO DE RISARALDA"</t>
    </r>
  </si>
  <si>
    <t>SELECCIÓN ABREVIADA DE SUBASTA INVERSA</t>
  </si>
  <si>
    <t>Diego Alejandro Lobo Morale</t>
  </si>
  <si>
    <t>Jorge Hernando Cote Ante</t>
  </si>
  <si>
    <t>La aplicación preventiva de las medidas de Bioseguridad establecidas por las Autoridades de Salud en Colombia y sus respectivos Protocolos.</t>
  </si>
  <si>
    <t>1, Aumento de costos administrativos para el contrato 2, Modificaciones y/o ajustes al contrato 3, desequilibrio economico del contrato por el cambio de normatividad.</t>
  </si>
  <si>
    <t xml:space="preserve">Elaboró: Luisa Maria Grajales Pulgarin </t>
  </si>
  <si>
    <t>SI-SASI-06-2025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</si>
</sst>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0.00;[Red]&quot;(&quot;[$$-240A]#,##0.00&quot;)&quot;"/>
  </numFmts>
  <fonts count="43">
    <font>
      <sz val="11"/>
      <color theme="1"/>
      <name val="Calibri"/>
      <family val="2"/>
      <scheme val="minor"/>
    </font>
    <font>
      <b/>
      <sz val="14"/>
      <name val="Arial"/>
      <family val="2"/>
    </font>
    <font>
      <b/>
      <sz val="14"/>
      <color indexed="8"/>
      <name val="Arial"/>
      <family val="2"/>
    </font>
    <font>
      <u/>
      <sz val="10"/>
      <color indexed="8"/>
      <name val="Arial"/>
      <family val="2"/>
    </font>
    <font>
      <sz val="10"/>
      <color indexed="8"/>
      <name val="Arial"/>
      <family val="2"/>
    </font>
    <font>
      <sz val="9"/>
      <color indexed="81"/>
      <name val="Tahoma"/>
      <family val="2"/>
    </font>
    <font>
      <b/>
      <sz val="9"/>
      <color indexed="81"/>
      <name val="Tahoma"/>
      <family val="2"/>
    </font>
    <font>
      <b/>
      <sz val="32"/>
      <name val="Browallia New"/>
      <family val="2"/>
      <charset val="1"/>
    </font>
    <font>
      <sz val="11"/>
      <name val="Liberation Sans"/>
      <family val="2"/>
    </font>
    <font>
      <b/>
      <sz val="24"/>
      <color indexed="8"/>
      <name val="Arial"/>
      <family val="2"/>
    </font>
    <font>
      <sz val="24"/>
      <color indexed="8"/>
      <name val="Arial"/>
      <family val="2"/>
    </font>
    <font>
      <sz val="11"/>
      <color theme="1"/>
      <name val="Calibri"/>
      <family val="2"/>
      <scheme val="minor"/>
    </font>
    <font>
      <b/>
      <i/>
      <sz val="16"/>
      <color theme="1"/>
      <name val="Liberation Sans"/>
      <family val="2"/>
    </font>
    <font>
      <sz val="11"/>
      <color theme="1"/>
      <name val="Liberation Sans"/>
      <family val="2"/>
    </font>
    <font>
      <b/>
      <i/>
      <u/>
      <sz val="11"/>
      <color theme="1"/>
      <name val="Liberation Sans"/>
      <family val="2"/>
    </font>
    <font>
      <b/>
      <sz val="24"/>
      <color theme="1"/>
      <name val="Arial"/>
      <family val="2"/>
    </font>
    <font>
      <sz val="24"/>
      <color theme="1"/>
      <name val="Arial"/>
      <family val="2"/>
    </font>
    <font>
      <b/>
      <sz val="14"/>
      <color theme="1"/>
      <name val="Arial"/>
      <family val="2"/>
    </font>
    <font>
      <b/>
      <sz val="14"/>
      <color rgb="FF000000"/>
      <name val="Arial"/>
      <family val="2"/>
    </font>
    <font>
      <sz val="10"/>
      <color theme="1"/>
      <name val="Arial"/>
      <family val="2"/>
    </font>
    <font>
      <b/>
      <sz val="10"/>
      <color theme="1"/>
      <name val="Arial"/>
      <family val="2"/>
    </font>
    <font>
      <i/>
      <sz val="10"/>
      <color theme="1"/>
      <name val="Arial"/>
      <family val="2"/>
    </font>
    <font>
      <sz val="14"/>
      <color theme="1"/>
      <name val="Arial"/>
      <family val="2"/>
    </font>
    <font>
      <sz val="11"/>
      <color theme="1"/>
      <name val="Arial"/>
      <family val="2"/>
    </font>
    <font>
      <sz val="14"/>
      <color theme="1"/>
      <name val="Liberation Sans"/>
      <family val="2"/>
    </font>
    <font>
      <sz val="14"/>
      <color theme="1"/>
      <name val="Calibri"/>
      <family val="2"/>
      <scheme val="minor"/>
    </font>
    <font>
      <sz val="14"/>
      <color theme="1"/>
      <name val="Calibri"/>
      <family val="2"/>
    </font>
    <font>
      <sz val="12"/>
      <color theme="1"/>
      <name val="Calibri"/>
      <family val="2"/>
      <scheme val="minor"/>
    </font>
    <font>
      <b/>
      <sz val="12"/>
      <color theme="1"/>
      <name val="Calibri"/>
      <family val="2"/>
      <scheme val="minor"/>
    </font>
    <font>
      <b/>
      <sz val="45"/>
      <color theme="1"/>
      <name val="Arial"/>
      <family val="2"/>
    </font>
    <font>
      <b/>
      <sz val="30"/>
      <color theme="1"/>
      <name val="Arial"/>
      <family val="2"/>
    </font>
    <font>
      <sz val="14"/>
      <color rgb="FF000000"/>
      <name val="Arial"/>
      <family val="2"/>
    </font>
    <font>
      <b/>
      <sz val="14"/>
      <color theme="0"/>
      <name val="Arial"/>
      <family val="2"/>
    </font>
    <font>
      <sz val="15"/>
      <color rgb="FFFFFFFF"/>
      <name val="Arial"/>
      <family val="2"/>
    </font>
    <font>
      <b/>
      <sz val="11"/>
      <color rgb="FFFFFFFF"/>
      <name val="Arial"/>
      <family val="2"/>
    </font>
    <font>
      <sz val="8"/>
      <color rgb="FF000000"/>
      <name val="Arial"/>
      <family val="2"/>
    </font>
    <font>
      <b/>
      <sz val="8"/>
      <color rgb="FFFFFFFF"/>
      <name val="Arial"/>
      <family val="2"/>
    </font>
    <font>
      <b/>
      <sz val="9"/>
      <color theme="1"/>
      <name val="Arial"/>
      <family val="2"/>
    </font>
    <font>
      <sz val="8"/>
      <color rgb="FFFFFFFF"/>
      <name val="Arial"/>
      <family val="2"/>
    </font>
    <font>
      <sz val="11"/>
      <color rgb="FF000000"/>
      <name val="Arial"/>
      <family val="2"/>
    </font>
    <font>
      <b/>
      <sz val="12"/>
      <color rgb="FF000000"/>
      <name val="Calibri"/>
      <family val="2"/>
    </font>
    <font>
      <sz val="10"/>
      <color rgb="FF000000"/>
      <name val="Arial"/>
      <family val="2"/>
    </font>
    <font>
      <sz val="12"/>
      <color rgb="FF000000"/>
      <name val="Calibri"/>
      <family val="2"/>
    </font>
  </fonts>
  <fills count="28">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5" tint="-0.249977111117893"/>
        <bgColor indexed="64"/>
      </patternFill>
    </fill>
    <fill>
      <patternFill patternType="solid">
        <fgColor theme="7" tint="0.39997558519241921"/>
        <bgColor indexed="64"/>
      </patternFill>
    </fill>
    <fill>
      <patternFill patternType="solid">
        <fgColor rgb="FF00B050"/>
        <bgColor indexed="64"/>
      </patternFill>
    </fill>
    <fill>
      <patternFill patternType="solid">
        <fgColor theme="0" tint="-0.499984740745262"/>
        <bgColor indexed="64"/>
      </patternFill>
    </fill>
    <fill>
      <patternFill patternType="solid">
        <fgColor theme="0"/>
        <bgColor rgb="FFEEEEEE"/>
      </patternFill>
    </fill>
    <fill>
      <patternFill patternType="solid">
        <fgColor theme="9" tint="0.59999389629810485"/>
        <bgColor indexed="64"/>
      </patternFill>
    </fill>
    <fill>
      <patternFill patternType="solid">
        <fgColor theme="0" tint="-0.14999847407452621"/>
        <bgColor indexed="64"/>
      </patternFill>
    </fill>
    <fill>
      <patternFill patternType="solid">
        <fgColor theme="9" tint="0.59999389629810485"/>
        <bgColor rgb="FF99FFFF"/>
      </patternFill>
    </fill>
    <fill>
      <patternFill patternType="solid">
        <fgColor theme="4"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5"/>
        <bgColor indexed="64"/>
      </patternFill>
    </fill>
    <fill>
      <patternFill patternType="solid">
        <fgColor rgb="FFFFFF00"/>
        <bgColor indexed="64"/>
      </patternFill>
    </fill>
    <fill>
      <patternFill patternType="solid">
        <fgColor theme="9" tint="0.59999389629810485"/>
        <bgColor rgb="FFDDDDDD"/>
      </patternFill>
    </fill>
    <fill>
      <patternFill patternType="solid">
        <fgColor theme="9" tint="0.59999389629810485"/>
        <bgColor rgb="FFFF9999"/>
      </patternFill>
    </fill>
    <fill>
      <patternFill patternType="solid">
        <fgColor theme="9" tint="-0.249977111117893"/>
        <bgColor rgb="FF111111"/>
      </patternFill>
    </fill>
    <fill>
      <patternFill patternType="solid">
        <fgColor theme="1" tint="0.499984740745262"/>
        <bgColor indexed="64"/>
      </patternFill>
    </fill>
    <fill>
      <patternFill patternType="solid">
        <fgColor theme="9" tint="0.59999389629810485"/>
        <bgColor rgb="FFEEEEEE"/>
      </patternFill>
    </fill>
    <fill>
      <patternFill patternType="solid">
        <fgColor rgb="FF0070C0"/>
        <bgColor indexed="64"/>
      </patternFill>
    </fill>
    <fill>
      <patternFill patternType="solid">
        <fgColor rgb="FFFFFFFF"/>
        <bgColor indexed="64"/>
      </patternFill>
    </fill>
    <fill>
      <patternFill patternType="solid">
        <fgColor rgb="FFED7D31"/>
        <bgColor indexed="64"/>
      </patternFill>
    </fill>
    <fill>
      <patternFill patternType="solid">
        <fgColor rgb="FFBF4E14"/>
        <bgColor indexed="64"/>
      </patternFill>
    </fill>
    <fill>
      <patternFill patternType="solid">
        <fgColor rgb="FFC45911"/>
        <bgColor indexed="64"/>
      </patternFill>
    </fill>
  </fills>
  <borders count="56">
    <border>
      <left/>
      <right/>
      <top/>
      <bottom/>
      <diagonal/>
    </border>
    <border>
      <left style="medium">
        <color indexed="64"/>
      </left>
      <right/>
      <top style="medium">
        <color indexed="64"/>
      </top>
      <bottom/>
      <diagonal/>
    </border>
    <border>
      <left style="medium">
        <color indexed="64"/>
      </left>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diagonal/>
    </border>
    <border>
      <left style="thin">
        <color indexed="64"/>
      </left>
      <right/>
      <top/>
      <bottom/>
      <diagonal/>
    </border>
    <border>
      <left/>
      <right style="thin">
        <color indexed="64"/>
      </right>
      <top style="medium">
        <color indexed="64"/>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thin">
        <color rgb="FF000000"/>
      </right>
      <top style="thick">
        <color rgb="FFFFFFFF"/>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style="thick">
        <color rgb="FFFFFFFF"/>
      </right>
      <top style="medium">
        <color indexed="64"/>
      </top>
      <bottom style="thick">
        <color rgb="FFFFFFFF"/>
      </bottom>
      <diagonal/>
    </border>
    <border>
      <left style="thick">
        <color rgb="FFFFFFFF"/>
      </left>
      <right style="thick">
        <color rgb="FFFFFFFF"/>
      </right>
      <top style="medium">
        <color indexed="64"/>
      </top>
      <bottom style="thick">
        <color rgb="FFFFFFFF"/>
      </bottom>
      <diagonal/>
    </border>
    <border>
      <left style="thick">
        <color rgb="FFFFFFFF"/>
      </left>
      <right style="medium">
        <color indexed="64"/>
      </right>
      <top style="medium">
        <color indexed="64"/>
      </top>
      <bottom style="thick">
        <color rgb="FFFFFFFF"/>
      </bottom>
      <diagonal/>
    </border>
    <border>
      <left style="medium">
        <color indexed="64"/>
      </left>
      <right style="thin">
        <color rgb="FF000000"/>
      </right>
      <top style="thin">
        <color rgb="FF000000"/>
      </top>
      <bottom style="thin">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7">
    <xf numFmtId="0" fontId="0" fillId="0" borderId="0"/>
    <xf numFmtId="0" fontId="12" fillId="0" borderId="0">
      <alignment horizontal="center"/>
    </xf>
    <xf numFmtId="0" fontId="12" fillId="0" borderId="0">
      <alignment horizontal="center" textRotation="90"/>
    </xf>
    <xf numFmtId="0" fontId="13" fillId="0" borderId="0"/>
    <xf numFmtId="9" fontId="11" fillId="0" borderId="0" applyFont="0" applyFill="0" applyBorder="0" applyAlignment="0" applyProtection="0"/>
    <xf numFmtId="0" fontId="14" fillId="0" borderId="0"/>
    <xf numFmtId="164" fontId="14" fillId="0" borderId="0"/>
  </cellStyleXfs>
  <cellXfs count="244">
    <xf numFmtId="0" fontId="0" fillId="0" borderId="0" xfId="0"/>
    <xf numFmtId="0" fontId="15" fillId="2" borderId="1" xfId="3" applyFont="1" applyFill="1" applyBorder="1" applyAlignment="1" applyProtection="1">
      <alignment horizontal="center" vertical="center"/>
      <protection locked="0"/>
    </xf>
    <xf numFmtId="0" fontId="15" fillId="2" borderId="2" xfId="3" applyFont="1" applyFill="1" applyBorder="1" applyAlignment="1" applyProtection="1">
      <alignment horizontal="center" vertical="center"/>
      <protection locked="0"/>
    </xf>
    <xf numFmtId="0" fontId="16" fillId="2" borderId="0" xfId="3" applyFont="1" applyFill="1" applyAlignment="1" applyProtection="1">
      <alignment horizontal="center" vertical="center"/>
      <protection locked="0"/>
    </xf>
    <xf numFmtId="0" fontId="13" fillId="0" borderId="0" xfId="3"/>
    <xf numFmtId="0" fontId="17" fillId="3" borderId="3" xfId="3" applyFont="1" applyFill="1" applyBorder="1" applyAlignment="1">
      <alignment horizontal="center" vertical="center"/>
    </xf>
    <xf numFmtId="0" fontId="17" fillId="4" borderId="4" xfId="3" applyFont="1" applyFill="1" applyBorder="1" applyAlignment="1">
      <alignment horizontal="center" vertical="center"/>
    </xf>
    <xf numFmtId="0" fontId="17" fillId="0" borderId="4" xfId="3" applyFont="1" applyBorder="1" applyAlignment="1">
      <alignment horizontal="center" vertical="center"/>
    </xf>
    <xf numFmtId="0" fontId="17" fillId="3" borderId="5" xfId="3" applyFont="1" applyFill="1" applyBorder="1" applyAlignment="1">
      <alignment horizontal="center" vertical="center"/>
    </xf>
    <xf numFmtId="0" fontId="17" fillId="4" borderId="6" xfId="3" applyFont="1" applyFill="1" applyBorder="1" applyAlignment="1">
      <alignment horizontal="center" vertical="center"/>
    </xf>
    <xf numFmtId="0" fontId="17" fillId="5" borderId="6" xfId="3" applyFont="1" applyFill="1" applyBorder="1" applyAlignment="1">
      <alignment horizontal="center" vertical="center"/>
    </xf>
    <xf numFmtId="0" fontId="17" fillId="0" borderId="6" xfId="3" applyFont="1" applyBorder="1" applyAlignment="1">
      <alignment horizontal="center" vertical="center"/>
    </xf>
    <xf numFmtId="0" fontId="17" fillId="6" borderId="6" xfId="3" applyFont="1" applyFill="1" applyBorder="1" applyAlignment="1">
      <alignment horizontal="center" vertical="center"/>
    </xf>
    <xf numFmtId="0" fontId="17" fillId="4" borderId="5" xfId="3" applyFont="1" applyFill="1" applyBorder="1" applyAlignment="1">
      <alignment horizontal="center" vertical="center"/>
    </xf>
    <xf numFmtId="0" fontId="17" fillId="0" borderId="5" xfId="3" applyFont="1" applyBorder="1" applyAlignment="1">
      <alignment horizontal="center" vertical="center"/>
    </xf>
    <xf numFmtId="0" fontId="17" fillId="0" borderId="7" xfId="3" applyFont="1" applyBorder="1" applyAlignment="1">
      <alignment horizontal="center" vertical="center"/>
    </xf>
    <xf numFmtId="0" fontId="17" fillId="0" borderId="8" xfId="3" applyFont="1" applyBorder="1" applyAlignment="1">
      <alignment horizontal="center" vertical="center"/>
    </xf>
    <xf numFmtId="0" fontId="18" fillId="0" borderId="9" xfId="3" applyFont="1" applyBorder="1" applyAlignment="1">
      <alignment horizontal="center" vertical="center" wrapText="1"/>
    </xf>
    <xf numFmtId="0" fontId="1" fillId="0" borderId="9" xfId="3" applyFont="1" applyBorder="1" applyAlignment="1">
      <alignment horizontal="center" vertical="center" wrapText="1"/>
    </xf>
    <xf numFmtId="0" fontId="13" fillId="7" borderId="0" xfId="3" applyFill="1"/>
    <xf numFmtId="0" fontId="19" fillId="0" borderId="0" xfId="0" applyFont="1" applyAlignment="1">
      <alignment horizontal="justify" wrapText="1"/>
    </xf>
    <xf numFmtId="0" fontId="19" fillId="0" borderId="0" xfId="0" applyFont="1" applyAlignment="1">
      <alignment vertical="top"/>
    </xf>
    <xf numFmtId="0" fontId="20" fillId="0" borderId="0" xfId="0" applyFont="1" applyAlignment="1">
      <alignment horizontal="justify" wrapText="1"/>
    </xf>
    <xf numFmtId="0" fontId="20" fillId="0" borderId="0" xfId="0" applyFont="1" applyAlignment="1">
      <alignment vertical="top"/>
    </xf>
    <xf numFmtId="0" fontId="19" fillId="0" borderId="0" xfId="0" applyFont="1" applyAlignment="1">
      <alignment horizontal="justify"/>
    </xf>
    <xf numFmtId="0" fontId="20" fillId="0" borderId="0" xfId="0" applyFont="1" applyAlignment="1">
      <alignment horizontal="justify"/>
    </xf>
    <xf numFmtId="0" fontId="21" fillId="0" borderId="0" xfId="0" applyFont="1" applyAlignment="1">
      <alignment horizontal="justify" wrapText="1"/>
    </xf>
    <xf numFmtId="0" fontId="20" fillId="0" borderId="0" xfId="0" applyFont="1" applyAlignment="1">
      <alignment horizontal="center" vertical="top" wrapText="1"/>
    </xf>
    <xf numFmtId="0" fontId="16" fillId="2" borderId="0" xfId="3" applyFont="1" applyFill="1" applyAlignment="1" applyProtection="1">
      <alignment vertical="center"/>
      <protection locked="0"/>
    </xf>
    <xf numFmtId="0" fontId="16" fillId="8" borderId="2" xfId="3" applyFont="1" applyFill="1" applyBorder="1" applyAlignment="1" applyProtection="1">
      <alignment vertical="center"/>
      <protection locked="0"/>
    </xf>
    <xf numFmtId="0" fontId="16" fillId="8" borderId="0" xfId="3" applyFont="1" applyFill="1" applyAlignment="1" applyProtection="1">
      <alignment vertical="center"/>
      <protection locked="0"/>
    </xf>
    <xf numFmtId="0" fontId="16" fillId="2" borderId="10" xfId="3" applyFont="1" applyFill="1" applyBorder="1" applyAlignment="1" applyProtection="1">
      <alignment horizontal="center" vertical="center"/>
      <protection locked="0"/>
    </xf>
    <xf numFmtId="0" fontId="16" fillId="8" borderId="10" xfId="3" applyFont="1" applyFill="1" applyBorder="1" applyAlignment="1" applyProtection="1">
      <alignment vertical="center"/>
      <protection locked="0"/>
    </xf>
    <xf numFmtId="0" fontId="16" fillId="2" borderId="2" xfId="3" applyFont="1" applyFill="1" applyBorder="1" applyAlignment="1" applyProtection="1">
      <alignment horizontal="center" vertical="center"/>
      <protection locked="0"/>
    </xf>
    <xf numFmtId="0" fontId="22" fillId="0" borderId="44" xfId="3" applyFont="1" applyBorder="1" applyAlignment="1" applyProtection="1">
      <alignment horizontal="center" vertical="center" wrapText="1"/>
      <protection locked="0" hidden="1"/>
    </xf>
    <xf numFmtId="0" fontId="15" fillId="2" borderId="2" xfId="3" applyFont="1" applyFill="1" applyBorder="1" applyAlignment="1" applyProtection="1">
      <alignment horizontal="center"/>
      <protection locked="0"/>
    </xf>
    <xf numFmtId="0" fontId="15" fillId="2" borderId="0" xfId="3" applyFont="1" applyFill="1" applyAlignment="1" applyProtection="1">
      <alignment wrapText="1"/>
      <protection locked="0"/>
    </xf>
    <xf numFmtId="0" fontId="15" fillId="2" borderId="10" xfId="3" applyFont="1" applyFill="1" applyBorder="1" applyAlignment="1" applyProtection="1">
      <alignment wrapText="1"/>
      <protection locked="0"/>
    </xf>
    <xf numFmtId="0" fontId="16" fillId="9" borderId="0" xfId="3" applyFont="1" applyFill="1" applyAlignment="1" applyProtection="1">
      <alignment vertical="center"/>
      <protection locked="0"/>
    </xf>
    <xf numFmtId="0" fontId="16" fillId="9" borderId="10" xfId="3" applyFont="1" applyFill="1" applyBorder="1" applyAlignment="1" applyProtection="1">
      <alignment horizontal="center" vertical="center"/>
      <protection locked="0"/>
    </xf>
    <xf numFmtId="0" fontId="13" fillId="0" borderId="0" xfId="3" applyAlignment="1" applyProtection="1">
      <alignment vertical="center"/>
      <protection locked="0"/>
    </xf>
    <xf numFmtId="0" fontId="13" fillId="0" borderId="0" xfId="3" applyProtection="1">
      <protection locked="0"/>
    </xf>
    <xf numFmtId="0" fontId="13" fillId="0" borderId="0" xfId="3" applyAlignment="1" applyProtection="1">
      <alignment horizontal="center" vertical="center"/>
      <protection locked="0"/>
    </xf>
    <xf numFmtId="0" fontId="13" fillId="2" borderId="0" xfId="3" applyFill="1" applyAlignment="1" applyProtection="1">
      <alignment vertical="center"/>
      <protection locked="0"/>
    </xf>
    <xf numFmtId="0" fontId="23" fillId="10" borderId="11" xfId="3" applyFont="1" applyFill="1" applyBorder="1" applyAlignment="1" applyProtection="1">
      <alignment horizontal="justify" vertical="center"/>
      <protection locked="0"/>
    </xf>
    <xf numFmtId="0" fontId="23" fillId="10" borderId="0" xfId="3" applyFont="1" applyFill="1" applyAlignment="1" applyProtection="1">
      <alignment horizontal="justify" vertical="center"/>
      <protection locked="0"/>
    </xf>
    <xf numFmtId="0" fontId="13" fillId="10" borderId="0" xfId="3" applyFill="1" applyAlignment="1" applyProtection="1">
      <alignment horizontal="center" vertical="center"/>
      <protection locked="0"/>
    </xf>
    <xf numFmtId="0" fontId="13" fillId="10" borderId="0" xfId="3" applyFill="1" applyAlignment="1" applyProtection="1">
      <alignment vertical="center"/>
      <protection locked="0"/>
    </xf>
    <xf numFmtId="0" fontId="13" fillId="10" borderId="0" xfId="3" applyFill="1" applyAlignment="1" applyProtection="1">
      <alignment horizontal="justify" vertical="center"/>
      <protection locked="0"/>
    </xf>
    <xf numFmtId="0" fontId="22" fillId="10" borderId="12" xfId="3" applyFont="1" applyFill="1" applyBorder="1" applyAlignment="1" applyProtection="1">
      <alignment horizontal="justify" vertical="center" wrapText="1"/>
      <protection locked="0"/>
    </xf>
    <xf numFmtId="0" fontId="22" fillId="10" borderId="13" xfId="3" applyFont="1" applyFill="1" applyBorder="1" applyAlignment="1" applyProtection="1">
      <alignment horizontal="justify" vertical="center" wrapText="1"/>
      <protection locked="0"/>
    </xf>
    <xf numFmtId="0" fontId="23" fillId="10" borderId="14" xfId="3" applyFont="1" applyFill="1" applyBorder="1" applyAlignment="1" applyProtection="1">
      <alignment horizontal="justify" vertical="center"/>
      <protection locked="0"/>
    </xf>
    <xf numFmtId="0" fontId="23" fillId="10" borderId="15" xfId="3" applyFont="1" applyFill="1" applyBorder="1" applyAlignment="1" applyProtection="1">
      <alignment horizontal="justify" vertical="center"/>
      <protection locked="0"/>
    </xf>
    <xf numFmtId="0" fontId="8" fillId="2" borderId="0" xfId="3" applyFont="1" applyFill="1" applyAlignment="1" applyProtection="1">
      <alignment vertical="center"/>
      <protection locked="0"/>
    </xf>
    <xf numFmtId="0" fontId="23" fillId="0" borderId="16" xfId="3" applyFont="1" applyBorder="1" applyAlignment="1" applyProtection="1">
      <alignment horizontal="center" vertical="center"/>
      <protection locked="0"/>
    </xf>
    <xf numFmtId="0" fontId="22" fillId="0" borderId="12" xfId="3" applyFont="1" applyBorder="1" applyAlignment="1" applyProtection="1">
      <alignment vertical="center"/>
      <protection locked="0"/>
    </xf>
    <xf numFmtId="0" fontId="22" fillId="0" borderId="12" xfId="3" applyFont="1" applyBorder="1" applyAlignment="1" applyProtection="1">
      <alignment horizontal="justify" vertical="center"/>
      <protection locked="0"/>
    </xf>
    <xf numFmtId="0" fontId="22" fillId="0" borderId="12" xfId="3" applyFont="1" applyBorder="1" applyAlignment="1" applyProtection="1">
      <alignment horizontal="center" vertical="center"/>
      <protection locked="0"/>
    </xf>
    <xf numFmtId="0" fontId="22" fillId="0" borderId="12" xfId="3" applyFont="1" applyBorder="1" applyAlignment="1" applyProtection="1">
      <alignment vertical="center" wrapText="1"/>
      <protection locked="0"/>
    </xf>
    <xf numFmtId="0" fontId="22" fillId="0" borderId="12" xfId="3" applyFont="1" applyBorder="1" applyAlignment="1" applyProtection="1">
      <alignment horizontal="justify" vertical="center" wrapText="1"/>
      <protection locked="0"/>
    </xf>
    <xf numFmtId="0" fontId="23" fillId="0" borderId="0" xfId="3" applyFont="1" applyAlignment="1" applyProtection="1">
      <alignment horizontal="justify" vertical="center"/>
      <protection locked="0"/>
    </xf>
    <xf numFmtId="0" fontId="23" fillId="0" borderId="0" xfId="3" applyFont="1" applyAlignment="1" applyProtection="1">
      <alignment horizontal="center" vertical="center"/>
      <protection locked="0"/>
    </xf>
    <xf numFmtId="0" fontId="23" fillId="0" borderId="0" xfId="3" applyFont="1" applyAlignment="1" applyProtection="1">
      <alignment vertical="center"/>
      <protection locked="0"/>
    </xf>
    <xf numFmtId="0" fontId="23" fillId="0" borderId="0" xfId="3" applyFont="1" applyAlignment="1" applyProtection="1">
      <alignment horizontal="left" vertical="center"/>
      <protection locked="0"/>
    </xf>
    <xf numFmtId="0" fontId="23" fillId="0" borderId="17" xfId="3" applyFont="1" applyBorder="1" applyAlignment="1" applyProtection="1">
      <alignment horizontal="center" vertical="center"/>
      <protection locked="0"/>
    </xf>
    <xf numFmtId="0" fontId="23" fillId="0" borderId="11" xfId="3" applyFont="1" applyBorder="1" applyAlignment="1" applyProtection="1">
      <alignment vertical="center"/>
      <protection locked="0"/>
    </xf>
    <xf numFmtId="0" fontId="23" fillId="0" borderId="11" xfId="3" applyFont="1" applyBorder="1" applyAlignment="1" applyProtection="1">
      <alignment horizontal="justify" vertical="center"/>
      <protection locked="0"/>
    </xf>
    <xf numFmtId="0" fontId="23" fillId="0" borderId="11" xfId="3" applyFont="1" applyBorder="1" applyAlignment="1" applyProtection="1">
      <alignment horizontal="center" vertical="center"/>
      <protection locked="0"/>
    </xf>
    <xf numFmtId="0" fontId="24" fillId="2" borderId="0" xfId="3" applyFont="1" applyFill="1" applyAlignment="1" applyProtection="1">
      <alignment vertical="center"/>
      <protection locked="0"/>
    </xf>
    <xf numFmtId="0" fontId="18" fillId="11" borderId="44" xfId="3" applyFont="1" applyFill="1" applyBorder="1" applyAlignment="1" applyProtection="1">
      <alignment horizontal="center" vertical="center" textRotation="90" wrapText="1"/>
      <protection locked="0"/>
    </xf>
    <xf numFmtId="0" fontId="18" fillId="11" borderId="44" xfId="3" applyFont="1" applyFill="1" applyBorder="1" applyAlignment="1" applyProtection="1">
      <alignment horizontal="center" vertical="center" wrapText="1"/>
      <protection locked="0"/>
    </xf>
    <xf numFmtId="0" fontId="18" fillId="11" borderId="45" xfId="3" applyFont="1" applyFill="1" applyBorder="1" applyAlignment="1" applyProtection="1">
      <alignment horizontal="center" vertical="center" wrapText="1"/>
      <protection locked="0"/>
    </xf>
    <xf numFmtId="0" fontId="25" fillId="12" borderId="18" xfId="0" applyFont="1" applyFill="1" applyBorder="1" applyAlignment="1">
      <alignment horizontal="center" vertical="center"/>
    </xf>
    <xf numFmtId="0" fontId="22" fillId="12" borderId="8" xfId="0" applyFont="1" applyFill="1" applyBorder="1" applyAlignment="1">
      <alignment horizontal="center" vertical="center" textRotation="90" wrapText="1"/>
    </xf>
    <xf numFmtId="0" fontId="22" fillId="12" borderId="6" xfId="0" applyFont="1" applyFill="1" applyBorder="1" applyAlignment="1">
      <alignment horizontal="center" vertical="center" wrapText="1"/>
    </xf>
    <xf numFmtId="0" fontId="22" fillId="12" borderId="6" xfId="0" applyFont="1" applyFill="1" applyBorder="1" applyAlignment="1">
      <alignment horizontal="center" vertical="center"/>
    </xf>
    <xf numFmtId="0" fontId="22" fillId="12" borderId="6" xfId="0" applyFont="1" applyFill="1" applyBorder="1" applyAlignment="1">
      <alignment horizontal="center" vertical="center" textRotation="255"/>
    </xf>
    <xf numFmtId="0" fontId="26" fillId="12" borderId="8" xfId="0" applyFont="1" applyFill="1" applyBorder="1" applyAlignment="1">
      <alignment horizontal="center" vertical="center" wrapText="1" readingOrder="1"/>
    </xf>
    <xf numFmtId="0" fontId="26" fillId="12" borderId="6" xfId="0" applyFont="1" applyFill="1" applyBorder="1" applyAlignment="1">
      <alignment horizontal="center" vertical="center" wrapText="1"/>
    </xf>
    <xf numFmtId="0" fontId="26" fillId="12" borderId="5" xfId="0" applyFont="1" applyFill="1" applyBorder="1" applyAlignment="1">
      <alignment horizontal="center" vertical="center" wrapText="1"/>
    </xf>
    <xf numFmtId="0" fontId="24" fillId="0" borderId="0" xfId="3" applyFont="1" applyAlignment="1" applyProtection="1">
      <alignment vertical="center"/>
      <protection locked="0"/>
    </xf>
    <xf numFmtId="0" fontId="22" fillId="12" borderId="6" xfId="0" applyFont="1" applyFill="1" applyBorder="1" applyAlignment="1">
      <alignment horizontal="center" wrapText="1"/>
    </xf>
    <xf numFmtId="0" fontId="22" fillId="13" borderId="8" xfId="0" applyFont="1" applyFill="1" applyBorder="1" applyAlignment="1">
      <alignment horizontal="center" vertical="center" textRotation="90" wrapText="1"/>
    </xf>
    <xf numFmtId="0" fontId="22" fillId="13" borderId="6" xfId="0" applyFont="1" applyFill="1" applyBorder="1" applyAlignment="1">
      <alignment horizontal="center" vertical="center" wrapText="1"/>
    </xf>
    <xf numFmtId="0" fontId="26" fillId="13" borderId="8" xfId="0" applyFont="1" applyFill="1" applyBorder="1" applyAlignment="1">
      <alignment horizontal="center" vertical="center" wrapText="1" readingOrder="1"/>
    </xf>
    <xf numFmtId="0" fontId="22" fillId="13" borderId="6" xfId="0" applyFont="1" applyFill="1" applyBorder="1" applyAlignment="1">
      <alignment horizontal="center" vertical="center"/>
    </xf>
    <xf numFmtId="0" fontId="26" fillId="13" borderId="6" xfId="0" applyFont="1" applyFill="1" applyBorder="1" applyAlignment="1">
      <alignment horizontal="center" vertical="center" wrapText="1"/>
    </xf>
    <xf numFmtId="0" fontId="26" fillId="13" borderId="5" xfId="0" applyFont="1" applyFill="1" applyBorder="1" applyAlignment="1">
      <alignment horizontal="center" vertical="center" wrapText="1"/>
    </xf>
    <xf numFmtId="0" fontId="22" fillId="14" borderId="8" xfId="0" applyFont="1" applyFill="1" applyBorder="1" applyAlignment="1">
      <alignment horizontal="center" vertical="center" textRotation="90" wrapText="1"/>
    </xf>
    <xf numFmtId="0" fontId="22" fillId="14" borderId="6" xfId="0" applyFont="1" applyFill="1" applyBorder="1" applyAlignment="1">
      <alignment horizontal="center" vertical="center" wrapText="1"/>
    </xf>
    <xf numFmtId="0" fontId="26" fillId="14" borderId="8" xfId="0" applyFont="1" applyFill="1" applyBorder="1" applyAlignment="1">
      <alignment horizontal="center" vertical="center" wrapText="1" readingOrder="1"/>
    </xf>
    <xf numFmtId="0" fontId="22" fillId="14" borderId="6" xfId="0" applyFont="1" applyFill="1" applyBorder="1" applyAlignment="1">
      <alignment horizontal="center" vertical="center"/>
    </xf>
    <xf numFmtId="0" fontId="26" fillId="14" borderId="6" xfId="0" applyFont="1" applyFill="1" applyBorder="1" applyAlignment="1">
      <alignment horizontal="center" vertical="center" wrapText="1"/>
    </xf>
    <xf numFmtId="0" fontId="26" fillId="14" borderId="5" xfId="0" applyFont="1" applyFill="1" applyBorder="1" applyAlignment="1">
      <alignment horizontal="center" vertical="center" wrapText="1"/>
    </xf>
    <xf numFmtId="0" fontId="22" fillId="15" borderId="8" xfId="0" applyFont="1" applyFill="1" applyBorder="1" applyAlignment="1">
      <alignment horizontal="center" vertical="center" textRotation="90" wrapText="1"/>
    </xf>
    <xf numFmtId="0" fontId="22" fillId="15" borderId="6" xfId="0" applyFont="1" applyFill="1" applyBorder="1" applyAlignment="1">
      <alignment horizontal="center" vertical="center" textRotation="90" wrapText="1"/>
    </xf>
    <xf numFmtId="0" fontId="22" fillId="15" borderId="6" xfId="0" applyFont="1" applyFill="1" applyBorder="1" applyAlignment="1">
      <alignment horizontal="center" vertical="center" wrapText="1"/>
    </xf>
    <xf numFmtId="0" fontId="22" fillId="15" borderId="6" xfId="0" applyFont="1" applyFill="1" applyBorder="1" applyAlignment="1">
      <alignment horizontal="center" vertical="center"/>
    </xf>
    <xf numFmtId="0" fontId="26" fillId="15" borderId="6" xfId="0" applyFont="1" applyFill="1" applyBorder="1" applyAlignment="1">
      <alignment horizontal="center" vertical="center" wrapText="1"/>
    </xf>
    <xf numFmtId="0" fontId="26" fillId="15" borderId="5" xfId="0" applyFont="1" applyFill="1" applyBorder="1" applyAlignment="1">
      <alignment horizontal="center" vertical="center" wrapText="1"/>
    </xf>
    <xf numFmtId="0" fontId="22" fillId="15" borderId="19" xfId="0" applyFont="1" applyFill="1" applyBorder="1" applyAlignment="1">
      <alignment horizontal="center" vertical="center" wrapText="1"/>
    </xf>
    <xf numFmtId="0" fontId="22" fillId="15" borderId="19" xfId="0" applyFont="1" applyFill="1" applyBorder="1" applyAlignment="1">
      <alignment horizontal="center" vertical="center"/>
    </xf>
    <xf numFmtId="0" fontId="26" fillId="15" borderId="6" xfId="0" applyFont="1" applyFill="1" applyBorder="1" applyAlignment="1">
      <alignment horizontal="center" vertical="center" wrapText="1" readingOrder="1"/>
    </xf>
    <xf numFmtId="0" fontId="27" fillId="0" borderId="6" xfId="0" applyFont="1" applyBorder="1" applyAlignment="1">
      <alignment horizontal="center" vertical="center"/>
    </xf>
    <xf numFmtId="0" fontId="28" fillId="0" borderId="6" xfId="0" applyFont="1" applyBorder="1" applyAlignment="1">
      <alignment horizontal="center" vertical="center"/>
    </xf>
    <xf numFmtId="9" fontId="28" fillId="0" borderId="6" xfId="4" applyFont="1" applyBorder="1" applyAlignment="1">
      <alignment horizontal="center" vertical="center"/>
    </xf>
    <xf numFmtId="0" fontId="28" fillId="3" borderId="6" xfId="0" applyFont="1" applyFill="1" applyBorder="1" applyAlignment="1">
      <alignment horizontal="center" vertical="center"/>
    </xf>
    <xf numFmtId="0" fontId="28" fillId="16" borderId="6" xfId="0" applyFont="1" applyFill="1" applyBorder="1" applyAlignment="1">
      <alignment horizontal="center" vertical="center"/>
    </xf>
    <xf numFmtId="0" fontId="28" fillId="17" borderId="6" xfId="0" applyFont="1" applyFill="1" applyBorder="1" applyAlignment="1">
      <alignment horizontal="center" vertical="center"/>
    </xf>
    <xf numFmtId="0" fontId="28" fillId="6" borderId="6" xfId="0" applyFont="1" applyFill="1" applyBorder="1" applyAlignment="1">
      <alignment horizontal="center" vertical="center"/>
    </xf>
    <xf numFmtId="0" fontId="36" fillId="23" borderId="43" xfId="0" applyFont="1" applyFill="1" applyBorder="1" applyAlignment="1">
      <alignment horizontal="center" vertical="center" wrapText="1"/>
    </xf>
    <xf numFmtId="0" fontId="37" fillId="0" borderId="43" xfId="0" applyFont="1" applyBorder="1" applyAlignment="1">
      <alignment horizontal="center" vertical="center" wrapText="1"/>
    </xf>
    <xf numFmtId="0" fontId="38" fillId="23" borderId="55" xfId="0" applyFont="1" applyFill="1" applyBorder="1" applyAlignment="1">
      <alignment horizontal="justify" vertical="center" wrapText="1"/>
    </xf>
    <xf numFmtId="0" fontId="23" fillId="0" borderId="43" xfId="0" applyFont="1" applyBorder="1" applyAlignment="1">
      <alignment horizontal="center" vertical="center" wrapText="1"/>
    </xf>
    <xf numFmtId="0" fontId="39" fillId="6" borderId="43" xfId="0" applyFont="1" applyFill="1" applyBorder="1" applyAlignment="1">
      <alignment horizontal="center" vertical="center" wrapText="1"/>
    </xf>
    <xf numFmtId="0" fontId="19" fillId="0" borderId="43" xfId="0" applyFont="1" applyBorder="1" applyAlignment="1">
      <alignment horizontal="center" vertical="center" wrapText="1"/>
    </xf>
    <xf numFmtId="0" fontId="38" fillId="23" borderId="55" xfId="0" applyFont="1" applyFill="1" applyBorder="1" applyAlignment="1">
      <alignment horizontal="center" vertical="center" wrapText="1"/>
    </xf>
    <xf numFmtId="0" fontId="19" fillId="24" borderId="43" xfId="0" applyFont="1" applyFill="1" applyBorder="1" applyAlignment="1">
      <alignment horizontal="center" vertical="center" wrapText="1"/>
    </xf>
    <xf numFmtId="0" fontId="40" fillId="0" borderId="9" xfId="0" applyFont="1" applyBorder="1" applyAlignment="1">
      <alignment horizontal="center" vertical="center"/>
    </xf>
    <xf numFmtId="0" fontId="40" fillId="0" borderId="32" xfId="0" applyFont="1" applyBorder="1" applyAlignment="1">
      <alignment horizontal="center" vertical="center"/>
    </xf>
    <xf numFmtId="0" fontId="41" fillId="6" borderId="43" xfId="0" applyFont="1" applyFill="1" applyBorder="1" applyAlignment="1">
      <alignment horizontal="center" vertical="center" wrapText="1"/>
    </xf>
    <xf numFmtId="0" fontId="40" fillId="3" borderId="55" xfId="0" applyFont="1" applyFill="1" applyBorder="1" applyAlignment="1">
      <alignment horizontal="center" vertical="center"/>
    </xf>
    <xf numFmtId="0" fontId="42" fillId="0" borderId="43" xfId="0" applyFont="1" applyBorder="1" applyAlignment="1">
      <alignment horizontal="center" vertical="center"/>
    </xf>
    <xf numFmtId="0" fontId="40" fillId="0" borderId="43" xfId="0" applyFont="1" applyBorder="1" applyAlignment="1">
      <alignment horizontal="center" vertical="center"/>
    </xf>
    <xf numFmtId="9" fontId="40" fillId="0" borderId="43" xfId="0" applyNumberFormat="1" applyFont="1" applyBorder="1" applyAlignment="1">
      <alignment horizontal="center" vertical="center"/>
    </xf>
    <xf numFmtId="0" fontId="40" fillId="25" borderId="55" xfId="0" applyFont="1" applyFill="1" applyBorder="1" applyAlignment="1">
      <alignment horizontal="center" vertical="center"/>
    </xf>
    <xf numFmtId="0" fontId="40" fillId="17" borderId="55" xfId="0" applyFont="1" applyFill="1" applyBorder="1" applyAlignment="1">
      <alignment horizontal="center" vertical="center"/>
    </xf>
    <xf numFmtId="0" fontId="41" fillId="26" borderId="43" xfId="0" applyFont="1" applyFill="1" applyBorder="1" applyAlignment="1">
      <alignment horizontal="center" vertical="center" wrapText="1"/>
    </xf>
    <xf numFmtId="0" fontId="40" fillId="6" borderId="55" xfId="0" applyFont="1" applyFill="1" applyBorder="1" applyAlignment="1">
      <alignment horizontal="center" vertical="center"/>
    </xf>
    <xf numFmtId="0" fontId="41" fillId="17" borderId="43" xfId="0" applyFont="1" applyFill="1" applyBorder="1" applyAlignment="1">
      <alignment horizontal="center" vertical="center" wrapText="1"/>
    </xf>
    <xf numFmtId="0" fontId="39" fillId="26" borderId="43" xfId="0" applyFont="1" applyFill="1" applyBorder="1" applyAlignment="1">
      <alignment horizontal="center" vertical="center" wrapText="1"/>
    </xf>
    <xf numFmtId="0" fontId="41" fillId="27" borderId="43" xfId="0" applyFont="1" applyFill="1" applyBorder="1" applyAlignment="1">
      <alignment horizontal="center" vertical="center" wrapText="1"/>
    </xf>
    <xf numFmtId="0" fontId="39" fillId="17" borderId="43" xfId="0" applyFont="1" applyFill="1" applyBorder="1" applyAlignment="1">
      <alignment horizontal="center" vertical="center" wrapText="1"/>
    </xf>
    <xf numFmtId="0" fontId="39" fillId="27" borderId="43" xfId="0" applyFont="1" applyFill="1" applyBorder="1" applyAlignment="1">
      <alignment horizontal="center" vertical="center" wrapText="1"/>
    </xf>
    <xf numFmtId="0" fontId="38" fillId="23" borderId="54" xfId="0" applyFont="1" applyFill="1" applyBorder="1" applyAlignment="1">
      <alignment horizontal="justify" vertical="center" wrapText="1"/>
    </xf>
    <xf numFmtId="0" fontId="23" fillId="0" borderId="54" xfId="0" applyFont="1" applyBorder="1" applyAlignment="1">
      <alignment horizontal="center" vertical="center" wrapText="1"/>
    </xf>
    <xf numFmtId="0" fontId="19" fillId="0" borderId="54" xfId="0" applyFont="1" applyBorder="1" applyAlignment="1">
      <alignment horizontal="center" vertical="center" wrapText="1"/>
    </xf>
    <xf numFmtId="0" fontId="41" fillId="17" borderId="54" xfId="0" applyFont="1" applyFill="1" applyBorder="1" applyAlignment="1">
      <alignment horizontal="center" vertical="center" wrapText="1"/>
    </xf>
    <xf numFmtId="0" fontId="22" fillId="15" borderId="12" xfId="0" applyFont="1" applyFill="1" applyBorder="1" applyAlignment="1">
      <alignment horizontal="center" vertical="center" wrapText="1"/>
    </xf>
    <xf numFmtId="0" fontId="31" fillId="0" borderId="23" xfId="0" applyFont="1" applyBorder="1" applyAlignment="1">
      <alignment horizontal="left" vertical="center"/>
    </xf>
    <xf numFmtId="0" fontId="31" fillId="0" borderId="0" xfId="0" applyFont="1" applyAlignment="1">
      <alignment horizontal="left" vertical="center"/>
    </xf>
    <xf numFmtId="0" fontId="36" fillId="23" borderId="54" xfId="0" applyFont="1" applyFill="1" applyBorder="1" applyAlignment="1">
      <alignment horizontal="center" vertical="center" wrapText="1"/>
    </xf>
    <xf numFmtId="0" fontId="36" fillId="23" borderId="55" xfId="0" applyFont="1" applyFill="1" applyBorder="1" applyAlignment="1">
      <alignment horizontal="center" vertical="center" wrapText="1"/>
    </xf>
    <xf numFmtId="0" fontId="40" fillId="0" borderId="31" xfId="0" applyFont="1" applyBorder="1" applyAlignment="1">
      <alignment horizontal="center" vertical="center"/>
    </xf>
    <xf numFmtId="0" fontId="40" fillId="0" borderId="32" xfId="0" applyFont="1" applyBorder="1" applyAlignment="1">
      <alignment horizontal="center" vertical="center"/>
    </xf>
    <xf numFmtId="0" fontId="33" fillId="23" borderId="31" xfId="0" applyFont="1" applyFill="1" applyBorder="1" applyAlignment="1">
      <alignment horizontal="center" vertical="center" wrapText="1"/>
    </xf>
    <xf numFmtId="0" fontId="33" fillId="23" borderId="35" xfId="0" applyFont="1" applyFill="1" applyBorder="1" applyAlignment="1">
      <alignment horizontal="center" vertical="center" wrapText="1"/>
    </xf>
    <xf numFmtId="0" fontId="33" fillId="23" borderId="32" xfId="0" applyFont="1" applyFill="1" applyBorder="1" applyAlignment="1">
      <alignment horizontal="center" vertical="center" wrapText="1"/>
    </xf>
    <xf numFmtId="0" fontId="34" fillId="23" borderId="1" xfId="0" applyFont="1" applyFill="1" applyBorder="1" applyAlignment="1">
      <alignment horizontal="center" vertical="center" wrapText="1"/>
    </xf>
    <xf numFmtId="0" fontId="34" fillId="23" borderId="21" xfId="0" applyFont="1" applyFill="1" applyBorder="1" applyAlignment="1">
      <alignment horizontal="center" vertical="center" wrapText="1"/>
    </xf>
    <xf numFmtId="0" fontId="35" fillId="0" borderId="54" xfId="0" applyFont="1" applyBorder="1" applyAlignment="1">
      <alignment horizontal="center" vertical="center" textRotation="90" wrapText="1"/>
    </xf>
    <xf numFmtId="0" fontId="35" fillId="0" borderId="55" xfId="0" applyFont="1" applyBorder="1" applyAlignment="1">
      <alignment horizontal="center" vertical="center" textRotation="90" wrapText="1"/>
    </xf>
    <xf numFmtId="0" fontId="34" fillId="23" borderId="42" xfId="0" applyFont="1" applyFill="1" applyBorder="1" applyAlignment="1">
      <alignment horizontal="center" vertical="center" wrapText="1"/>
    </xf>
    <xf numFmtId="0" fontId="34" fillId="23" borderId="43" xfId="0" applyFont="1" applyFill="1" applyBorder="1" applyAlignment="1">
      <alignment horizontal="center" vertical="center" wrapText="1"/>
    </xf>
    <xf numFmtId="0" fontId="10" fillId="10" borderId="22" xfId="3" applyFont="1" applyFill="1" applyBorder="1" applyAlignment="1" applyProtection="1">
      <alignment horizontal="justify" vertical="center" wrapText="1"/>
      <protection locked="0"/>
    </xf>
    <xf numFmtId="0" fontId="10" fillId="10" borderId="20" xfId="3" applyFont="1" applyFill="1" applyBorder="1" applyAlignment="1" applyProtection="1">
      <alignment horizontal="justify" vertical="center" wrapText="1"/>
      <protection locked="0"/>
    </xf>
    <xf numFmtId="0" fontId="10" fillId="10" borderId="24" xfId="3" applyFont="1" applyFill="1" applyBorder="1" applyAlignment="1" applyProtection="1">
      <alignment horizontal="justify" vertical="center" wrapText="1"/>
      <protection locked="0"/>
    </xf>
    <xf numFmtId="0" fontId="10" fillId="10" borderId="23" xfId="3" applyFont="1" applyFill="1" applyBorder="1" applyAlignment="1" applyProtection="1">
      <alignment horizontal="justify" vertical="center" wrapText="1"/>
      <protection locked="0"/>
    </xf>
    <xf numFmtId="0" fontId="10" fillId="10" borderId="0" xfId="3" applyFont="1" applyFill="1" applyAlignment="1" applyProtection="1">
      <alignment horizontal="justify" vertical="center" wrapText="1"/>
      <protection locked="0"/>
    </xf>
    <xf numFmtId="0" fontId="10" fillId="10" borderId="14" xfId="3" applyFont="1" applyFill="1" applyBorder="1" applyAlignment="1" applyProtection="1">
      <alignment horizontal="justify" vertical="center" wrapText="1"/>
      <protection locked="0"/>
    </xf>
    <xf numFmtId="0" fontId="10" fillId="10" borderId="25" xfId="3" applyFont="1" applyFill="1" applyBorder="1" applyAlignment="1" applyProtection="1">
      <alignment horizontal="justify" vertical="center" wrapText="1"/>
      <protection locked="0"/>
    </xf>
    <xf numFmtId="0" fontId="10" fillId="10" borderId="26" xfId="3" applyFont="1" applyFill="1" applyBorder="1" applyAlignment="1" applyProtection="1">
      <alignment horizontal="justify" vertical="center" wrapText="1"/>
      <protection locked="0"/>
    </xf>
    <xf numFmtId="0" fontId="10" fillId="10" borderId="27" xfId="3" applyFont="1" applyFill="1" applyBorder="1" applyAlignment="1" applyProtection="1">
      <alignment horizontal="justify" vertical="center" wrapText="1"/>
      <protection locked="0"/>
    </xf>
    <xf numFmtId="0" fontId="7" fillId="20" borderId="50" xfId="3" applyFont="1" applyFill="1" applyBorder="1" applyAlignment="1" applyProtection="1">
      <alignment horizontal="center" vertical="center"/>
      <protection locked="0"/>
    </xf>
    <xf numFmtId="0" fontId="7" fillId="20" borderId="51" xfId="3" applyFont="1" applyFill="1" applyBorder="1" applyAlignment="1" applyProtection="1">
      <alignment horizontal="center" vertical="center"/>
      <protection locked="0"/>
    </xf>
    <xf numFmtId="0" fontId="7" fillId="20" borderId="52" xfId="3" applyFont="1" applyFill="1" applyBorder="1" applyAlignment="1" applyProtection="1">
      <alignment horizontal="center" vertical="center"/>
      <protection locked="0"/>
    </xf>
    <xf numFmtId="0" fontId="17" fillId="11" borderId="44" xfId="3" applyFont="1" applyFill="1" applyBorder="1" applyAlignment="1" applyProtection="1">
      <alignment horizontal="center" vertical="center" wrapText="1"/>
      <protection locked="0"/>
    </xf>
    <xf numFmtId="0" fontId="17" fillId="19" borderId="44" xfId="3" applyFont="1" applyFill="1" applyBorder="1" applyAlignment="1" applyProtection="1">
      <alignment horizontal="center" vertical="center" textRotation="90" wrapText="1"/>
      <protection locked="0"/>
    </xf>
    <xf numFmtId="0" fontId="17" fillId="19" borderId="46" xfId="3" applyFont="1" applyFill="1" applyBorder="1" applyAlignment="1" applyProtection="1">
      <alignment horizontal="center" vertical="center" textRotation="90" wrapText="1"/>
      <protection locked="0"/>
    </xf>
    <xf numFmtId="0" fontId="17" fillId="19" borderId="47" xfId="3" applyFont="1" applyFill="1" applyBorder="1" applyAlignment="1" applyProtection="1">
      <alignment horizontal="center" vertical="center" textRotation="90" wrapText="1"/>
      <protection locked="0"/>
    </xf>
    <xf numFmtId="0" fontId="17" fillId="18" borderId="44" xfId="3" applyFont="1" applyFill="1" applyBorder="1" applyAlignment="1" applyProtection="1">
      <alignment horizontal="center" vertical="center" wrapText="1"/>
      <protection locked="0"/>
    </xf>
    <xf numFmtId="0" fontId="29" fillId="12" borderId="20" xfId="3" applyFont="1" applyFill="1" applyBorder="1" applyAlignment="1" applyProtection="1">
      <alignment horizontal="center" vertical="center"/>
      <protection locked="0"/>
    </xf>
    <xf numFmtId="0" fontId="30" fillId="12" borderId="20" xfId="3" applyFont="1" applyFill="1" applyBorder="1" applyAlignment="1" applyProtection="1">
      <alignment horizontal="center" vertical="center"/>
      <protection locked="0"/>
    </xf>
    <xf numFmtId="0" fontId="30" fillId="12" borderId="21" xfId="3" applyFont="1" applyFill="1" applyBorder="1" applyAlignment="1" applyProtection="1">
      <alignment horizontal="center" vertical="center"/>
      <protection locked="0"/>
    </xf>
    <xf numFmtId="0" fontId="15" fillId="2" borderId="22" xfId="3" applyFont="1" applyFill="1" applyBorder="1" applyAlignment="1" applyProtection="1">
      <alignment horizontal="center" wrapText="1"/>
      <protection locked="0"/>
    </xf>
    <xf numFmtId="0" fontId="15" fillId="2" borderId="20" xfId="3" applyFont="1" applyFill="1" applyBorder="1" applyAlignment="1" applyProtection="1">
      <alignment horizontal="center" wrapText="1"/>
      <protection locked="0"/>
    </xf>
    <xf numFmtId="0" fontId="15" fillId="2" borderId="21" xfId="3" applyFont="1" applyFill="1" applyBorder="1" applyAlignment="1" applyProtection="1">
      <alignment horizontal="center" wrapText="1"/>
      <protection locked="0"/>
    </xf>
    <xf numFmtId="0" fontId="16" fillId="10" borderId="23" xfId="3" applyFont="1" applyFill="1" applyBorder="1" applyAlignment="1" applyProtection="1">
      <alignment horizontal="center" vertical="center" wrapText="1"/>
      <protection locked="0"/>
    </xf>
    <xf numFmtId="0" fontId="16" fillId="10" borderId="0" xfId="3" applyFont="1" applyFill="1" applyAlignment="1" applyProtection="1">
      <alignment horizontal="center" vertical="center" wrapText="1"/>
      <protection locked="0"/>
    </xf>
    <xf numFmtId="0" fontId="16" fillId="10" borderId="10" xfId="3" applyFont="1" applyFill="1" applyBorder="1" applyAlignment="1" applyProtection="1">
      <alignment horizontal="center" vertical="center" wrapText="1"/>
      <protection locked="0"/>
    </xf>
    <xf numFmtId="0" fontId="16" fillId="10" borderId="25" xfId="3" applyFont="1" applyFill="1" applyBorder="1" applyAlignment="1" applyProtection="1">
      <alignment horizontal="center" vertical="center" wrapText="1"/>
      <protection locked="0"/>
    </xf>
    <xf numFmtId="0" fontId="16" fillId="10" borderId="26" xfId="3" applyFont="1" applyFill="1" applyBorder="1" applyAlignment="1" applyProtection="1">
      <alignment horizontal="center" vertical="center" wrapText="1"/>
      <protection locked="0"/>
    </xf>
    <xf numFmtId="0" fontId="16" fillId="10" borderId="43" xfId="3" applyFont="1" applyFill="1" applyBorder="1" applyAlignment="1" applyProtection="1">
      <alignment horizontal="center" vertical="center" wrapText="1"/>
      <protection locked="0"/>
    </xf>
    <xf numFmtId="0" fontId="15" fillId="22" borderId="1" xfId="3" applyFont="1" applyFill="1" applyBorder="1" applyAlignment="1" applyProtection="1">
      <alignment horizontal="center" vertical="center" wrapText="1"/>
      <protection locked="0"/>
    </xf>
    <xf numFmtId="0" fontId="15" fillId="22" borderId="20" xfId="3" applyFont="1" applyFill="1" applyBorder="1" applyAlignment="1" applyProtection="1">
      <alignment horizontal="center" vertical="center" wrapText="1"/>
      <protection locked="0"/>
    </xf>
    <xf numFmtId="0" fontId="15" fillId="22" borderId="21" xfId="3" applyFont="1" applyFill="1" applyBorder="1" applyAlignment="1" applyProtection="1">
      <alignment horizontal="center" vertical="center" wrapText="1"/>
      <protection locked="0"/>
    </xf>
    <xf numFmtId="0" fontId="15" fillId="10" borderId="1" xfId="3" applyFont="1" applyFill="1" applyBorder="1" applyAlignment="1" applyProtection="1">
      <alignment horizontal="center" wrapText="1"/>
      <protection locked="0"/>
    </xf>
    <xf numFmtId="0" fontId="15" fillId="10" borderId="20" xfId="3" applyFont="1" applyFill="1" applyBorder="1" applyAlignment="1" applyProtection="1">
      <alignment horizontal="center" wrapText="1"/>
      <protection locked="0"/>
    </xf>
    <xf numFmtId="0" fontId="15" fillId="10" borderId="24" xfId="3" applyFont="1" applyFill="1" applyBorder="1" applyAlignment="1" applyProtection="1">
      <alignment horizontal="center" wrapText="1"/>
      <protection locked="0"/>
    </xf>
    <xf numFmtId="0" fontId="16" fillId="10" borderId="2" xfId="3" applyFont="1" applyFill="1" applyBorder="1" applyAlignment="1" applyProtection="1">
      <alignment horizontal="center" vertical="center"/>
      <protection locked="0"/>
    </xf>
    <xf numFmtId="0" fontId="16" fillId="10" borderId="0" xfId="3" applyFont="1" applyFill="1" applyAlignment="1" applyProtection="1">
      <alignment horizontal="center" vertical="center"/>
      <protection locked="0"/>
    </xf>
    <xf numFmtId="0" fontId="16" fillId="10" borderId="14" xfId="3" applyFont="1" applyFill="1" applyBorder="1" applyAlignment="1" applyProtection="1">
      <alignment horizontal="center" vertical="center"/>
      <protection locked="0"/>
    </xf>
    <xf numFmtId="0" fontId="16" fillId="10" borderId="42" xfId="3" applyFont="1" applyFill="1" applyBorder="1" applyAlignment="1" applyProtection="1">
      <alignment horizontal="center" vertical="center"/>
      <protection locked="0"/>
    </xf>
    <xf numFmtId="0" fontId="16" fillId="10" borderId="26" xfId="3" applyFont="1" applyFill="1" applyBorder="1" applyAlignment="1" applyProtection="1">
      <alignment horizontal="center" vertical="center"/>
      <protection locked="0"/>
    </xf>
    <xf numFmtId="0" fontId="16" fillId="10" borderId="27" xfId="3" applyFont="1" applyFill="1" applyBorder="1" applyAlignment="1" applyProtection="1">
      <alignment horizontal="center" vertical="center"/>
      <protection locked="0"/>
    </xf>
    <xf numFmtId="0" fontId="17" fillId="18" borderId="44" xfId="3" applyFont="1" applyFill="1" applyBorder="1" applyAlignment="1" applyProtection="1">
      <alignment horizontal="center" vertical="center" textRotation="90" wrapText="1"/>
      <protection locked="0"/>
    </xf>
    <xf numFmtId="0" fontId="17" fillId="0" borderId="23" xfId="3" applyFont="1" applyBorder="1" applyAlignment="1" applyProtection="1">
      <alignment horizontal="left" vertical="center" wrapText="1"/>
      <protection locked="0"/>
    </xf>
    <xf numFmtId="0" fontId="17" fillId="0" borderId="0" xfId="3" applyFont="1" applyAlignment="1" applyProtection="1">
      <alignment horizontal="left" vertical="center" wrapText="1"/>
      <protection locked="0"/>
    </xf>
    <xf numFmtId="0" fontId="17" fillId="18" borderId="53" xfId="3" applyFont="1" applyFill="1" applyBorder="1" applyAlignment="1" applyProtection="1">
      <alignment horizontal="center" vertical="center" textRotation="90" wrapText="1"/>
      <protection locked="0"/>
    </xf>
    <xf numFmtId="0" fontId="17" fillId="19" borderId="44" xfId="3" applyFont="1" applyFill="1" applyBorder="1" applyAlignment="1" applyProtection="1">
      <alignment horizontal="center" vertical="center" wrapText="1"/>
      <protection locked="0"/>
    </xf>
    <xf numFmtId="0" fontId="17" fillId="11" borderId="45" xfId="3" applyFont="1" applyFill="1" applyBorder="1" applyAlignment="1" applyProtection="1">
      <alignment horizontal="center" vertical="center" wrapText="1"/>
      <protection locked="0"/>
    </xf>
    <xf numFmtId="0" fontId="18" fillId="11" borderId="48" xfId="3" applyFont="1" applyFill="1" applyBorder="1" applyAlignment="1" applyProtection="1">
      <alignment horizontal="center" vertical="center" textRotation="90" wrapText="1"/>
      <protection locked="0"/>
    </xf>
    <xf numFmtId="0" fontId="18" fillId="11" borderId="49" xfId="3" applyFont="1" applyFill="1" applyBorder="1" applyAlignment="1" applyProtection="1">
      <alignment horizontal="center" vertical="center" textRotation="90" wrapText="1"/>
      <protection locked="0"/>
    </xf>
    <xf numFmtId="0" fontId="32" fillId="21" borderId="28" xfId="3" applyFont="1" applyFill="1" applyBorder="1" applyAlignment="1">
      <alignment horizontal="left" vertical="center"/>
    </xf>
    <xf numFmtId="0" fontId="32" fillId="21" borderId="29" xfId="3" applyFont="1" applyFill="1" applyBorder="1" applyAlignment="1">
      <alignment horizontal="left" vertical="center"/>
    </xf>
    <xf numFmtId="0" fontId="32" fillId="21" borderId="30" xfId="3" applyFont="1" applyFill="1" applyBorder="1" applyAlignment="1">
      <alignment horizontal="left" vertical="center"/>
    </xf>
    <xf numFmtId="0" fontId="1" fillId="0" borderId="31" xfId="3" applyFont="1" applyBorder="1" applyAlignment="1">
      <alignment horizontal="center" vertical="center" wrapText="1"/>
    </xf>
    <xf numFmtId="0" fontId="1" fillId="0" borderId="32" xfId="3" applyFont="1" applyBorder="1" applyAlignment="1">
      <alignment horizontal="center" vertical="center" wrapText="1"/>
    </xf>
    <xf numFmtId="0" fontId="18" fillId="0" borderId="33" xfId="3" applyFont="1" applyBorder="1" applyAlignment="1">
      <alignment horizontal="center" vertical="center" wrapText="1"/>
    </xf>
    <xf numFmtId="0" fontId="1" fillId="0" borderId="34" xfId="3" applyFont="1" applyBorder="1" applyAlignment="1">
      <alignment horizontal="center" vertical="center" wrapText="1"/>
    </xf>
    <xf numFmtId="0" fontId="32" fillId="7" borderId="31" xfId="3" applyFont="1" applyFill="1" applyBorder="1" applyAlignment="1">
      <alignment horizontal="center" vertical="center" wrapText="1"/>
    </xf>
    <xf numFmtId="0" fontId="32" fillId="7" borderId="35" xfId="3" applyFont="1" applyFill="1" applyBorder="1" applyAlignment="1">
      <alignment horizontal="center" vertical="center" wrapText="1"/>
    </xf>
    <xf numFmtId="0" fontId="32" fillId="7" borderId="32" xfId="3" applyFont="1" applyFill="1" applyBorder="1" applyAlignment="1">
      <alignment horizontal="center" vertical="center" wrapText="1"/>
    </xf>
    <xf numFmtId="0" fontId="32" fillId="21" borderId="31" xfId="3" applyFont="1" applyFill="1" applyBorder="1" applyAlignment="1">
      <alignment horizontal="left" vertical="center"/>
    </xf>
    <xf numFmtId="0" fontId="32" fillId="21" borderId="35" xfId="3" applyFont="1" applyFill="1" applyBorder="1" applyAlignment="1">
      <alignment horizontal="left" vertical="center"/>
    </xf>
    <xf numFmtId="0" fontId="32" fillId="21" borderId="32" xfId="3" applyFont="1" applyFill="1" applyBorder="1" applyAlignment="1">
      <alignment horizontal="left" vertical="center"/>
    </xf>
    <xf numFmtId="0" fontId="17" fillId="0" borderId="36" xfId="3" applyFont="1" applyBorder="1" applyAlignment="1">
      <alignment horizontal="center" vertical="center" wrapText="1"/>
    </xf>
    <xf numFmtId="0" fontId="17" fillId="0" borderId="8" xfId="3" applyFont="1" applyBorder="1" applyAlignment="1">
      <alignment horizontal="center" vertical="center" wrapText="1"/>
    </xf>
    <xf numFmtId="0" fontId="17" fillId="0" borderId="18" xfId="3" applyFont="1" applyBorder="1" applyAlignment="1">
      <alignment horizontal="center" vertical="center" wrapText="1"/>
    </xf>
    <xf numFmtId="0" fontId="17" fillId="0" borderId="6" xfId="3" applyFont="1" applyBorder="1" applyAlignment="1">
      <alignment horizontal="center" vertical="center" wrapText="1"/>
    </xf>
    <xf numFmtId="0" fontId="17" fillId="0" borderId="17" xfId="3" applyFont="1" applyBorder="1" applyAlignment="1">
      <alignment horizontal="center" vertical="center"/>
    </xf>
    <xf numFmtId="0" fontId="17" fillId="0" borderId="15" xfId="3" applyFont="1" applyBorder="1" applyAlignment="1">
      <alignment horizontal="center" vertical="center"/>
    </xf>
    <xf numFmtId="0" fontId="17" fillId="0" borderId="8" xfId="3" applyFont="1" applyBorder="1" applyAlignment="1">
      <alignment horizontal="center" vertical="center"/>
    </xf>
    <xf numFmtId="0" fontId="17" fillId="0" borderId="37" xfId="3" applyFont="1" applyBorder="1" applyAlignment="1">
      <alignment horizontal="center" vertical="center"/>
    </xf>
    <xf numFmtId="0" fontId="17" fillId="0" borderId="38" xfId="3" applyFont="1" applyBorder="1" applyAlignment="1">
      <alignment horizontal="center" vertical="center"/>
    </xf>
    <xf numFmtId="0" fontId="17" fillId="0" borderId="6" xfId="3" applyFont="1" applyBorder="1" applyAlignment="1">
      <alignment horizontal="center" vertical="center"/>
    </xf>
    <xf numFmtId="0" fontId="17" fillId="0" borderId="39" xfId="3" applyFont="1" applyBorder="1" applyAlignment="1">
      <alignment vertical="center" wrapText="1"/>
    </xf>
    <xf numFmtId="0" fontId="17" fillId="0" borderId="4" xfId="3" applyFont="1" applyBorder="1" applyAlignment="1">
      <alignment vertical="center" wrapText="1"/>
    </xf>
    <xf numFmtId="0" fontId="17" fillId="3" borderId="40" xfId="3" applyFont="1" applyFill="1" applyBorder="1" applyAlignment="1">
      <alignment horizontal="center" vertical="center"/>
    </xf>
    <xf numFmtId="0" fontId="17" fillId="3" borderId="41" xfId="3" applyFont="1" applyFill="1" applyBorder="1" applyAlignment="1">
      <alignment horizontal="center" vertical="center"/>
    </xf>
    <xf numFmtId="0" fontId="17" fillId="3" borderId="4" xfId="3" applyFont="1" applyFill="1" applyBorder="1" applyAlignment="1">
      <alignment horizontal="center" vertical="center"/>
    </xf>
    <xf numFmtId="0" fontId="17" fillId="0" borderId="18" xfId="3" applyFont="1" applyBorder="1" applyAlignment="1">
      <alignment vertical="center" wrapText="1"/>
    </xf>
    <xf numFmtId="0" fontId="17" fillId="0" borderId="6" xfId="3" applyFont="1" applyBorder="1" applyAlignment="1">
      <alignment vertical="center" wrapText="1"/>
    </xf>
    <xf numFmtId="0" fontId="17" fillId="6" borderId="37" xfId="3" applyFont="1" applyFill="1" applyBorder="1" applyAlignment="1">
      <alignment horizontal="center" vertical="center"/>
    </xf>
    <xf numFmtId="0" fontId="17" fillId="6" borderId="38" xfId="3" applyFont="1" applyFill="1" applyBorder="1" applyAlignment="1">
      <alignment horizontal="center" vertical="center"/>
    </xf>
    <xf numFmtId="0" fontId="17" fillId="5" borderId="6" xfId="3" applyFont="1" applyFill="1" applyBorder="1" applyAlignment="1">
      <alignment horizontal="center" vertical="center"/>
    </xf>
    <xf numFmtId="0" fontId="17" fillId="5" borderId="37" xfId="3" applyFont="1" applyFill="1" applyBorder="1" applyAlignment="1">
      <alignment horizontal="center" vertical="center"/>
    </xf>
    <xf numFmtId="0" fontId="17" fillId="5" borderId="38" xfId="3" applyFont="1" applyFill="1" applyBorder="1" applyAlignment="1">
      <alignment horizontal="center" vertical="center"/>
    </xf>
    <xf numFmtId="0" fontId="17" fillId="4" borderId="6" xfId="3" applyFont="1" applyFill="1" applyBorder="1" applyAlignment="1">
      <alignment horizontal="center" vertical="center"/>
    </xf>
    <xf numFmtId="0" fontId="17" fillId="4" borderId="37" xfId="3" applyFont="1" applyFill="1" applyBorder="1" applyAlignment="1">
      <alignment horizontal="center" vertical="center"/>
    </xf>
    <xf numFmtId="0" fontId="17" fillId="4" borderId="38" xfId="3" applyFont="1" applyFill="1" applyBorder="1" applyAlignment="1">
      <alignment horizontal="center" vertical="center"/>
    </xf>
    <xf numFmtId="0" fontId="17" fillId="3" borderId="6" xfId="3" applyFont="1" applyFill="1" applyBorder="1" applyAlignment="1">
      <alignment horizontal="center" vertical="center"/>
    </xf>
    <xf numFmtId="0" fontId="20" fillId="0" borderId="0" xfId="0" applyFont="1" applyAlignment="1">
      <alignment horizontal="center" vertical="top" wrapText="1"/>
    </xf>
    <xf numFmtId="0" fontId="28" fillId="0" borderId="6" xfId="0" applyFont="1" applyBorder="1" applyAlignment="1">
      <alignment horizontal="center" vertical="center"/>
    </xf>
  </cellXfs>
  <cellStyles count="7">
    <cellStyle name="Heading" xfId="1" xr:uid="{00000000-0005-0000-0000-000000000000}"/>
    <cellStyle name="Heading1" xfId="2" xr:uid="{00000000-0005-0000-0000-000001000000}"/>
    <cellStyle name="Normal" xfId="0" builtinId="0"/>
    <cellStyle name="Normal 2" xfId="3" xr:uid="{00000000-0005-0000-0000-000003000000}"/>
    <cellStyle name="Porcentaje" xfId="4" builtinId="5"/>
    <cellStyle name="Result" xfId="5" xr:uid="{00000000-0005-0000-0000-000005000000}"/>
    <cellStyle name="Result2" xfId="6" xr:uid="{00000000-0005-0000-0000-000006000000}"/>
  </cellStyles>
  <dxfs count="7">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theme="5" tint="-0.24994659260841701"/>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CATEGORIA</a:t>
            </a:r>
            <a:r>
              <a:rPr lang="es-CO" baseline="0"/>
              <a:t> DE RIESGO</a:t>
            </a:r>
            <a:endParaRPr lang="es-CO"/>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solidFill>
              <a:schemeClr val="accent1"/>
            </a:solidFill>
            <a:ln>
              <a:noFill/>
            </a:ln>
            <a:effectLst/>
          </c:spPr>
          <c:invertIfNegative val="0"/>
          <c:cat>
            <c:strRef>
              <c:f>'Hoja1 (2)'!$N$10:$N$13</c:f>
              <c:strCache>
                <c:ptCount val="4"/>
                <c:pt idx="0">
                  <c:v>EXTREMO</c:v>
                </c:pt>
                <c:pt idx="1">
                  <c:v>ALTO</c:v>
                </c:pt>
                <c:pt idx="2">
                  <c:v>MEDIO</c:v>
                </c:pt>
                <c:pt idx="3">
                  <c:v>BAJO</c:v>
                </c:pt>
              </c:strCache>
            </c:strRef>
          </c:cat>
          <c:val>
            <c:numRef>
              <c:f>'Hoja1 (2)'!$P$10:$P$13</c:f>
              <c:numCache>
                <c:formatCode>0%</c:formatCode>
                <c:ptCount val="4"/>
                <c:pt idx="0">
                  <c:v>0</c:v>
                </c:pt>
                <c:pt idx="1">
                  <c:v>0.24242424242424243</c:v>
                </c:pt>
                <c:pt idx="2">
                  <c:v>0.30303030303030304</c:v>
                </c:pt>
                <c:pt idx="3">
                  <c:v>0.45454545454545453</c:v>
                </c:pt>
              </c:numCache>
            </c:numRef>
          </c:val>
          <c:extLst>
            <c:ext xmlns:c16="http://schemas.microsoft.com/office/drawing/2014/chart" uri="{C3380CC4-5D6E-409C-BE32-E72D297353CC}">
              <c16:uniqueId val="{00000000-B490-4B44-BDAC-22364539FE38}"/>
            </c:ext>
          </c:extLst>
        </c:ser>
        <c:dLbls>
          <c:showLegendKey val="0"/>
          <c:showVal val="0"/>
          <c:showCatName val="0"/>
          <c:showSerName val="0"/>
          <c:showPercent val="0"/>
          <c:showBubbleSize val="0"/>
        </c:dLbls>
        <c:gapWidth val="219"/>
        <c:overlap val="-27"/>
        <c:axId val="693403183"/>
        <c:axId val="1592374336"/>
      </c:barChart>
      <c:catAx>
        <c:axId val="69340318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592374336"/>
        <c:crosses val="autoZero"/>
        <c:auto val="1"/>
        <c:lblAlgn val="ctr"/>
        <c:lblOffset val="100"/>
        <c:noMultiLvlLbl val="0"/>
      </c:catAx>
      <c:valAx>
        <c:axId val="159237433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93403183"/>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12</xdr:col>
      <xdr:colOff>91440</xdr:colOff>
      <xdr:row>16</xdr:row>
      <xdr:rowOff>518160</xdr:rowOff>
    </xdr:from>
    <xdr:to>
      <xdr:col>17</xdr:col>
      <xdr:colOff>259080</xdr:colOff>
      <xdr:row>20</xdr:row>
      <xdr:rowOff>251460</xdr:rowOff>
    </xdr:to>
    <xdr:graphicFrame macro="">
      <xdr:nvGraphicFramePr>
        <xdr:cNvPr id="2" name="Gráfico 1">
          <a:extLst>
            <a:ext uri="{FF2B5EF4-FFF2-40B4-BE49-F238E27FC236}">
              <a16:creationId xmlns:a16="http://schemas.microsoft.com/office/drawing/2014/main" id="{DDF2CCB4-B3F2-421E-B6B1-A4F582B90AF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114300</xdr:colOff>
      <xdr:row>18</xdr:row>
      <xdr:rowOff>99060</xdr:rowOff>
    </xdr:from>
    <xdr:to>
      <xdr:col>1</xdr:col>
      <xdr:colOff>7018020</xdr:colOff>
      <xdr:row>31</xdr:row>
      <xdr:rowOff>38100</xdr:rowOff>
    </xdr:to>
    <xdr:pic>
      <xdr:nvPicPr>
        <xdr:cNvPr id="3843" name="Imagen 1">
          <a:extLst>
            <a:ext uri="{FF2B5EF4-FFF2-40B4-BE49-F238E27FC236}">
              <a16:creationId xmlns:a16="http://schemas.microsoft.com/office/drawing/2014/main" id="{7385F67D-6BC5-F8C2-1AE6-AAE47A3C182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558540"/>
          <a:ext cx="6903720" cy="2316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91440</xdr:colOff>
      <xdr:row>103</xdr:row>
      <xdr:rowOff>38100</xdr:rowOff>
    </xdr:from>
    <xdr:to>
      <xdr:col>1</xdr:col>
      <xdr:colOff>6957060</xdr:colOff>
      <xdr:row>111</xdr:row>
      <xdr:rowOff>175260</xdr:rowOff>
    </xdr:to>
    <xdr:pic>
      <xdr:nvPicPr>
        <xdr:cNvPr id="3844" name="Imagen 3">
          <a:extLst>
            <a:ext uri="{FF2B5EF4-FFF2-40B4-BE49-F238E27FC236}">
              <a16:creationId xmlns:a16="http://schemas.microsoft.com/office/drawing/2014/main" id="{92B8CC48-0DE9-CF37-762E-4F1D9786F10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2440" y="26418540"/>
          <a:ext cx="6865620" cy="1600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117</xdr:row>
      <xdr:rowOff>0</xdr:rowOff>
    </xdr:from>
    <xdr:to>
      <xdr:col>1</xdr:col>
      <xdr:colOff>7040880</xdr:colOff>
      <xdr:row>127</xdr:row>
      <xdr:rowOff>137160</xdr:rowOff>
    </xdr:to>
    <xdr:pic>
      <xdr:nvPicPr>
        <xdr:cNvPr id="3845" name="Imagen 4">
          <a:extLst>
            <a:ext uri="{FF2B5EF4-FFF2-40B4-BE49-F238E27FC236}">
              <a16:creationId xmlns:a16="http://schemas.microsoft.com/office/drawing/2014/main" id="{733AA015-8475-0CDD-6917-4E1EA69F2B5A}"/>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1000" y="29436060"/>
          <a:ext cx="7040880" cy="196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45720</xdr:colOff>
      <xdr:row>129</xdr:row>
      <xdr:rowOff>144780</xdr:rowOff>
    </xdr:from>
    <xdr:to>
      <xdr:col>1</xdr:col>
      <xdr:colOff>7002780</xdr:colOff>
      <xdr:row>147</xdr:row>
      <xdr:rowOff>129540</xdr:rowOff>
    </xdr:to>
    <xdr:pic>
      <xdr:nvPicPr>
        <xdr:cNvPr id="3846" name="Imagen 5">
          <a:extLst>
            <a:ext uri="{FF2B5EF4-FFF2-40B4-BE49-F238E27FC236}">
              <a16:creationId xmlns:a16="http://schemas.microsoft.com/office/drawing/2014/main" id="{BE90669B-A26D-DB66-8B87-CDF22A52D084}"/>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26720" y="31935420"/>
          <a:ext cx="695706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68580</xdr:colOff>
      <xdr:row>152</xdr:row>
      <xdr:rowOff>38100</xdr:rowOff>
    </xdr:from>
    <xdr:to>
      <xdr:col>1</xdr:col>
      <xdr:colOff>6918960</xdr:colOff>
      <xdr:row>159</xdr:row>
      <xdr:rowOff>121920</xdr:rowOff>
    </xdr:to>
    <xdr:pic>
      <xdr:nvPicPr>
        <xdr:cNvPr id="3847" name="Imagen 7">
          <a:extLst>
            <a:ext uri="{FF2B5EF4-FFF2-40B4-BE49-F238E27FC236}">
              <a16:creationId xmlns:a16="http://schemas.microsoft.com/office/drawing/2014/main" id="{6C00F645-64AD-41C3-3DAD-04868D3F8003}"/>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49580" y="36195000"/>
          <a:ext cx="685038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79BBCA-E4DA-452D-8FC0-1FF9A414885B}">
  <dimension ref="A1:P38"/>
  <sheetViews>
    <sheetView workbookViewId="0">
      <selection activeCell="G36" sqref="G36"/>
    </sheetView>
  </sheetViews>
  <sheetFormatPr baseColWidth="10" defaultRowHeight="14.4"/>
  <cols>
    <col min="1" max="1" width="5.6640625" customWidth="1"/>
    <col min="2" max="2" width="26.88671875" customWidth="1"/>
    <col min="9" max="9" width="13.109375" bestFit="1" customWidth="1"/>
    <col min="10" max="10" width="9.77734375" bestFit="1" customWidth="1"/>
    <col min="11" max="11" width="12.77734375" bestFit="1" customWidth="1"/>
    <col min="12" max="12" width="12.77734375" customWidth="1"/>
    <col min="13" max="13" width="13.44140625" bestFit="1" customWidth="1"/>
    <col min="14" max="14" width="11.88671875" bestFit="1" customWidth="1"/>
    <col min="15" max="15" width="14.21875" bestFit="1" customWidth="1"/>
    <col min="16" max="16" width="13.109375" bestFit="1" customWidth="1"/>
  </cols>
  <sheetData>
    <row r="1" spans="1:16" ht="19.2" thickBot="1">
      <c r="B1" s="145" t="s">
        <v>54</v>
      </c>
      <c r="C1" s="146"/>
      <c r="D1" s="146"/>
      <c r="E1" s="146"/>
      <c r="F1" s="146"/>
      <c r="G1" s="146"/>
      <c r="H1" s="147"/>
    </row>
    <row r="2" spans="1:16" ht="87" customHeight="1">
      <c r="B2" s="148" t="s">
        <v>306</v>
      </c>
      <c r="C2" s="149"/>
      <c r="D2" s="150" t="s">
        <v>307</v>
      </c>
      <c r="E2" s="150" t="s">
        <v>308</v>
      </c>
      <c r="F2" s="150" t="s">
        <v>309</v>
      </c>
      <c r="G2" s="150" t="s">
        <v>310</v>
      </c>
      <c r="H2" s="150" t="s">
        <v>311</v>
      </c>
    </row>
    <row r="3" spans="1:16" ht="15" thickBot="1">
      <c r="B3" s="152" t="s">
        <v>312</v>
      </c>
      <c r="C3" s="153"/>
      <c r="D3" s="151"/>
      <c r="E3" s="151"/>
      <c r="F3" s="151"/>
      <c r="G3" s="151"/>
      <c r="H3" s="151"/>
    </row>
    <row r="4" spans="1:16" ht="15" thickBot="1">
      <c r="B4" s="141" t="s">
        <v>313</v>
      </c>
      <c r="C4" s="141" t="s">
        <v>314</v>
      </c>
      <c r="D4" s="110" t="s">
        <v>315</v>
      </c>
      <c r="E4" s="110" t="s">
        <v>316</v>
      </c>
      <c r="F4" s="110" t="s">
        <v>317</v>
      </c>
      <c r="G4" s="110" t="s">
        <v>318</v>
      </c>
      <c r="H4" s="110" t="s">
        <v>319</v>
      </c>
    </row>
    <row r="5" spans="1:16" ht="15" thickBot="1">
      <c r="B5" s="142"/>
      <c r="C5" s="142"/>
      <c r="D5" s="111">
        <v>1</v>
      </c>
      <c r="E5" s="111">
        <v>2</v>
      </c>
      <c r="F5" s="111">
        <v>3</v>
      </c>
      <c r="G5" s="111">
        <v>4</v>
      </c>
      <c r="H5" s="111">
        <v>5</v>
      </c>
      <c r="I5" t="s">
        <v>11</v>
      </c>
      <c r="J5" t="s">
        <v>12</v>
      </c>
      <c r="K5" t="s">
        <v>13</v>
      </c>
    </row>
    <row r="6" spans="1:16" ht="15" thickBot="1">
      <c r="A6">
        <v>1</v>
      </c>
      <c r="B6" s="112" t="s">
        <v>320</v>
      </c>
      <c r="C6" s="113">
        <v>1</v>
      </c>
      <c r="D6" s="114">
        <v>2</v>
      </c>
      <c r="E6" s="115"/>
      <c r="F6" s="115"/>
      <c r="G6" s="115"/>
      <c r="H6" s="115"/>
      <c r="I6">
        <f>+C6</f>
        <v>1</v>
      </c>
      <c r="J6">
        <f>+K6-I6</f>
        <v>1</v>
      </c>
      <c r="K6">
        <f>SUM(D6:H6)</f>
        <v>2</v>
      </c>
    </row>
    <row r="7" spans="1:16" ht="15" thickBot="1">
      <c r="A7">
        <f>+A6+1</f>
        <v>2</v>
      </c>
      <c r="B7" s="116" t="s">
        <v>321</v>
      </c>
      <c r="C7" s="113">
        <v>2</v>
      </c>
      <c r="D7" s="115"/>
      <c r="E7" s="114">
        <v>4</v>
      </c>
      <c r="F7" s="115"/>
      <c r="G7" s="115"/>
      <c r="H7" s="115"/>
      <c r="I7">
        <f t="shared" ref="I7:I38" si="0">+C7</f>
        <v>2</v>
      </c>
      <c r="J7">
        <f t="shared" ref="J7:J38" si="1">+K7-I7</f>
        <v>2</v>
      </c>
      <c r="K7">
        <f t="shared" ref="K7:K38" si="2">SUM(D7:H7)</f>
        <v>4</v>
      </c>
    </row>
    <row r="8" spans="1:16" ht="31.2" thickBot="1">
      <c r="A8">
        <f t="shared" ref="A8:A38" si="3">+A7+1</f>
        <v>3</v>
      </c>
      <c r="B8" s="112" t="s">
        <v>203</v>
      </c>
      <c r="C8" s="113">
        <v>1</v>
      </c>
      <c r="D8" s="117"/>
      <c r="E8" s="114">
        <v>3</v>
      </c>
      <c r="F8" s="115"/>
      <c r="G8" s="115"/>
      <c r="H8" s="115"/>
      <c r="I8">
        <f t="shared" si="0"/>
        <v>1</v>
      </c>
      <c r="J8">
        <f t="shared" si="1"/>
        <v>2</v>
      </c>
      <c r="K8">
        <f t="shared" si="2"/>
        <v>3</v>
      </c>
    </row>
    <row r="9" spans="1:16" ht="21" thickBot="1">
      <c r="A9">
        <f t="shared" si="3"/>
        <v>4</v>
      </c>
      <c r="B9" s="112" t="s">
        <v>322</v>
      </c>
      <c r="C9" s="113">
        <v>1</v>
      </c>
      <c r="D9" s="114">
        <v>2</v>
      </c>
      <c r="E9" s="115"/>
      <c r="F9" s="115"/>
      <c r="G9" s="115"/>
      <c r="H9" s="115"/>
      <c r="I9">
        <f t="shared" si="0"/>
        <v>1</v>
      </c>
      <c r="J9">
        <f t="shared" si="1"/>
        <v>1</v>
      </c>
      <c r="K9">
        <f t="shared" si="2"/>
        <v>2</v>
      </c>
      <c r="M9" s="118" t="s">
        <v>285</v>
      </c>
      <c r="N9" s="119" t="s">
        <v>286</v>
      </c>
      <c r="O9" s="119" t="s">
        <v>287</v>
      </c>
      <c r="P9" s="119" t="s">
        <v>288</v>
      </c>
    </row>
    <row r="10" spans="1:16" ht="16.2" thickBot="1">
      <c r="A10">
        <f t="shared" si="3"/>
        <v>5</v>
      </c>
      <c r="B10" s="112" t="s">
        <v>204</v>
      </c>
      <c r="C10" s="113">
        <v>1</v>
      </c>
      <c r="D10" s="115"/>
      <c r="E10" s="115"/>
      <c r="F10" s="120">
        <v>4</v>
      </c>
      <c r="G10" s="115"/>
      <c r="H10" s="115"/>
      <c r="I10">
        <f t="shared" si="0"/>
        <v>1</v>
      </c>
      <c r="J10">
        <f t="shared" si="1"/>
        <v>3</v>
      </c>
      <c r="K10">
        <f t="shared" si="2"/>
        <v>4</v>
      </c>
      <c r="M10" s="121" t="s">
        <v>289</v>
      </c>
      <c r="N10" s="122" t="s">
        <v>292</v>
      </c>
      <c r="O10" s="123">
        <f>COUNTIF(D6:H38,8)+COUNTIF(D6:H38,9)+COUNTIF(D6:H38,10)</f>
        <v>0</v>
      </c>
      <c r="P10" s="124">
        <f>+O10/$O$14</f>
        <v>0</v>
      </c>
    </row>
    <row r="11" spans="1:16" ht="21" thickBot="1">
      <c r="A11">
        <f t="shared" si="3"/>
        <v>6</v>
      </c>
      <c r="B11" s="112" t="s">
        <v>205</v>
      </c>
      <c r="C11" s="113">
        <v>1</v>
      </c>
      <c r="D11" s="115"/>
      <c r="E11" s="120">
        <v>3</v>
      </c>
      <c r="F11" s="115"/>
      <c r="G11" s="115"/>
      <c r="H11" s="115"/>
      <c r="I11">
        <f t="shared" si="0"/>
        <v>1</v>
      </c>
      <c r="J11">
        <f t="shared" si="1"/>
        <v>2</v>
      </c>
      <c r="K11">
        <f t="shared" si="2"/>
        <v>3</v>
      </c>
      <c r="M11" s="125" t="s">
        <v>290</v>
      </c>
      <c r="N11" s="122" t="s">
        <v>293</v>
      </c>
      <c r="O11" s="123">
        <f>COUNTIF(D6:H38,6)+COUNTIF(D6:H38,7)</f>
        <v>8</v>
      </c>
      <c r="P11" s="124">
        <f t="shared" ref="P11:P13" si="4">+O11/$O$14</f>
        <v>0.24242424242424243</v>
      </c>
    </row>
    <row r="12" spans="1:16" ht="21" thickBot="1">
      <c r="A12">
        <f t="shared" si="3"/>
        <v>7</v>
      </c>
      <c r="B12" s="112" t="s">
        <v>323</v>
      </c>
      <c r="C12" s="113">
        <v>1</v>
      </c>
      <c r="D12" s="115"/>
      <c r="E12" s="114">
        <v>3</v>
      </c>
      <c r="F12" s="115"/>
      <c r="G12" s="115"/>
      <c r="H12" s="115"/>
      <c r="I12">
        <f t="shared" si="0"/>
        <v>1</v>
      </c>
      <c r="J12">
        <f t="shared" si="1"/>
        <v>2</v>
      </c>
      <c r="K12">
        <f t="shared" si="2"/>
        <v>3</v>
      </c>
      <c r="M12" s="126">
        <v>5</v>
      </c>
      <c r="N12" s="122" t="s">
        <v>294</v>
      </c>
      <c r="O12" s="123">
        <f>COUNTIF(D6:H38,5)</f>
        <v>10</v>
      </c>
      <c r="P12" s="124">
        <f t="shared" si="4"/>
        <v>0.30303030303030304</v>
      </c>
    </row>
    <row r="13" spans="1:16" ht="21" thickBot="1">
      <c r="A13">
        <f t="shared" si="3"/>
        <v>8</v>
      </c>
      <c r="B13" s="112" t="s">
        <v>324</v>
      </c>
      <c r="C13" s="113">
        <v>2</v>
      </c>
      <c r="D13" s="115"/>
      <c r="E13" s="117"/>
      <c r="F13" s="115"/>
      <c r="G13" s="115"/>
      <c r="H13" s="127">
        <v>7</v>
      </c>
      <c r="I13">
        <f t="shared" si="0"/>
        <v>2</v>
      </c>
      <c r="J13">
        <f t="shared" si="1"/>
        <v>5</v>
      </c>
      <c r="K13">
        <f t="shared" si="2"/>
        <v>7</v>
      </c>
      <c r="M13" s="128" t="s">
        <v>291</v>
      </c>
      <c r="N13" s="122" t="s">
        <v>295</v>
      </c>
      <c r="O13" s="123">
        <f>COUNTIF(D6:H38,2)+COUNTIF(D6:H38,3)+COUNTIF(D6:H38,4)</f>
        <v>15</v>
      </c>
      <c r="P13" s="124">
        <f t="shared" si="4"/>
        <v>0.45454545454545453</v>
      </c>
    </row>
    <row r="14" spans="1:16" ht="21" thickBot="1">
      <c r="A14">
        <f t="shared" si="3"/>
        <v>9</v>
      </c>
      <c r="B14" s="112" t="s">
        <v>325</v>
      </c>
      <c r="C14" s="113">
        <v>1</v>
      </c>
      <c r="D14" s="115"/>
      <c r="E14" s="117"/>
      <c r="F14" s="120">
        <v>4</v>
      </c>
      <c r="G14" s="115"/>
      <c r="H14" s="115"/>
      <c r="I14">
        <f t="shared" si="0"/>
        <v>1</v>
      </c>
      <c r="J14">
        <f t="shared" si="1"/>
        <v>3</v>
      </c>
      <c r="K14">
        <f t="shared" si="2"/>
        <v>4</v>
      </c>
      <c r="M14" s="143" t="s">
        <v>296</v>
      </c>
      <c r="N14" s="144"/>
      <c r="O14" s="123">
        <f>SUM(O10:O13)</f>
        <v>33</v>
      </c>
      <c r="P14" s="124">
        <v>1</v>
      </c>
    </row>
    <row r="15" spans="1:16" ht="21" thickBot="1">
      <c r="A15">
        <f t="shared" si="3"/>
        <v>10</v>
      </c>
      <c r="B15" s="112" t="s">
        <v>208</v>
      </c>
      <c r="C15" s="113">
        <v>1</v>
      </c>
      <c r="D15" s="117"/>
      <c r="E15" s="115"/>
      <c r="F15" s="115"/>
      <c r="G15" s="115"/>
      <c r="H15" s="127">
        <v>6</v>
      </c>
      <c r="I15">
        <f t="shared" si="0"/>
        <v>1</v>
      </c>
      <c r="J15">
        <f t="shared" si="1"/>
        <v>5</v>
      </c>
      <c r="K15">
        <f t="shared" si="2"/>
        <v>6</v>
      </c>
    </row>
    <row r="16" spans="1:16" ht="21" thickBot="1">
      <c r="A16">
        <f t="shared" si="3"/>
        <v>11</v>
      </c>
      <c r="B16" s="112" t="s">
        <v>326</v>
      </c>
      <c r="C16" s="113">
        <v>2</v>
      </c>
      <c r="D16" s="117"/>
      <c r="E16" s="115"/>
      <c r="F16" s="115"/>
      <c r="G16" s="115"/>
      <c r="H16" s="127">
        <v>7</v>
      </c>
      <c r="I16">
        <f t="shared" si="0"/>
        <v>2</v>
      </c>
      <c r="J16">
        <f t="shared" si="1"/>
        <v>5</v>
      </c>
      <c r="K16">
        <f t="shared" si="2"/>
        <v>7</v>
      </c>
    </row>
    <row r="17" spans="1:11" ht="41.4" thickBot="1">
      <c r="A17">
        <f t="shared" si="3"/>
        <v>12</v>
      </c>
      <c r="B17" s="112" t="s">
        <v>327</v>
      </c>
      <c r="C17" s="113">
        <v>2</v>
      </c>
      <c r="D17" s="115"/>
      <c r="E17" s="115"/>
      <c r="F17" s="129">
        <v>5</v>
      </c>
      <c r="G17" s="115"/>
      <c r="H17" s="115"/>
      <c r="I17">
        <f t="shared" si="0"/>
        <v>2</v>
      </c>
      <c r="J17">
        <f t="shared" si="1"/>
        <v>3</v>
      </c>
      <c r="K17">
        <f t="shared" si="2"/>
        <v>5</v>
      </c>
    </row>
    <row r="18" spans="1:11" ht="21" thickBot="1">
      <c r="A18">
        <f t="shared" si="3"/>
        <v>13</v>
      </c>
      <c r="B18" s="112" t="s">
        <v>328</v>
      </c>
      <c r="C18" s="113">
        <v>2</v>
      </c>
      <c r="D18" s="114">
        <v>3</v>
      </c>
      <c r="E18" s="115"/>
      <c r="F18" s="115"/>
      <c r="G18" s="115"/>
      <c r="H18" s="115"/>
      <c r="I18">
        <f t="shared" si="0"/>
        <v>2</v>
      </c>
      <c r="J18">
        <f t="shared" si="1"/>
        <v>1</v>
      </c>
      <c r="K18">
        <f t="shared" si="2"/>
        <v>3</v>
      </c>
    </row>
    <row r="19" spans="1:11" ht="21" thickBot="1">
      <c r="A19">
        <f t="shared" si="3"/>
        <v>14</v>
      </c>
      <c r="B19" s="112" t="s">
        <v>329</v>
      </c>
      <c r="C19" s="113">
        <v>1</v>
      </c>
      <c r="D19" s="114">
        <v>2</v>
      </c>
      <c r="E19" s="115"/>
      <c r="F19" s="115"/>
      <c r="G19" s="115"/>
      <c r="H19" s="115"/>
      <c r="I19">
        <f t="shared" si="0"/>
        <v>1</v>
      </c>
      <c r="J19">
        <f t="shared" si="1"/>
        <v>1</v>
      </c>
      <c r="K19">
        <f t="shared" si="2"/>
        <v>2</v>
      </c>
    </row>
    <row r="20" spans="1:11" ht="41.4" thickBot="1">
      <c r="A20">
        <f t="shared" si="3"/>
        <v>15</v>
      </c>
      <c r="B20" s="112" t="s">
        <v>330</v>
      </c>
      <c r="C20" s="113">
        <v>2</v>
      </c>
      <c r="D20" s="115"/>
      <c r="E20" s="115"/>
      <c r="F20" s="129">
        <v>5</v>
      </c>
      <c r="G20" s="115"/>
      <c r="H20" s="115"/>
      <c r="I20">
        <f t="shared" si="0"/>
        <v>2</v>
      </c>
      <c r="J20">
        <f t="shared" si="1"/>
        <v>3</v>
      </c>
      <c r="K20">
        <f t="shared" si="2"/>
        <v>5</v>
      </c>
    </row>
    <row r="21" spans="1:11" ht="30.6">
      <c r="A21">
        <f t="shared" si="3"/>
        <v>16</v>
      </c>
      <c r="B21" s="134" t="s">
        <v>276</v>
      </c>
      <c r="C21" s="135">
        <v>3</v>
      </c>
      <c r="D21" s="136"/>
      <c r="E21" s="137">
        <v>5</v>
      </c>
      <c r="F21" s="135"/>
      <c r="G21" s="136"/>
      <c r="H21" s="136"/>
      <c r="I21">
        <f t="shared" si="0"/>
        <v>3</v>
      </c>
      <c r="J21">
        <f t="shared" si="1"/>
        <v>2</v>
      </c>
      <c r="K21">
        <f t="shared" si="2"/>
        <v>5</v>
      </c>
    </row>
    <row r="22" spans="1:11" ht="21" thickBot="1">
      <c r="A22">
        <f t="shared" si="3"/>
        <v>17</v>
      </c>
      <c r="B22" s="112" t="s">
        <v>331</v>
      </c>
      <c r="C22" s="113">
        <v>3</v>
      </c>
      <c r="D22" s="115"/>
      <c r="E22" s="129">
        <v>5</v>
      </c>
      <c r="F22" s="113"/>
      <c r="G22" s="115"/>
      <c r="H22" s="115"/>
      <c r="I22">
        <f t="shared" si="0"/>
        <v>3</v>
      </c>
      <c r="J22">
        <f t="shared" si="1"/>
        <v>2</v>
      </c>
      <c r="K22">
        <f t="shared" si="2"/>
        <v>5</v>
      </c>
    </row>
    <row r="23" spans="1:11" ht="41.4" thickBot="1">
      <c r="A23">
        <f t="shared" si="3"/>
        <v>18</v>
      </c>
      <c r="B23" s="112" t="s">
        <v>213</v>
      </c>
      <c r="C23" s="113">
        <v>2</v>
      </c>
      <c r="D23" s="115"/>
      <c r="E23" s="114">
        <v>4</v>
      </c>
      <c r="F23" s="115"/>
      <c r="G23" s="115"/>
      <c r="H23" s="115"/>
      <c r="I23">
        <f t="shared" si="0"/>
        <v>2</v>
      </c>
      <c r="J23">
        <f t="shared" si="1"/>
        <v>2</v>
      </c>
      <c r="K23">
        <f t="shared" si="2"/>
        <v>4</v>
      </c>
    </row>
    <row r="24" spans="1:11" ht="21" thickBot="1">
      <c r="A24">
        <f t="shared" si="3"/>
        <v>19</v>
      </c>
      <c r="B24" s="112" t="s">
        <v>332</v>
      </c>
      <c r="C24" s="113">
        <v>2</v>
      </c>
      <c r="D24" s="115"/>
      <c r="E24" s="115"/>
      <c r="F24" s="129">
        <v>5</v>
      </c>
      <c r="G24" s="115"/>
      <c r="H24" s="115"/>
      <c r="I24">
        <f t="shared" si="0"/>
        <v>2</v>
      </c>
      <c r="J24">
        <f t="shared" si="1"/>
        <v>3</v>
      </c>
      <c r="K24">
        <f t="shared" si="2"/>
        <v>5</v>
      </c>
    </row>
    <row r="25" spans="1:11" ht="31.2" thickBot="1">
      <c r="A25">
        <f t="shared" si="3"/>
        <v>20</v>
      </c>
      <c r="B25" s="112" t="s">
        <v>215</v>
      </c>
      <c r="C25" s="113">
        <v>2</v>
      </c>
      <c r="D25" s="115"/>
      <c r="E25" s="120">
        <v>4</v>
      </c>
      <c r="F25" s="115"/>
      <c r="G25" s="115"/>
      <c r="H25" s="115"/>
      <c r="I25">
        <f t="shared" si="0"/>
        <v>2</v>
      </c>
      <c r="J25">
        <f t="shared" si="1"/>
        <v>2</v>
      </c>
      <c r="K25">
        <f t="shared" si="2"/>
        <v>4</v>
      </c>
    </row>
    <row r="26" spans="1:11" ht="31.2" thickBot="1">
      <c r="A26">
        <f t="shared" si="3"/>
        <v>21</v>
      </c>
      <c r="B26" s="112" t="s">
        <v>333</v>
      </c>
      <c r="C26" s="113">
        <v>1</v>
      </c>
      <c r="D26" s="115"/>
      <c r="E26" s="115"/>
      <c r="F26" s="114">
        <v>4</v>
      </c>
      <c r="G26" s="115"/>
      <c r="H26" s="115"/>
      <c r="I26">
        <f t="shared" si="0"/>
        <v>1</v>
      </c>
      <c r="J26">
        <f t="shared" si="1"/>
        <v>3</v>
      </c>
      <c r="K26">
        <f t="shared" si="2"/>
        <v>4</v>
      </c>
    </row>
    <row r="27" spans="1:11" ht="21" thickBot="1">
      <c r="A27">
        <f t="shared" si="3"/>
        <v>22</v>
      </c>
      <c r="B27" s="112" t="s">
        <v>334</v>
      </c>
      <c r="C27" s="113">
        <v>1</v>
      </c>
      <c r="D27" s="115"/>
      <c r="E27" s="115"/>
      <c r="F27" s="113"/>
      <c r="G27" s="129">
        <v>5</v>
      </c>
      <c r="H27" s="115"/>
      <c r="I27">
        <f t="shared" si="0"/>
        <v>1</v>
      </c>
      <c r="J27">
        <f t="shared" si="1"/>
        <v>4</v>
      </c>
      <c r="K27">
        <f t="shared" si="2"/>
        <v>5</v>
      </c>
    </row>
    <row r="28" spans="1:11" ht="21" thickBot="1">
      <c r="A28">
        <f t="shared" si="3"/>
        <v>23</v>
      </c>
      <c r="B28" s="112" t="s">
        <v>335</v>
      </c>
      <c r="C28" s="113">
        <v>3</v>
      </c>
      <c r="D28" s="115"/>
      <c r="E28" s="129">
        <v>5</v>
      </c>
      <c r="F28" s="113"/>
      <c r="G28" s="115"/>
      <c r="H28" s="115"/>
      <c r="I28">
        <f t="shared" si="0"/>
        <v>3</v>
      </c>
      <c r="J28">
        <f t="shared" si="1"/>
        <v>2</v>
      </c>
      <c r="K28">
        <f t="shared" si="2"/>
        <v>5</v>
      </c>
    </row>
    <row r="29" spans="1:11" ht="41.4" thickBot="1">
      <c r="A29">
        <f t="shared" si="3"/>
        <v>24</v>
      </c>
      <c r="B29" s="112" t="s">
        <v>336</v>
      </c>
      <c r="C29" s="113">
        <v>2</v>
      </c>
      <c r="D29" s="115"/>
      <c r="E29" s="115"/>
      <c r="F29" s="113"/>
      <c r="G29" s="115"/>
      <c r="H29" s="127">
        <v>7</v>
      </c>
      <c r="I29">
        <f t="shared" si="0"/>
        <v>2</v>
      </c>
      <c r="J29">
        <f t="shared" si="1"/>
        <v>5</v>
      </c>
      <c r="K29">
        <f t="shared" si="2"/>
        <v>7</v>
      </c>
    </row>
    <row r="30" spans="1:11" ht="51.6" thickBot="1">
      <c r="A30">
        <f t="shared" si="3"/>
        <v>25</v>
      </c>
      <c r="B30" s="112" t="s">
        <v>337</v>
      </c>
      <c r="C30" s="113">
        <v>3</v>
      </c>
      <c r="D30" s="115"/>
      <c r="E30" s="115"/>
      <c r="F30" s="130">
        <v>6</v>
      </c>
      <c r="G30" s="115"/>
      <c r="H30" s="115"/>
      <c r="I30">
        <f t="shared" si="0"/>
        <v>3</v>
      </c>
      <c r="J30">
        <f t="shared" si="1"/>
        <v>3</v>
      </c>
      <c r="K30">
        <f t="shared" si="2"/>
        <v>6</v>
      </c>
    </row>
    <row r="31" spans="1:11" ht="21" thickBot="1">
      <c r="A31">
        <f t="shared" si="3"/>
        <v>26</v>
      </c>
      <c r="B31" s="112" t="s">
        <v>338</v>
      </c>
      <c r="C31" s="113">
        <v>2</v>
      </c>
      <c r="D31" s="115"/>
      <c r="E31" s="115"/>
      <c r="F31" s="113"/>
      <c r="G31" s="131">
        <v>6</v>
      </c>
      <c r="H31" s="115"/>
      <c r="I31">
        <f t="shared" si="0"/>
        <v>2</v>
      </c>
      <c r="J31">
        <f t="shared" si="1"/>
        <v>4</v>
      </c>
      <c r="K31">
        <f t="shared" si="2"/>
        <v>6</v>
      </c>
    </row>
    <row r="32" spans="1:11" ht="41.4" thickBot="1">
      <c r="A32">
        <f t="shared" si="3"/>
        <v>27</v>
      </c>
      <c r="B32" s="116" t="s">
        <v>216</v>
      </c>
      <c r="C32" s="113">
        <v>2</v>
      </c>
      <c r="D32" s="115"/>
      <c r="E32" s="115"/>
      <c r="F32" s="132">
        <v>5</v>
      </c>
      <c r="G32" s="115"/>
      <c r="H32" s="115"/>
      <c r="I32">
        <f t="shared" si="0"/>
        <v>2</v>
      </c>
      <c r="J32">
        <f t="shared" si="1"/>
        <v>3</v>
      </c>
      <c r="K32">
        <f t="shared" si="2"/>
        <v>5</v>
      </c>
    </row>
    <row r="33" spans="1:11" ht="41.4" thickBot="1">
      <c r="A33">
        <f t="shared" si="3"/>
        <v>28</v>
      </c>
      <c r="B33" s="112" t="s">
        <v>218</v>
      </c>
      <c r="C33" s="113">
        <v>1</v>
      </c>
      <c r="D33" s="115"/>
      <c r="E33" s="120">
        <v>3</v>
      </c>
      <c r="F33" s="115"/>
      <c r="G33" s="115"/>
      <c r="H33" s="115"/>
      <c r="I33">
        <f t="shared" si="0"/>
        <v>1</v>
      </c>
      <c r="J33">
        <f t="shared" si="1"/>
        <v>2</v>
      </c>
      <c r="K33">
        <f t="shared" si="2"/>
        <v>3</v>
      </c>
    </row>
    <row r="34" spans="1:11" ht="31.2" thickBot="1">
      <c r="A34">
        <f t="shared" si="3"/>
        <v>29</v>
      </c>
      <c r="B34" s="112" t="s">
        <v>339</v>
      </c>
      <c r="C34" s="113">
        <v>3</v>
      </c>
      <c r="D34" s="115"/>
      <c r="E34" s="115"/>
      <c r="F34" s="133">
        <v>6</v>
      </c>
      <c r="G34" s="115"/>
      <c r="H34" s="115"/>
      <c r="I34">
        <f t="shared" si="0"/>
        <v>3</v>
      </c>
      <c r="J34">
        <f t="shared" si="1"/>
        <v>3</v>
      </c>
      <c r="K34">
        <f t="shared" si="2"/>
        <v>6</v>
      </c>
    </row>
    <row r="35" spans="1:11" ht="31.2" thickBot="1">
      <c r="A35">
        <f t="shared" si="3"/>
        <v>30</v>
      </c>
      <c r="B35" s="112" t="s">
        <v>219</v>
      </c>
      <c r="C35" s="113">
        <v>3</v>
      </c>
      <c r="D35" s="115"/>
      <c r="E35" s="115"/>
      <c r="F35" s="131">
        <v>6</v>
      </c>
      <c r="G35" s="115"/>
      <c r="H35" s="115"/>
      <c r="I35">
        <f t="shared" si="0"/>
        <v>3</v>
      </c>
      <c r="J35">
        <f t="shared" si="1"/>
        <v>3</v>
      </c>
      <c r="K35">
        <f t="shared" si="2"/>
        <v>6</v>
      </c>
    </row>
    <row r="36" spans="1:11" ht="31.2" thickBot="1">
      <c r="A36">
        <f t="shared" si="3"/>
        <v>31</v>
      </c>
      <c r="B36" s="112" t="s">
        <v>220</v>
      </c>
      <c r="C36" s="113">
        <v>2</v>
      </c>
      <c r="D36" s="115"/>
      <c r="E36" s="115"/>
      <c r="F36" s="129">
        <v>5</v>
      </c>
      <c r="G36" s="115"/>
      <c r="H36" s="115"/>
      <c r="I36">
        <f t="shared" si="0"/>
        <v>2</v>
      </c>
      <c r="J36">
        <f t="shared" si="1"/>
        <v>3</v>
      </c>
      <c r="K36">
        <f t="shared" si="2"/>
        <v>5</v>
      </c>
    </row>
    <row r="37" spans="1:11" ht="41.4" thickBot="1">
      <c r="A37">
        <f t="shared" si="3"/>
        <v>32</v>
      </c>
      <c r="B37" s="112" t="s">
        <v>284</v>
      </c>
      <c r="C37" s="113">
        <v>1</v>
      </c>
      <c r="D37" s="115"/>
      <c r="E37" s="114">
        <v>3</v>
      </c>
      <c r="F37" s="115"/>
      <c r="G37" s="115"/>
      <c r="H37" s="115"/>
      <c r="I37">
        <f t="shared" si="0"/>
        <v>1</v>
      </c>
      <c r="J37">
        <f t="shared" si="1"/>
        <v>2</v>
      </c>
      <c r="K37">
        <f t="shared" si="2"/>
        <v>3</v>
      </c>
    </row>
    <row r="38" spans="1:11" ht="82.2" thickBot="1">
      <c r="A38">
        <f t="shared" si="3"/>
        <v>33</v>
      </c>
      <c r="B38" s="112" t="s">
        <v>223</v>
      </c>
      <c r="C38" s="113">
        <v>2</v>
      </c>
      <c r="D38" s="115"/>
      <c r="E38" s="113"/>
      <c r="F38" s="129">
        <v>5</v>
      </c>
      <c r="G38" s="115"/>
      <c r="H38" s="115"/>
      <c r="I38">
        <f t="shared" si="0"/>
        <v>2</v>
      </c>
      <c r="J38">
        <f t="shared" si="1"/>
        <v>3</v>
      </c>
      <c r="K38">
        <f t="shared" si="2"/>
        <v>5</v>
      </c>
    </row>
  </sheetData>
  <mergeCells count="11">
    <mergeCell ref="B4:B5"/>
    <mergeCell ref="C4:C5"/>
    <mergeCell ref="M14:N14"/>
    <mergeCell ref="B1:H1"/>
    <mergeCell ref="B2:C2"/>
    <mergeCell ref="D2:D3"/>
    <mergeCell ref="E2:E3"/>
    <mergeCell ref="F2:F3"/>
    <mergeCell ref="G2:G3"/>
    <mergeCell ref="H2:H3"/>
    <mergeCell ref="B3:C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48"/>
  <sheetViews>
    <sheetView showGridLines="0" tabSelected="1" view="pageBreakPreview" topLeftCell="A4" zoomScale="50" zoomScaleNormal="25" zoomScaleSheetLayoutView="50" workbookViewId="0">
      <pane xSplit="6" ySplit="6" topLeftCell="G41" activePane="bottomRight" state="frozen"/>
      <selection activeCell="A4" sqref="A4"/>
      <selection pane="topRight" activeCell="G4" sqref="G4"/>
      <selection pane="bottomLeft" activeCell="A10" sqref="A10"/>
      <selection pane="bottomRight" activeCell="N8" sqref="N8:N9"/>
    </sheetView>
  </sheetViews>
  <sheetFormatPr baseColWidth="10" defaultColWidth="12.109375" defaultRowHeight="13.8"/>
  <cols>
    <col min="1" max="1" width="10.44140625" style="46" customWidth="1"/>
    <col min="2" max="5" width="10.44140625" style="47" customWidth="1"/>
    <col min="6" max="6" width="41.5546875" style="48" customWidth="1"/>
    <col min="7" max="7" width="29.88671875" style="48" customWidth="1"/>
    <col min="8" max="8" width="8" style="46" customWidth="1"/>
    <col min="9" max="9" width="27.109375" style="42" bestFit="1" customWidth="1"/>
    <col min="10" max="10" width="6.44140625" style="46" customWidth="1"/>
    <col min="11" max="11" width="17.88671875" style="42" customWidth="1"/>
    <col min="12" max="12" width="7.109375" style="46" customWidth="1"/>
    <col min="13" max="13" width="17.33203125" style="42" bestFit="1" customWidth="1"/>
    <col min="14" max="14" width="15" style="46" customWidth="1"/>
    <col min="15" max="15" width="28.77734375" style="47" customWidth="1"/>
    <col min="16" max="16" width="2.77734375" style="46" bestFit="1" customWidth="1"/>
    <col min="17" max="17" width="23.6640625" style="42" customWidth="1"/>
    <col min="18" max="18" width="2.77734375" style="46" bestFit="1" customWidth="1"/>
    <col min="19" max="19" width="22.6640625" style="42" bestFit="1" customWidth="1"/>
    <col min="20" max="20" width="11.21875" style="46" customWidth="1"/>
    <col min="21" max="21" width="15.6640625" style="42" bestFit="1" customWidth="1"/>
    <col min="22" max="22" width="15.109375" style="46" customWidth="1"/>
    <col min="23" max="23" width="23.109375" style="46" customWidth="1"/>
    <col min="24" max="24" width="21.44140625" style="48" customWidth="1"/>
    <col min="25" max="27" width="40.88671875" style="48" customWidth="1"/>
    <col min="28" max="16384" width="12.109375" style="40"/>
  </cols>
  <sheetData>
    <row r="1" spans="1:27" s="43" customFormat="1" ht="77.099999999999994" hidden="1" customHeight="1">
      <c r="A1" s="1"/>
      <c r="B1" s="171" t="s">
        <v>199</v>
      </c>
      <c r="C1" s="172"/>
      <c r="D1" s="172"/>
      <c r="E1" s="172"/>
      <c r="F1" s="172"/>
      <c r="G1" s="172"/>
      <c r="H1" s="172"/>
      <c r="I1" s="172"/>
      <c r="J1" s="172"/>
      <c r="K1" s="172"/>
      <c r="L1" s="172"/>
      <c r="M1" s="172"/>
      <c r="N1" s="172"/>
      <c r="O1" s="172"/>
      <c r="P1" s="172"/>
      <c r="Q1" s="172"/>
      <c r="R1" s="172"/>
      <c r="S1" s="172"/>
      <c r="T1" s="172"/>
      <c r="U1" s="172"/>
      <c r="V1" s="172"/>
      <c r="W1" s="172"/>
      <c r="X1" s="172"/>
      <c r="Y1" s="172"/>
      <c r="Z1" s="172"/>
      <c r="AA1" s="173"/>
    </row>
    <row r="2" spans="1:27" s="43" customFormat="1" ht="30.6" thickBot="1">
      <c r="A2" s="2"/>
      <c r="B2" s="183" t="s">
        <v>0</v>
      </c>
      <c r="C2" s="184"/>
      <c r="D2" s="184"/>
      <c r="E2" s="184"/>
      <c r="F2" s="184"/>
      <c r="G2" s="184"/>
      <c r="H2" s="184"/>
      <c r="I2" s="184"/>
      <c r="J2" s="184"/>
      <c r="K2" s="184"/>
      <c r="L2" s="184"/>
      <c r="M2" s="184"/>
      <c r="N2" s="184"/>
      <c r="O2" s="184"/>
      <c r="P2" s="184"/>
      <c r="Q2" s="184"/>
      <c r="R2" s="184"/>
      <c r="S2" s="184"/>
      <c r="T2" s="184"/>
      <c r="U2" s="184"/>
      <c r="V2" s="184"/>
      <c r="W2" s="184"/>
      <c r="X2" s="185"/>
      <c r="Y2" s="38"/>
      <c r="Z2" s="38"/>
      <c r="AA2" s="39"/>
    </row>
    <row r="3" spans="1:27" s="41" customFormat="1" ht="30">
      <c r="A3" s="35"/>
      <c r="B3" s="186" t="s">
        <v>195</v>
      </c>
      <c r="C3" s="187"/>
      <c r="D3" s="187"/>
      <c r="E3" s="187"/>
      <c r="F3" s="188"/>
      <c r="G3" s="154" t="s">
        <v>372</v>
      </c>
      <c r="H3" s="155"/>
      <c r="I3" s="155"/>
      <c r="J3" s="155"/>
      <c r="K3" s="155"/>
      <c r="L3" s="155"/>
      <c r="M3" s="155"/>
      <c r="N3" s="155"/>
      <c r="O3" s="155"/>
      <c r="P3" s="155"/>
      <c r="Q3" s="155"/>
      <c r="R3" s="155"/>
      <c r="S3" s="155"/>
      <c r="T3" s="156"/>
      <c r="U3" s="174" t="s">
        <v>198</v>
      </c>
      <c r="V3" s="175"/>
      <c r="W3" s="175"/>
      <c r="X3" s="176"/>
      <c r="Y3" s="36"/>
      <c r="Z3" s="36"/>
      <c r="AA3" s="37"/>
    </row>
    <row r="4" spans="1:27" ht="30">
      <c r="A4" s="2"/>
      <c r="B4" s="189" t="s">
        <v>379</v>
      </c>
      <c r="C4" s="190"/>
      <c r="D4" s="190"/>
      <c r="E4" s="190"/>
      <c r="F4" s="191"/>
      <c r="G4" s="157"/>
      <c r="H4" s="158"/>
      <c r="I4" s="158"/>
      <c r="J4" s="158"/>
      <c r="K4" s="158"/>
      <c r="L4" s="158"/>
      <c r="M4" s="158"/>
      <c r="N4" s="158"/>
      <c r="O4" s="158"/>
      <c r="P4" s="158"/>
      <c r="Q4" s="158"/>
      <c r="R4" s="158"/>
      <c r="S4" s="158"/>
      <c r="T4" s="159"/>
      <c r="U4" s="177" t="s">
        <v>373</v>
      </c>
      <c r="V4" s="178"/>
      <c r="W4" s="178"/>
      <c r="X4" s="179"/>
      <c r="Y4" s="28"/>
      <c r="Z4" s="28"/>
      <c r="AA4" s="31"/>
    </row>
    <row r="5" spans="1:27" ht="85.2" customHeight="1" thickBot="1">
      <c r="A5" s="29"/>
      <c r="B5" s="192"/>
      <c r="C5" s="193"/>
      <c r="D5" s="193"/>
      <c r="E5" s="193"/>
      <c r="F5" s="194"/>
      <c r="G5" s="160"/>
      <c r="H5" s="161"/>
      <c r="I5" s="161"/>
      <c r="J5" s="161"/>
      <c r="K5" s="161"/>
      <c r="L5" s="161"/>
      <c r="M5" s="161"/>
      <c r="N5" s="161"/>
      <c r="O5" s="161"/>
      <c r="P5" s="161"/>
      <c r="Q5" s="161"/>
      <c r="R5" s="161"/>
      <c r="S5" s="161"/>
      <c r="T5" s="162"/>
      <c r="U5" s="180"/>
      <c r="V5" s="181"/>
      <c r="W5" s="181"/>
      <c r="X5" s="182"/>
      <c r="Y5" s="30"/>
      <c r="Z5" s="30"/>
      <c r="AA5" s="32"/>
    </row>
    <row r="6" spans="1:27" s="43" customFormat="1" ht="6.6" customHeight="1" thickBot="1">
      <c r="A6" s="33"/>
      <c r="B6" s="28"/>
      <c r="C6" s="28"/>
      <c r="D6" s="28"/>
      <c r="E6" s="28"/>
      <c r="F6" s="28"/>
      <c r="G6" s="28"/>
      <c r="H6" s="3"/>
      <c r="I6" s="3"/>
      <c r="J6" s="3"/>
      <c r="K6" s="3"/>
      <c r="L6" s="3"/>
      <c r="M6" s="3"/>
      <c r="N6" s="3"/>
      <c r="O6" s="28"/>
      <c r="P6" s="3"/>
      <c r="Q6" s="3"/>
      <c r="R6" s="3"/>
      <c r="S6" s="3"/>
      <c r="T6" s="3"/>
      <c r="U6" s="3"/>
      <c r="V6" s="3"/>
      <c r="W6" s="3"/>
      <c r="X6" s="28"/>
      <c r="Y6" s="28"/>
      <c r="Z6" s="28"/>
      <c r="AA6" s="31"/>
    </row>
    <row r="7" spans="1:27" s="53" customFormat="1" ht="27.75" customHeight="1" thickBot="1">
      <c r="A7" s="163" t="s">
        <v>1</v>
      </c>
      <c r="B7" s="164"/>
      <c r="C7" s="164"/>
      <c r="D7" s="164"/>
      <c r="E7" s="164"/>
      <c r="F7" s="164"/>
      <c r="G7" s="164" t="s">
        <v>2</v>
      </c>
      <c r="H7" s="164"/>
      <c r="I7" s="164"/>
      <c r="J7" s="164"/>
      <c r="K7" s="164"/>
      <c r="L7" s="164"/>
      <c r="M7" s="164"/>
      <c r="N7" s="164" t="s">
        <v>3</v>
      </c>
      <c r="O7" s="164"/>
      <c r="P7" s="164"/>
      <c r="Q7" s="164"/>
      <c r="R7" s="164"/>
      <c r="S7" s="164"/>
      <c r="T7" s="164"/>
      <c r="U7" s="164"/>
      <c r="V7" s="164"/>
      <c r="W7" s="164"/>
      <c r="X7" s="164"/>
      <c r="Y7" s="164"/>
      <c r="Z7" s="164"/>
      <c r="AA7" s="165"/>
    </row>
    <row r="8" spans="1:27" s="68" customFormat="1" ht="30.6" customHeight="1" thickTop="1">
      <c r="A8" s="198" t="s">
        <v>4</v>
      </c>
      <c r="B8" s="195" t="s">
        <v>5</v>
      </c>
      <c r="C8" s="195" t="s">
        <v>6</v>
      </c>
      <c r="D8" s="195" t="s">
        <v>7</v>
      </c>
      <c r="E8" s="195" t="s">
        <v>8</v>
      </c>
      <c r="F8" s="170" t="s">
        <v>9</v>
      </c>
      <c r="G8" s="199" t="s">
        <v>10</v>
      </c>
      <c r="H8" s="167" t="s">
        <v>11</v>
      </c>
      <c r="I8" s="167"/>
      <c r="J8" s="167" t="s">
        <v>12</v>
      </c>
      <c r="K8" s="167"/>
      <c r="L8" s="168" t="s">
        <v>13</v>
      </c>
      <c r="M8" s="168" t="s">
        <v>14</v>
      </c>
      <c r="N8" s="166" t="s">
        <v>15</v>
      </c>
      <c r="O8" s="166" t="s">
        <v>16</v>
      </c>
      <c r="P8" s="166" t="s">
        <v>17</v>
      </c>
      <c r="Q8" s="166"/>
      <c r="R8" s="166"/>
      <c r="S8" s="166"/>
      <c r="T8" s="166"/>
      <c r="U8" s="166"/>
      <c r="V8" s="166" t="s">
        <v>18</v>
      </c>
      <c r="W8" s="166" t="s">
        <v>19</v>
      </c>
      <c r="X8" s="166" t="s">
        <v>20</v>
      </c>
      <c r="Y8" s="166" t="s">
        <v>21</v>
      </c>
      <c r="Z8" s="166" t="s">
        <v>22</v>
      </c>
      <c r="AA8" s="200"/>
    </row>
    <row r="9" spans="1:27" s="68" customFormat="1" ht="98.4" customHeight="1">
      <c r="A9" s="198"/>
      <c r="B9" s="195"/>
      <c r="C9" s="195"/>
      <c r="D9" s="195"/>
      <c r="E9" s="195"/>
      <c r="F9" s="170"/>
      <c r="G9" s="199"/>
      <c r="H9" s="167"/>
      <c r="I9" s="167"/>
      <c r="J9" s="167"/>
      <c r="K9" s="167"/>
      <c r="L9" s="169"/>
      <c r="M9" s="169"/>
      <c r="N9" s="166"/>
      <c r="O9" s="166"/>
      <c r="P9" s="201" t="s">
        <v>23</v>
      </c>
      <c r="Q9" s="202"/>
      <c r="R9" s="201" t="s">
        <v>24</v>
      </c>
      <c r="S9" s="202"/>
      <c r="T9" s="69" t="s">
        <v>25</v>
      </c>
      <c r="U9" s="69" t="s">
        <v>26</v>
      </c>
      <c r="V9" s="166"/>
      <c r="W9" s="166"/>
      <c r="X9" s="166"/>
      <c r="Y9" s="166"/>
      <c r="Z9" s="70" t="s">
        <v>27</v>
      </c>
      <c r="AA9" s="71" t="s">
        <v>28</v>
      </c>
    </row>
    <row r="10" spans="1:27" s="80" customFormat="1" ht="97.8" customHeight="1">
      <c r="A10" s="72">
        <v>1</v>
      </c>
      <c r="B10" s="73" t="s">
        <v>200</v>
      </c>
      <c r="C10" s="73" t="s">
        <v>201</v>
      </c>
      <c r="D10" s="73" t="s">
        <v>202</v>
      </c>
      <c r="E10" s="73" t="s">
        <v>275</v>
      </c>
      <c r="F10" s="74" t="str">
        <f>+_xlfn.XLOOKUP(A10,'Hoja1 (2)'!$A$6:$A$38,'Hoja1 (2)'!$B$6:$B$38)</f>
        <v>Modalidad de Contratación inadecuada.</v>
      </c>
      <c r="G10" s="74" t="s">
        <v>340</v>
      </c>
      <c r="H10" s="76" cm="1">
        <f t="array" ref="H10">+_xlfn.XLOOKUP(F10,'Hoja1 (2)'!B6:$B$55,'Hoja1 (2)'!I6:$I$55,)</f>
        <v>1</v>
      </c>
      <c r="I10" s="34" t="str">
        <f>IF(H10=1,"Raro (puede ocurrir excepcionalmente",IF(H10=2,"Improbable (puede ocurrir ocasionalmente)",IF(H10=3,"Posible (puede ocurrrir en cualquier momento)",IF(H10=4,"Probable (probablemente va a ocurrir","Casi cierto"))))</f>
        <v>Raro (puede ocurrir excepcionalmente</v>
      </c>
      <c r="J10" s="76" cm="1">
        <f t="array" ref="J10">_xlfn.XLOOKUP(F10,'Hoja1 (2)'!$B6:B$55,'Hoja1 (2)'!J6:$J$55)</f>
        <v>1</v>
      </c>
      <c r="K10" s="34" t="str">
        <f>IF(J10=1,"INSIGNIFICANTE",IF(J10=2,"MENOR",IF(J10=3,"MODERADO",IF(J10=4,"MAYOR","CATASTRÓFICO"))))</f>
        <v>INSIGNIFICANTE</v>
      </c>
      <c r="L10" s="76">
        <f>+H10+J10</f>
        <v>2</v>
      </c>
      <c r="M10" s="75" t="str">
        <f t="shared" ref="M10" si="0">IF(OR(L10=0,L10=1,L10=2,L10=3,L10=4),"Bajo",IF(L10=5,"Medio",IF(OR(L10=6,L10=7),"Alto",IF(OR(L10=8,L10=9,L10=10),"Extremo","error"))))</f>
        <v>Bajo</v>
      </c>
      <c r="N10" s="77" t="s">
        <v>302</v>
      </c>
      <c r="O10" s="74" t="s">
        <v>225</v>
      </c>
      <c r="P10" s="75">
        <v>1</v>
      </c>
      <c r="Q10" s="34" t="str">
        <f>IF(P10=1,"Raro (puede ocurrir excepcionalmente",IF(P10=2,"Improbable (puede ocurrir ocasionalmente)",IF(P10=3,"Posible (puede ocurrrir en cualquier momento)",IF(P10=4,"Probable (probablemente va a ocurrir","Casi cierto"))))</f>
        <v>Raro (puede ocurrir excepcionalmente</v>
      </c>
      <c r="R10" s="75">
        <v>1</v>
      </c>
      <c r="S10" s="34" t="str">
        <f>IF(R10=1,"INSIGNIFICANTE",IF(R10=2,"MENOR",IF(R10=3,"MODERADO",IF(R10=4,"MAYOR","CATASTRÓFICO"))))</f>
        <v>INSIGNIFICANTE</v>
      </c>
      <c r="T10" s="75">
        <f>+P10+R10</f>
        <v>2</v>
      </c>
      <c r="U10" s="75" t="str">
        <f t="shared" ref="U10:U39" si="1">IF(OR(T10=0,T10=1,T10=2,T10=3,T10=4),"Bajo",IF(T10=5,"Medio",IF(OR(T10=6,T10=7),"Alto",IF(OR(T10=8,T10=9,T10=10),"Extremo","error"))))</f>
        <v>Bajo</v>
      </c>
      <c r="V10" s="75" t="s">
        <v>239</v>
      </c>
      <c r="W10" s="74" t="s">
        <v>240</v>
      </c>
      <c r="X10" s="74" t="s">
        <v>241</v>
      </c>
      <c r="Y10" s="74" t="s">
        <v>242</v>
      </c>
      <c r="Z10" s="78" t="s">
        <v>365</v>
      </c>
      <c r="AA10" s="79" t="s">
        <v>243</v>
      </c>
    </row>
    <row r="11" spans="1:27" s="80" customFormat="1" ht="112.2" customHeight="1">
      <c r="A11" s="72">
        <f>+A10+1</f>
        <v>2</v>
      </c>
      <c r="B11" s="73" t="s">
        <v>200</v>
      </c>
      <c r="C11" s="73" t="s">
        <v>201</v>
      </c>
      <c r="D11" s="73" t="s">
        <v>202</v>
      </c>
      <c r="E11" s="73" t="s">
        <v>275</v>
      </c>
      <c r="F11" s="74" t="str">
        <f>+_xlfn.XLOOKUP(A11,'Hoja1 (2)'!$A$6:$A$38,'Hoja1 (2)'!$B$6:$B$38)</f>
        <v>Requisitos habilitantes inapropiados.</v>
      </c>
      <c r="G11" s="74" t="s">
        <v>340</v>
      </c>
      <c r="H11" s="76" cm="1">
        <f t="array" ref="H11">+_xlfn.XLOOKUP(F11,'Hoja1 (2)'!B7:$B$55,'Hoja1 (2)'!I7:$I$55,)</f>
        <v>2</v>
      </c>
      <c r="I11" s="34" t="str">
        <f t="shared" ref="I11:I42" si="2">IF(H11=1,"Raro (puede ocurrir excepcionalmente",IF(H11=2,"Improbable (puede ocurrir ocasionalmente)",IF(H11=3,"Posible (puede ocurrrir en cualquier momento)",IF(H11=4,"Probable (probablemente va a ocurrir","Casi cierto"))))</f>
        <v>Improbable (puede ocurrir ocasionalmente)</v>
      </c>
      <c r="J11" s="76" cm="1">
        <f t="array" ref="J11">_xlfn.XLOOKUP(F11,'Hoja1 (2)'!$B7:B$55,'Hoja1 (2)'!J7:$J$55)</f>
        <v>2</v>
      </c>
      <c r="K11" s="34" t="str">
        <f t="shared" ref="K11:K42" si="3">IF(J11=1,"INSIGNIFICANTE",IF(J11=2,"MENOR",IF(J11=3,"MODERADO",IF(J11=4,"MAYOR","CATASTRÓFICO"))))</f>
        <v>MENOR</v>
      </c>
      <c r="L11" s="76">
        <f t="shared" ref="L11:L42" si="4">+H11+J11</f>
        <v>4</v>
      </c>
      <c r="M11" s="75" t="str">
        <f t="shared" ref="M11:M42" si="5">IF(OR(L11=0,L11=1,L11=2,L11=3,L11=4),"Bajo",IF(L11=5,"Medio",IF(OR(L11=6,L11=7),"Alto",IF(OR(L11=8,L11=9,L11=10),"Extremo","error"))))</f>
        <v>Bajo</v>
      </c>
      <c r="N11" s="77" t="s">
        <v>302</v>
      </c>
      <c r="O11" s="74" t="s">
        <v>225</v>
      </c>
      <c r="P11" s="75">
        <v>1</v>
      </c>
      <c r="Q11" s="34" t="str">
        <f t="shared" ref="Q11:Q38" si="6">IF(P11=1,"Raro (puede ocurrir excepcionalmente",IF(P11=2,"Improbable (puede ocurrir ocasionalmente)",IF(P11=3,"Posible (puede ocurrrir en cualquier momento)",IF(P11=4,"Probable (probablemente va a ocurrir","Casi cierto"))))</f>
        <v>Raro (puede ocurrir excepcionalmente</v>
      </c>
      <c r="R11" s="75">
        <v>2</v>
      </c>
      <c r="S11" s="34" t="str">
        <f t="shared" ref="S11:S38" si="7">IF(R11=1,"INSIGNIFICANTE",IF(R11=2,"MENOR",IF(R11=3,"MODERADO",IF(R11=4,"MAYOR","CATASTRÓFICO"))))</f>
        <v>MENOR</v>
      </c>
      <c r="T11" s="75">
        <f t="shared" ref="T11:T39" si="8">+P11+R11</f>
        <v>3</v>
      </c>
      <c r="U11" s="75" t="str">
        <f t="shared" si="1"/>
        <v>Bajo</v>
      </c>
      <c r="V11" s="75" t="s">
        <v>239</v>
      </c>
      <c r="W11" s="74" t="s">
        <v>240</v>
      </c>
      <c r="X11" s="74" t="s">
        <v>241</v>
      </c>
      <c r="Y11" s="81" t="s">
        <v>242</v>
      </c>
      <c r="Z11" s="78" t="s">
        <v>365</v>
      </c>
      <c r="AA11" s="79" t="s">
        <v>243</v>
      </c>
    </row>
    <row r="12" spans="1:27" s="80" customFormat="1" ht="111" customHeight="1">
      <c r="A12" s="72">
        <f t="shared" ref="A12:A42" si="9">+A11+1</f>
        <v>3</v>
      </c>
      <c r="B12" s="73" t="s">
        <v>200</v>
      </c>
      <c r="C12" s="73" t="s">
        <v>201</v>
      </c>
      <c r="D12" s="73" t="s">
        <v>202</v>
      </c>
      <c r="E12" s="73" t="s">
        <v>275</v>
      </c>
      <c r="F12" s="74" t="str">
        <f>+_xlfn.XLOOKUP(A12,'Hoja1 (2)'!$A$6:$A$38,'Hoja1 (2)'!$B$6:$B$38)</f>
        <v>Descripción poco clara del bien a contratar o de los entregables y/o especificaciones de este.</v>
      </c>
      <c r="G12" s="74" t="s">
        <v>341</v>
      </c>
      <c r="H12" s="76" cm="1">
        <f t="array" ref="H12">+_xlfn.XLOOKUP(F12,'Hoja1 (2)'!B8:$B$55,'Hoja1 (2)'!I8:$I$55,)</f>
        <v>1</v>
      </c>
      <c r="I12" s="34" t="str">
        <f t="shared" si="2"/>
        <v>Raro (puede ocurrir excepcionalmente</v>
      </c>
      <c r="J12" s="76" cm="1">
        <f t="array" ref="J12">_xlfn.XLOOKUP(F12,'Hoja1 (2)'!$B8:B$55,'Hoja1 (2)'!J8:$J$55)</f>
        <v>2</v>
      </c>
      <c r="K12" s="34" t="str">
        <f t="shared" si="3"/>
        <v>MENOR</v>
      </c>
      <c r="L12" s="76">
        <f t="shared" si="4"/>
        <v>3</v>
      </c>
      <c r="M12" s="75" t="str">
        <f t="shared" si="5"/>
        <v>Bajo</v>
      </c>
      <c r="N12" s="77" t="s">
        <v>302</v>
      </c>
      <c r="O12" s="74" t="s">
        <v>225</v>
      </c>
      <c r="P12" s="75">
        <v>1</v>
      </c>
      <c r="Q12" s="34" t="str">
        <f t="shared" si="6"/>
        <v>Raro (puede ocurrir excepcionalmente</v>
      </c>
      <c r="R12" s="75">
        <v>1</v>
      </c>
      <c r="S12" s="34" t="str">
        <f t="shared" si="7"/>
        <v>INSIGNIFICANTE</v>
      </c>
      <c r="T12" s="75">
        <f t="shared" si="8"/>
        <v>2</v>
      </c>
      <c r="U12" s="75" t="str">
        <f t="shared" si="1"/>
        <v>Bajo</v>
      </c>
      <c r="V12" s="75" t="s">
        <v>239</v>
      </c>
      <c r="W12" s="74" t="s">
        <v>240</v>
      </c>
      <c r="X12" s="74" t="s">
        <v>241</v>
      </c>
      <c r="Y12" s="81" t="s">
        <v>242</v>
      </c>
      <c r="Z12" s="78" t="s">
        <v>365</v>
      </c>
      <c r="AA12" s="79" t="s">
        <v>243</v>
      </c>
    </row>
    <row r="13" spans="1:27" s="80" customFormat="1" ht="97.8" customHeight="1">
      <c r="A13" s="72">
        <f t="shared" si="9"/>
        <v>4</v>
      </c>
      <c r="B13" s="73" t="s">
        <v>200</v>
      </c>
      <c r="C13" s="73" t="s">
        <v>201</v>
      </c>
      <c r="D13" s="73" t="s">
        <v>202</v>
      </c>
      <c r="E13" s="73" t="s">
        <v>275</v>
      </c>
      <c r="F13" s="74" t="str">
        <f>+_xlfn.XLOOKUP(A13,'Hoja1 (2)'!$A$6:$A$38,'Hoja1 (2)'!$B$6:$B$38)</f>
        <v>El proceso no garantice transparencia, equidad y libre competencia.</v>
      </c>
      <c r="G13" s="74" t="s">
        <v>340</v>
      </c>
      <c r="H13" s="76" cm="1">
        <f t="array" ref="H13">+_xlfn.XLOOKUP(F13,'Hoja1 (2)'!B9:$B$55,'Hoja1 (2)'!I9:$I$55,)</f>
        <v>1</v>
      </c>
      <c r="I13" s="34" t="str">
        <f t="shared" si="2"/>
        <v>Raro (puede ocurrir excepcionalmente</v>
      </c>
      <c r="J13" s="76" cm="1">
        <f t="array" ref="J13">_xlfn.XLOOKUP(F13,'Hoja1 (2)'!$B9:B$55,'Hoja1 (2)'!J9:$J$55)</f>
        <v>1</v>
      </c>
      <c r="K13" s="34" t="str">
        <f t="shared" si="3"/>
        <v>INSIGNIFICANTE</v>
      </c>
      <c r="L13" s="76">
        <f t="shared" si="4"/>
        <v>2</v>
      </c>
      <c r="M13" s="75" t="str">
        <f t="shared" si="5"/>
        <v>Bajo</v>
      </c>
      <c r="N13" s="77" t="s">
        <v>302</v>
      </c>
      <c r="O13" s="74" t="s">
        <v>225</v>
      </c>
      <c r="P13" s="75">
        <v>1</v>
      </c>
      <c r="Q13" s="34" t="str">
        <f t="shared" si="6"/>
        <v>Raro (puede ocurrir excepcionalmente</v>
      </c>
      <c r="R13" s="75">
        <v>1</v>
      </c>
      <c r="S13" s="34" t="str">
        <f t="shared" si="7"/>
        <v>INSIGNIFICANTE</v>
      </c>
      <c r="T13" s="75">
        <f t="shared" si="8"/>
        <v>2</v>
      </c>
      <c r="U13" s="75" t="str">
        <f t="shared" si="1"/>
        <v>Bajo</v>
      </c>
      <c r="V13" s="75" t="s">
        <v>239</v>
      </c>
      <c r="W13" s="74" t="s">
        <v>240</v>
      </c>
      <c r="X13" s="74" t="s">
        <v>241</v>
      </c>
      <c r="Y13" s="81" t="s">
        <v>242</v>
      </c>
      <c r="Z13" s="78" t="s">
        <v>365</v>
      </c>
      <c r="AA13" s="79" t="s">
        <v>243</v>
      </c>
    </row>
    <row r="14" spans="1:27" s="80" customFormat="1" ht="106.8" customHeight="1">
      <c r="A14" s="72">
        <f t="shared" si="9"/>
        <v>5</v>
      </c>
      <c r="B14" s="73" t="s">
        <v>200</v>
      </c>
      <c r="C14" s="73" t="s">
        <v>201</v>
      </c>
      <c r="D14" s="73" t="s">
        <v>202</v>
      </c>
      <c r="E14" s="73" t="s">
        <v>275</v>
      </c>
      <c r="F14" s="74" t="str">
        <f>+_xlfn.XLOOKUP(A14,'Hoja1 (2)'!$A$6:$A$38,'Hoja1 (2)'!$B$6:$B$38)</f>
        <v>Deficiente análisis del sector</v>
      </c>
      <c r="G14" s="74" t="s">
        <v>342</v>
      </c>
      <c r="H14" s="76" cm="1">
        <f t="array" ref="H14">+_xlfn.XLOOKUP(F14,'Hoja1 (2)'!B10:$B$55,'Hoja1 (2)'!I10:$I$55,)</f>
        <v>1</v>
      </c>
      <c r="I14" s="34" t="str">
        <f t="shared" si="2"/>
        <v>Raro (puede ocurrir excepcionalmente</v>
      </c>
      <c r="J14" s="76" cm="1">
        <f t="array" ref="J14">_xlfn.XLOOKUP(F14,'Hoja1 (2)'!$B10:B$55,'Hoja1 (2)'!J10:$J$55)</f>
        <v>3</v>
      </c>
      <c r="K14" s="34" t="str">
        <f t="shared" si="3"/>
        <v>MODERADO</v>
      </c>
      <c r="L14" s="76">
        <f t="shared" si="4"/>
        <v>4</v>
      </c>
      <c r="M14" s="75" t="str">
        <f t="shared" si="5"/>
        <v>Bajo</v>
      </c>
      <c r="N14" s="77" t="s">
        <v>302</v>
      </c>
      <c r="O14" s="74" t="s">
        <v>225</v>
      </c>
      <c r="P14" s="75">
        <v>1</v>
      </c>
      <c r="Q14" s="34" t="str">
        <f t="shared" si="6"/>
        <v>Raro (puede ocurrir excepcionalmente</v>
      </c>
      <c r="R14" s="75">
        <v>1</v>
      </c>
      <c r="S14" s="34" t="str">
        <f t="shared" si="7"/>
        <v>INSIGNIFICANTE</v>
      </c>
      <c r="T14" s="75">
        <f t="shared" si="8"/>
        <v>2</v>
      </c>
      <c r="U14" s="75" t="str">
        <f t="shared" si="1"/>
        <v>Bajo</v>
      </c>
      <c r="V14" s="75" t="s">
        <v>239</v>
      </c>
      <c r="W14" s="74" t="s">
        <v>240</v>
      </c>
      <c r="X14" s="74" t="s">
        <v>241</v>
      </c>
      <c r="Y14" s="81" t="s">
        <v>242</v>
      </c>
      <c r="Z14" s="78" t="s">
        <v>365</v>
      </c>
      <c r="AA14" s="79" t="s">
        <v>243</v>
      </c>
    </row>
    <row r="15" spans="1:27" s="80" customFormat="1" ht="112.2" customHeight="1">
      <c r="A15" s="72">
        <f t="shared" si="9"/>
        <v>6</v>
      </c>
      <c r="B15" s="73" t="s">
        <v>200</v>
      </c>
      <c r="C15" s="73" t="s">
        <v>201</v>
      </c>
      <c r="D15" s="73" t="s">
        <v>202</v>
      </c>
      <c r="E15" s="73" t="s">
        <v>275</v>
      </c>
      <c r="F15" s="74" t="str">
        <f>+_xlfn.XLOOKUP(A15,'Hoja1 (2)'!$A$6:$A$38,'Hoja1 (2)'!$B$6:$B$38)</f>
        <v>Diseño deficiente del proceso de contratación</v>
      </c>
      <c r="G15" s="74" t="s">
        <v>342</v>
      </c>
      <c r="H15" s="76" cm="1">
        <f t="array" ref="H15">+_xlfn.XLOOKUP(F15,'Hoja1 (2)'!B11:$B$55,'Hoja1 (2)'!I11:$I$55,)</f>
        <v>1</v>
      </c>
      <c r="I15" s="34" t="str">
        <f t="shared" si="2"/>
        <v>Raro (puede ocurrir excepcionalmente</v>
      </c>
      <c r="J15" s="76" cm="1">
        <f t="array" ref="J15">_xlfn.XLOOKUP(F15,'Hoja1 (2)'!$B11:B$55,'Hoja1 (2)'!J11:$J$55)</f>
        <v>2</v>
      </c>
      <c r="K15" s="34" t="str">
        <f t="shared" si="3"/>
        <v>MENOR</v>
      </c>
      <c r="L15" s="76">
        <f t="shared" si="4"/>
        <v>3</v>
      </c>
      <c r="M15" s="75" t="str">
        <f t="shared" si="5"/>
        <v>Bajo</v>
      </c>
      <c r="N15" s="77" t="s">
        <v>302</v>
      </c>
      <c r="O15" s="74" t="s">
        <v>225</v>
      </c>
      <c r="P15" s="75">
        <v>1</v>
      </c>
      <c r="Q15" s="34" t="str">
        <f t="shared" si="6"/>
        <v>Raro (puede ocurrir excepcionalmente</v>
      </c>
      <c r="R15" s="75">
        <v>1</v>
      </c>
      <c r="S15" s="34" t="str">
        <f t="shared" si="7"/>
        <v>INSIGNIFICANTE</v>
      </c>
      <c r="T15" s="75">
        <f t="shared" si="8"/>
        <v>2</v>
      </c>
      <c r="U15" s="75" t="str">
        <f t="shared" si="1"/>
        <v>Bajo</v>
      </c>
      <c r="V15" s="75" t="s">
        <v>239</v>
      </c>
      <c r="W15" s="74" t="s">
        <v>240</v>
      </c>
      <c r="X15" s="74" t="s">
        <v>241</v>
      </c>
      <c r="Y15" s="81" t="s">
        <v>242</v>
      </c>
      <c r="Z15" s="78" t="s">
        <v>365</v>
      </c>
      <c r="AA15" s="79" t="s">
        <v>243</v>
      </c>
    </row>
    <row r="16" spans="1:27" s="80" customFormat="1" ht="95.4" customHeight="1">
      <c r="A16" s="72">
        <f t="shared" si="9"/>
        <v>7</v>
      </c>
      <c r="B16" s="82" t="s">
        <v>200</v>
      </c>
      <c r="C16" s="82" t="s">
        <v>201</v>
      </c>
      <c r="D16" s="82" t="s">
        <v>206</v>
      </c>
      <c r="E16" s="82" t="s">
        <v>275</v>
      </c>
      <c r="F16" s="74" t="str">
        <f>+_xlfn.XLOOKUP(A16,'Hoja1 (2)'!$A$6:$A$38,'Hoja1 (2)'!$B$6:$B$38)</f>
        <v>Corrupción: Selección de contratista que no cumple requisitos</v>
      </c>
      <c r="G16" s="83" t="s">
        <v>343</v>
      </c>
      <c r="H16" s="76" cm="1">
        <f t="array" ref="H16">+_xlfn.XLOOKUP(F16,'Hoja1 (2)'!B12:$B$55,'Hoja1 (2)'!I12:$I$55,)</f>
        <v>1</v>
      </c>
      <c r="I16" s="34" t="str">
        <f t="shared" si="2"/>
        <v>Raro (puede ocurrir excepcionalmente</v>
      </c>
      <c r="J16" s="76" cm="1">
        <f t="array" ref="J16">_xlfn.XLOOKUP(F16,'Hoja1 (2)'!$B12:B$55,'Hoja1 (2)'!J12:$J$55)</f>
        <v>2</v>
      </c>
      <c r="K16" s="34" t="str">
        <f t="shared" si="3"/>
        <v>MENOR</v>
      </c>
      <c r="L16" s="76">
        <f t="shared" si="4"/>
        <v>3</v>
      </c>
      <c r="M16" s="75" t="str">
        <f t="shared" si="5"/>
        <v>Bajo</v>
      </c>
      <c r="N16" s="84" t="s">
        <v>302</v>
      </c>
      <c r="O16" s="83" t="s">
        <v>226</v>
      </c>
      <c r="P16" s="85">
        <v>1</v>
      </c>
      <c r="Q16" s="34" t="str">
        <f t="shared" si="6"/>
        <v>Raro (puede ocurrir excepcionalmente</v>
      </c>
      <c r="R16" s="85">
        <v>1</v>
      </c>
      <c r="S16" s="34" t="str">
        <f t="shared" si="7"/>
        <v>INSIGNIFICANTE</v>
      </c>
      <c r="T16" s="75">
        <f t="shared" si="8"/>
        <v>2</v>
      </c>
      <c r="U16" s="75" t="str">
        <f t="shared" si="1"/>
        <v>Bajo</v>
      </c>
      <c r="V16" s="85" t="s">
        <v>239</v>
      </c>
      <c r="W16" s="83" t="s">
        <v>240</v>
      </c>
      <c r="X16" s="83" t="s">
        <v>241</v>
      </c>
      <c r="Y16" s="83" t="s">
        <v>245</v>
      </c>
      <c r="Z16" s="86" t="s">
        <v>246</v>
      </c>
      <c r="AA16" s="87" t="s">
        <v>247</v>
      </c>
    </row>
    <row r="17" spans="1:27" s="80" customFormat="1" ht="135" customHeight="1">
      <c r="A17" s="72">
        <f t="shared" si="9"/>
        <v>8</v>
      </c>
      <c r="B17" s="82" t="s">
        <v>200</v>
      </c>
      <c r="C17" s="82" t="s">
        <v>201</v>
      </c>
      <c r="D17" s="82" t="s">
        <v>206</v>
      </c>
      <c r="E17" s="82" t="s">
        <v>275</v>
      </c>
      <c r="F17" s="74" t="str">
        <f>+_xlfn.XLOOKUP(A17,'Hoja1 (2)'!$A$6:$A$38,'Hoja1 (2)'!$B$6:$B$38)</f>
        <v>Selección de contratista con inhabilidad o incompatibilidad.</v>
      </c>
      <c r="G17" s="83" t="s">
        <v>344</v>
      </c>
      <c r="H17" s="76" cm="1">
        <f t="array" ref="H17">+_xlfn.XLOOKUP(F17,'Hoja1 (2)'!B13:$B$55,'Hoja1 (2)'!I13:$I$55,)</f>
        <v>2</v>
      </c>
      <c r="I17" s="34" t="str">
        <f t="shared" si="2"/>
        <v>Improbable (puede ocurrir ocasionalmente)</v>
      </c>
      <c r="J17" s="76" cm="1">
        <f t="array" ref="J17">_xlfn.XLOOKUP(F17,'Hoja1 (2)'!$B13:B$55,'Hoja1 (2)'!J13:$J$55)</f>
        <v>5</v>
      </c>
      <c r="K17" s="34" t="str">
        <f t="shared" si="3"/>
        <v>CATASTRÓFICO</v>
      </c>
      <c r="L17" s="76">
        <f t="shared" si="4"/>
        <v>7</v>
      </c>
      <c r="M17" s="75" t="str">
        <f t="shared" si="5"/>
        <v>Alto</v>
      </c>
      <c r="N17" s="84" t="s">
        <v>302</v>
      </c>
      <c r="O17" s="83" t="s">
        <v>226</v>
      </c>
      <c r="P17" s="85">
        <v>1</v>
      </c>
      <c r="Q17" s="34" t="str">
        <f t="shared" si="6"/>
        <v>Raro (puede ocurrir excepcionalmente</v>
      </c>
      <c r="R17" s="85">
        <v>3</v>
      </c>
      <c r="S17" s="34" t="str">
        <f t="shared" si="7"/>
        <v>MODERADO</v>
      </c>
      <c r="T17" s="75">
        <f t="shared" si="8"/>
        <v>4</v>
      </c>
      <c r="U17" s="75" t="str">
        <f t="shared" si="1"/>
        <v>Bajo</v>
      </c>
      <c r="V17" s="85" t="s">
        <v>239</v>
      </c>
      <c r="W17" s="83" t="s">
        <v>248</v>
      </c>
      <c r="X17" s="83" t="s">
        <v>241</v>
      </c>
      <c r="Y17" s="83" t="s">
        <v>245</v>
      </c>
      <c r="Z17" s="86" t="s">
        <v>249</v>
      </c>
      <c r="AA17" s="87" t="s">
        <v>247</v>
      </c>
    </row>
    <row r="18" spans="1:27" s="80" customFormat="1" ht="105.6" customHeight="1">
      <c r="A18" s="72">
        <f t="shared" si="9"/>
        <v>9</v>
      </c>
      <c r="B18" s="82" t="s">
        <v>200</v>
      </c>
      <c r="C18" s="82" t="s">
        <v>201</v>
      </c>
      <c r="D18" s="82" t="s">
        <v>206</v>
      </c>
      <c r="E18" s="82" t="s">
        <v>275</v>
      </c>
      <c r="F18" s="74" t="str">
        <f>+_xlfn.XLOOKUP(A18,'Hoja1 (2)'!$A$6:$A$38,'Hoja1 (2)'!$B$6:$B$38)</f>
        <v>Seleccionar contratista con oferta artificialmente baja.</v>
      </c>
      <c r="G18" s="83" t="s">
        <v>345</v>
      </c>
      <c r="H18" s="76" cm="1">
        <f t="array" ref="H18">+_xlfn.XLOOKUP(F18,'Hoja1 (2)'!B14:$B$55,'Hoja1 (2)'!I14:$I$55,)</f>
        <v>1</v>
      </c>
      <c r="I18" s="34" t="str">
        <f t="shared" si="2"/>
        <v>Raro (puede ocurrir excepcionalmente</v>
      </c>
      <c r="J18" s="76" cm="1">
        <f t="array" ref="J18">_xlfn.XLOOKUP(F18,'Hoja1 (2)'!$B14:B$55,'Hoja1 (2)'!J14:$J$55)</f>
        <v>3</v>
      </c>
      <c r="K18" s="34" t="str">
        <f t="shared" si="3"/>
        <v>MODERADO</v>
      </c>
      <c r="L18" s="76">
        <f t="shared" si="4"/>
        <v>4</v>
      </c>
      <c r="M18" s="75" t="str">
        <f t="shared" si="5"/>
        <v>Bajo</v>
      </c>
      <c r="N18" s="84" t="s">
        <v>302</v>
      </c>
      <c r="O18" s="83" t="s">
        <v>227</v>
      </c>
      <c r="P18" s="85">
        <v>1</v>
      </c>
      <c r="Q18" s="34" t="str">
        <f t="shared" si="6"/>
        <v>Raro (puede ocurrir excepcionalmente</v>
      </c>
      <c r="R18" s="85">
        <v>1</v>
      </c>
      <c r="S18" s="34" t="str">
        <f t="shared" si="7"/>
        <v>INSIGNIFICANTE</v>
      </c>
      <c r="T18" s="75">
        <f t="shared" si="8"/>
        <v>2</v>
      </c>
      <c r="U18" s="75" t="str">
        <f t="shared" si="1"/>
        <v>Bajo</v>
      </c>
      <c r="V18" s="85" t="s">
        <v>244</v>
      </c>
      <c r="W18" s="83" t="s">
        <v>240</v>
      </c>
      <c r="X18" s="83" t="s">
        <v>241</v>
      </c>
      <c r="Y18" s="83" t="s">
        <v>245</v>
      </c>
      <c r="Z18" s="86" t="s">
        <v>250</v>
      </c>
      <c r="AA18" s="87" t="s">
        <v>247</v>
      </c>
    </row>
    <row r="19" spans="1:27" s="80" customFormat="1" ht="108.6" customHeight="1">
      <c r="A19" s="72">
        <f t="shared" si="9"/>
        <v>10</v>
      </c>
      <c r="B19" s="82" t="s">
        <v>200</v>
      </c>
      <c r="C19" s="82" t="s">
        <v>201</v>
      </c>
      <c r="D19" s="82" t="s">
        <v>206</v>
      </c>
      <c r="E19" s="82" t="s">
        <v>275</v>
      </c>
      <c r="F19" s="74" t="str">
        <f>+_xlfn.XLOOKUP(A19,'Hoja1 (2)'!$A$6:$A$38,'Hoja1 (2)'!$B$6:$B$38)</f>
        <v>Que no se firme el contrato o que se firme tardíamente</v>
      </c>
      <c r="G19" s="83" t="s">
        <v>346</v>
      </c>
      <c r="H19" s="76" cm="1">
        <f t="array" ref="H19">+_xlfn.XLOOKUP(F19,'Hoja1 (2)'!B15:$B$55,'Hoja1 (2)'!I15:$I$55,)</f>
        <v>1</v>
      </c>
      <c r="I19" s="34" t="str">
        <f t="shared" si="2"/>
        <v>Raro (puede ocurrir excepcionalmente</v>
      </c>
      <c r="J19" s="76" cm="1">
        <f t="array" ref="J19">_xlfn.XLOOKUP(F19,'Hoja1 (2)'!$B15:B$55,'Hoja1 (2)'!J15:$J$55)</f>
        <v>5</v>
      </c>
      <c r="K19" s="34" t="str">
        <f t="shared" si="3"/>
        <v>CATASTRÓFICO</v>
      </c>
      <c r="L19" s="76">
        <f t="shared" si="4"/>
        <v>6</v>
      </c>
      <c r="M19" s="75" t="str">
        <f t="shared" si="5"/>
        <v>Alto</v>
      </c>
      <c r="N19" s="84" t="s">
        <v>302</v>
      </c>
      <c r="O19" s="83" t="s">
        <v>228</v>
      </c>
      <c r="P19" s="85">
        <v>1</v>
      </c>
      <c r="Q19" s="34" t="str">
        <f t="shared" si="6"/>
        <v>Raro (puede ocurrir excepcionalmente</v>
      </c>
      <c r="R19" s="85">
        <v>3</v>
      </c>
      <c r="S19" s="34" t="str">
        <f t="shared" si="7"/>
        <v>MODERADO</v>
      </c>
      <c r="T19" s="75">
        <f t="shared" si="8"/>
        <v>4</v>
      </c>
      <c r="U19" s="75" t="str">
        <f t="shared" si="1"/>
        <v>Bajo</v>
      </c>
      <c r="V19" s="85" t="s">
        <v>244</v>
      </c>
      <c r="W19" s="83" t="s">
        <v>251</v>
      </c>
      <c r="X19" s="83" t="s">
        <v>241</v>
      </c>
      <c r="Y19" s="83" t="s">
        <v>245</v>
      </c>
      <c r="Z19" s="86" t="s">
        <v>252</v>
      </c>
      <c r="AA19" s="87" t="s">
        <v>247</v>
      </c>
    </row>
    <row r="20" spans="1:27" s="80" customFormat="1" ht="94.8" customHeight="1">
      <c r="A20" s="72">
        <f t="shared" si="9"/>
        <v>11</v>
      </c>
      <c r="B20" s="88" t="s">
        <v>200</v>
      </c>
      <c r="C20" s="88" t="s">
        <v>201</v>
      </c>
      <c r="D20" s="88" t="s">
        <v>207</v>
      </c>
      <c r="E20" s="88" t="s">
        <v>275</v>
      </c>
      <c r="F20" s="74" t="str">
        <f>+_xlfn.XLOOKUP(A20,'Hoja1 (2)'!$A$6:$A$38,'Hoja1 (2)'!$B$6:$B$38)</f>
        <v>No presentación, presentación incompleta o tardía de garantías.</v>
      </c>
      <c r="G20" s="89" t="s">
        <v>347</v>
      </c>
      <c r="H20" s="76" cm="1">
        <f t="array" ref="H20">+_xlfn.XLOOKUP(F20,'Hoja1 (2)'!B16:$B$55,'Hoja1 (2)'!I16:$I$55,)</f>
        <v>2</v>
      </c>
      <c r="I20" s="34" t="str">
        <f t="shared" si="2"/>
        <v>Improbable (puede ocurrir ocasionalmente)</v>
      </c>
      <c r="J20" s="76" cm="1">
        <f t="array" ref="J20">_xlfn.XLOOKUP(F20,'Hoja1 (2)'!$B16:B$55,'Hoja1 (2)'!J16:$J$55)</f>
        <v>5</v>
      </c>
      <c r="K20" s="34" t="str">
        <f t="shared" si="3"/>
        <v>CATASTRÓFICO</v>
      </c>
      <c r="L20" s="76">
        <f t="shared" si="4"/>
        <v>7</v>
      </c>
      <c r="M20" s="75" t="str">
        <f t="shared" si="5"/>
        <v>Alto</v>
      </c>
      <c r="N20" s="90" t="s">
        <v>302</v>
      </c>
      <c r="O20" s="89" t="s">
        <v>229</v>
      </c>
      <c r="P20" s="91">
        <v>1</v>
      </c>
      <c r="Q20" s="34" t="str">
        <f t="shared" si="6"/>
        <v>Raro (puede ocurrir excepcionalmente</v>
      </c>
      <c r="R20" s="91">
        <v>3</v>
      </c>
      <c r="S20" s="34" t="str">
        <f t="shared" si="7"/>
        <v>MODERADO</v>
      </c>
      <c r="T20" s="75">
        <f t="shared" si="8"/>
        <v>4</v>
      </c>
      <c r="U20" s="75" t="str">
        <f t="shared" si="1"/>
        <v>Bajo</v>
      </c>
      <c r="V20" s="91" t="s">
        <v>239</v>
      </c>
      <c r="W20" s="89" t="s">
        <v>251</v>
      </c>
      <c r="X20" s="89" t="s">
        <v>256</v>
      </c>
      <c r="Y20" s="89" t="s">
        <v>253</v>
      </c>
      <c r="Z20" s="92" t="s">
        <v>254</v>
      </c>
      <c r="AA20" s="93" t="s">
        <v>255</v>
      </c>
    </row>
    <row r="21" spans="1:27" s="80" customFormat="1" ht="99" customHeight="1">
      <c r="A21" s="72">
        <f t="shared" si="9"/>
        <v>12</v>
      </c>
      <c r="B21" s="88" t="s">
        <v>200</v>
      </c>
      <c r="C21" s="88" t="s">
        <v>201</v>
      </c>
      <c r="D21" s="88" t="s">
        <v>207</v>
      </c>
      <c r="E21" s="88" t="s">
        <v>275</v>
      </c>
      <c r="F21" s="74" t="str">
        <f>+_xlfn.XLOOKUP(A21,'Hoja1 (2)'!$A$6:$A$38,'Hoja1 (2)'!$B$6:$B$38)</f>
        <v>No publicación o publicación inoportuna del contrato (cuando se presente indisponibilidad de la plataforma SECOP II)</v>
      </c>
      <c r="G21" s="89" t="s">
        <v>347</v>
      </c>
      <c r="H21" s="76" cm="1">
        <f t="array" ref="H21">+_xlfn.XLOOKUP(F21,'Hoja1 (2)'!B17:$B$55,'Hoja1 (2)'!I17:$I$55,)</f>
        <v>2</v>
      </c>
      <c r="I21" s="34" t="str">
        <f t="shared" si="2"/>
        <v>Improbable (puede ocurrir ocasionalmente)</v>
      </c>
      <c r="J21" s="76" cm="1">
        <f t="array" ref="J21">_xlfn.XLOOKUP(F21,'Hoja1 (2)'!$B17:B$55,'Hoja1 (2)'!J17:$J$55)</f>
        <v>3</v>
      </c>
      <c r="K21" s="34" t="str">
        <f t="shared" si="3"/>
        <v>MODERADO</v>
      </c>
      <c r="L21" s="76">
        <f t="shared" si="4"/>
        <v>5</v>
      </c>
      <c r="M21" s="75" t="str">
        <f t="shared" si="5"/>
        <v>Medio</v>
      </c>
      <c r="N21" s="90" t="s">
        <v>298</v>
      </c>
      <c r="O21" s="89" t="s">
        <v>230</v>
      </c>
      <c r="P21" s="91">
        <v>1</v>
      </c>
      <c r="Q21" s="34" t="str">
        <f t="shared" si="6"/>
        <v>Raro (puede ocurrir excepcionalmente</v>
      </c>
      <c r="R21" s="91">
        <v>1</v>
      </c>
      <c r="S21" s="34" t="str">
        <f t="shared" si="7"/>
        <v>INSIGNIFICANTE</v>
      </c>
      <c r="T21" s="75">
        <f t="shared" si="8"/>
        <v>2</v>
      </c>
      <c r="U21" s="75" t="str">
        <f t="shared" si="1"/>
        <v>Bajo</v>
      </c>
      <c r="V21" s="91" t="s">
        <v>239</v>
      </c>
      <c r="W21" s="89" t="s">
        <v>251</v>
      </c>
      <c r="X21" s="89" t="s">
        <v>256</v>
      </c>
      <c r="Y21" s="89" t="s">
        <v>257</v>
      </c>
      <c r="Z21" s="92" t="s">
        <v>258</v>
      </c>
      <c r="AA21" s="93" t="s">
        <v>255</v>
      </c>
    </row>
    <row r="22" spans="1:27" s="80" customFormat="1" ht="105.6" customHeight="1">
      <c r="A22" s="72">
        <f t="shared" si="9"/>
        <v>13</v>
      </c>
      <c r="B22" s="88" t="s">
        <v>200</v>
      </c>
      <c r="C22" s="88" t="s">
        <v>209</v>
      </c>
      <c r="D22" s="88" t="s">
        <v>207</v>
      </c>
      <c r="E22" s="88" t="s">
        <v>275</v>
      </c>
      <c r="F22" s="74" t="str">
        <f>+_xlfn.XLOOKUP(A22,'Hoja1 (2)'!$A$6:$A$38,'Hoja1 (2)'!$B$6:$B$38)</f>
        <v>Reclamos de terceros sobre la selección del contratista.</v>
      </c>
      <c r="G22" s="89" t="s">
        <v>348</v>
      </c>
      <c r="H22" s="76" cm="1">
        <f t="array" ref="H22">+_xlfn.XLOOKUP(F22,'Hoja1 (2)'!B18:$B$55,'Hoja1 (2)'!I18:$I$55,)</f>
        <v>2</v>
      </c>
      <c r="I22" s="34" t="str">
        <f t="shared" si="2"/>
        <v>Improbable (puede ocurrir ocasionalmente)</v>
      </c>
      <c r="J22" s="76" cm="1">
        <f t="array" ref="J22">_xlfn.XLOOKUP(F22,'Hoja1 (2)'!$B18:B$55,'Hoja1 (2)'!J18:$J$55)</f>
        <v>1</v>
      </c>
      <c r="K22" s="34" t="str">
        <f t="shared" si="3"/>
        <v>INSIGNIFICANTE</v>
      </c>
      <c r="L22" s="76">
        <f t="shared" si="4"/>
        <v>3</v>
      </c>
      <c r="M22" s="75" t="str">
        <f t="shared" si="5"/>
        <v>Bajo</v>
      </c>
      <c r="N22" s="90" t="s">
        <v>302</v>
      </c>
      <c r="O22" s="89" t="s">
        <v>231</v>
      </c>
      <c r="P22" s="91">
        <v>1</v>
      </c>
      <c r="Q22" s="34" t="str">
        <f t="shared" si="6"/>
        <v>Raro (puede ocurrir excepcionalmente</v>
      </c>
      <c r="R22" s="91">
        <v>1</v>
      </c>
      <c r="S22" s="34" t="str">
        <f t="shared" si="7"/>
        <v>INSIGNIFICANTE</v>
      </c>
      <c r="T22" s="75">
        <f t="shared" si="8"/>
        <v>2</v>
      </c>
      <c r="U22" s="75" t="str">
        <f t="shared" si="1"/>
        <v>Bajo</v>
      </c>
      <c r="V22" s="91" t="s">
        <v>239</v>
      </c>
      <c r="W22" s="89" t="s">
        <v>251</v>
      </c>
      <c r="X22" s="89" t="s">
        <v>256</v>
      </c>
      <c r="Y22" s="89" t="s">
        <v>259</v>
      </c>
      <c r="Z22" s="92" t="s">
        <v>260</v>
      </c>
      <c r="AA22" s="93" t="s">
        <v>255</v>
      </c>
    </row>
    <row r="23" spans="1:27" s="80" customFormat="1" ht="108.6" customHeight="1">
      <c r="A23" s="72">
        <f t="shared" si="9"/>
        <v>14</v>
      </c>
      <c r="B23" s="88" t="s">
        <v>200</v>
      </c>
      <c r="C23" s="88" t="s">
        <v>201</v>
      </c>
      <c r="D23" s="88" t="s">
        <v>207</v>
      </c>
      <c r="E23" s="88" t="s">
        <v>275</v>
      </c>
      <c r="F23" s="74" t="str">
        <f>+_xlfn.XLOOKUP(A23,'Hoja1 (2)'!$A$6:$A$38,'Hoja1 (2)'!$B$6:$B$38)</f>
        <v>No registro o registro tardío del contrato.</v>
      </c>
      <c r="G23" s="89" t="s">
        <v>349</v>
      </c>
      <c r="H23" s="76" cm="1">
        <f t="array" ref="H23">+_xlfn.XLOOKUP(F23,'Hoja1 (2)'!B19:$B$55,'Hoja1 (2)'!I19:$I$55,)</f>
        <v>1</v>
      </c>
      <c r="I23" s="34" t="str">
        <f t="shared" si="2"/>
        <v>Raro (puede ocurrir excepcionalmente</v>
      </c>
      <c r="J23" s="76" cm="1">
        <f t="array" ref="J23">_xlfn.XLOOKUP(F23,'Hoja1 (2)'!$B19:B$55,'Hoja1 (2)'!J19:$J$55)</f>
        <v>1</v>
      </c>
      <c r="K23" s="34" t="str">
        <f t="shared" si="3"/>
        <v>INSIGNIFICANTE</v>
      </c>
      <c r="L23" s="76">
        <f t="shared" si="4"/>
        <v>2</v>
      </c>
      <c r="M23" s="75" t="str">
        <f t="shared" si="5"/>
        <v>Bajo</v>
      </c>
      <c r="N23" s="90" t="s">
        <v>302</v>
      </c>
      <c r="O23" s="89" t="s">
        <v>232</v>
      </c>
      <c r="P23" s="91">
        <v>1</v>
      </c>
      <c r="Q23" s="34" t="str">
        <f t="shared" si="6"/>
        <v>Raro (puede ocurrir excepcionalmente</v>
      </c>
      <c r="R23" s="91">
        <v>1</v>
      </c>
      <c r="S23" s="34" t="str">
        <f t="shared" si="7"/>
        <v>INSIGNIFICANTE</v>
      </c>
      <c r="T23" s="75">
        <f t="shared" si="8"/>
        <v>2</v>
      </c>
      <c r="U23" s="75" t="str">
        <f t="shared" si="1"/>
        <v>Bajo</v>
      </c>
      <c r="V23" s="91" t="s">
        <v>239</v>
      </c>
      <c r="W23" s="89" t="s">
        <v>251</v>
      </c>
      <c r="X23" s="89" t="s">
        <v>256</v>
      </c>
      <c r="Y23" s="89" t="s">
        <v>259</v>
      </c>
      <c r="Z23" s="92" t="s">
        <v>254</v>
      </c>
      <c r="AA23" s="93" t="s">
        <v>255</v>
      </c>
    </row>
    <row r="24" spans="1:27" s="80" customFormat="1" ht="96.6" customHeight="1">
      <c r="A24" s="72">
        <f t="shared" si="9"/>
        <v>15</v>
      </c>
      <c r="B24" s="88" t="s">
        <v>200</v>
      </c>
      <c r="C24" s="88" t="s">
        <v>201</v>
      </c>
      <c r="D24" s="88" t="s">
        <v>207</v>
      </c>
      <c r="E24" s="88" t="s">
        <v>275</v>
      </c>
      <c r="F24" s="74" t="str">
        <f>+_xlfn.XLOOKUP(A24,'Hoja1 (2)'!$A$6:$A$38,'Hoja1 (2)'!$B$6:$B$38)</f>
        <v>No entrega o entrega tardía de los documentos exigibles para la firma del inicio del contrato, diferentes a las Garantías</v>
      </c>
      <c r="G24" s="89" t="s">
        <v>350</v>
      </c>
      <c r="H24" s="76" cm="1">
        <f t="array" ref="H24">+_xlfn.XLOOKUP(F24,'Hoja1 (2)'!B20:$B$55,'Hoja1 (2)'!I20:$I$55,)</f>
        <v>2</v>
      </c>
      <c r="I24" s="34" t="str">
        <f t="shared" si="2"/>
        <v>Improbable (puede ocurrir ocasionalmente)</v>
      </c>
      <c r="J24" s="76" cm="1">
        <f t="array" ref="J24">_xlfn.XLOOKUP(F24,'Hoja1 (2)'!$B20:B$55,'Hoja1 (2)'!J20:$J$55)</f>
        <v>3</v>
      </c>
      <c r="K24" s="34" t="str">
        <f t="shared" si="3"/>
        <v>MODERADO</v>
      </c>
      <c r="L24" s="76">
        <f t="shared" si="4"/>
        <v>5</v>
      </c>
      <c r="M24" s="75" t="str">
        <f t="shared" si="5"/>
        <v>Medio</v>
      </c>
      <c r="N24" s="90" t="s">
        <v>298</v>
      </c>
      <c r="O24" s="89" t="s">
        <v>233</v>
      </c>
      <c r="P24" s="91">
        <v>1</v>
      </c>
      <c r="Q24" s="34" t="str">
        <f t="shared" si="6"/>
        <v>Raro (puede ocurrir excepcionalmente</v>
      </c>
      <c r="R24" s="91">
        <v>3</v>
      </c>
      <c r="S24" s="34" t="str">
        <f t="shared" si="7"/>
        <v>MODERADO</v>
      </c>
      <c r="T24" s="75">
        <f t="shared" si="8"/>
        <v>4</v>
      </c>
      <c r="U24" s="75" t="str">
        <f t="shared" si="1"/>
        <v>Bajo</v>
      </c>
      <c r="V24" s="91" t="s">
        <v>239</v>
      </c>
      <c r="W24" s="89" t="s">
        <v>251</v>
      </c>
      <c r="X24" s="89" t="s">
        <v>261</v>
      </c>
      <c r="Y24" s="89" t="s">
        <v>253</v>
      </c>
      <c r="Z24" s="92" t="s">
        <v>262</v>
      </c>
      <c r="AA24" s="93" t="s">
        <v>255</v>
      </c>
    </row>
    <row r="25" spans="1:27" s="80" customFormat="1" ht="111.6" customHeight="1">
      <c r="A25" s="72">
        <f t="shared" si="9"/>
        <v>16</v>
      </c>
      <c r="B25" s="88" t="s">
        <v>200</v>
      </c>
      <c r="C25" s="88" t="s">
        <v>209</v>
      </c>
      <c r="D25" s="88" t="s">
        <v>207</v>
      </c>
      <c r="E25" s="88" t="s">
        <v>275</v>
      </c>
      <c r="F25" s="74" t="str">
        <f>+_xlfn.XLOOKUP(A25,'Hoja1 (2)'!$A$6:$A$38,'Hoja1 (2)'!$B$6:$B$38)</f>
        <v>Retrasos o demoras en el trámite de las actas parciales de parte de la entidad por hechos imputables al contratista.</v>
      </c>
      <c r="G25" s="96" t="s">
        <v>351</v>
      </c>
      <c r="H25" s="76" cm="1">
        <f t="array" ref="H25">+_xlfn.XLOOKUP(F25,'Hoja1 (2)'!B21:$B$55,'Hoja1 (2)'!I21:$I$55,)</f>
        <v>3</v>
      </c>
      <c r="I25" s="34" t="str">
        <f t="shared" si="2"/>
        <v>Posible (puede ocurrrir en cualquier momento)</v>
      </c>
      <c r="J25" s="76" cm="1">
        <f t="array" ref="J25">_xlfn.XLOOKUP(F25,'Hoja1 (2)'!$B21:B$55,'Hoja1 (2)'!J21:$J$55)</f>
        <v>2</v>
      </c>
      <c r="K25" s="34" t="str">
        <f t="shared" si="3"/>
        <v>MENOR</v>
      </c>
      <c r="L25" s="76">
        <f t="shared" si="4"/>
        <v>5</v>
      </c>
      <c r="M25" s="75" t="str">
        <f t="shared" si="5"/>
        <v>Medio</v>
      </c>
      <c r="N25" s="90" t="s">
        <v>298</v>
      </c>
      <c r="O25" s="89" t="s">
        <v>277</v>
      </c>
      <c r="P25" s="91">
        <v>1</v>
      </c>
      <c r="Q25" s="34" t="str">
        <f t="shared" si="6"/>
        <v>Raro (puede ocurrir excepcionalmente</v>
      </c>
      <c r="R25" s="91">
        <v>3</v>
      </c>
      <c r="S25" s="34" t="str">
        <f t="shared" si="7"/>
        <v>MODERADO</v>
      </c>
      <c r="T25" s="75">
        <f t="shared" si="8"/>
        <v>4</v>
      </c>
      <c r="U25" s="75" t="str">
        <f t="shared" si="1"/>
        <v>Bajo</v>
      </c>
      <c r="V25" s="91" t="s">
        <v>239</v>
      </c>
      <c r="W25" s="89" t="s">
        <v>263</v>
      </c>
      <c r="X25" s="89" t="s">
        <v>253</v>
      </c>
      <c r="Y25" s="89" t="s">
        <v>265</v>
      </c>
      <c r="Z25" s="92" t="s">
        <v>264</v>
      </c>
      <c r="AA25" s="93" t="s">
        <v>305</v>
      </c>
    </row>
    <row r="26" spans="1:27" s="80" customFormat="1" ht="92.4" customHeight="1">
      <c r="A26" s="72">
        <f t="shared" si="9"/>
        <v>17</v>
      </c>
      <c r="B26" s="94" t="s">
        <v>210</v>
      </c>
      <c r="C26" s="94" t="s">
        <v>209</v>
      </c>
      <c r="D26" s="95" t="s">
        <v>211</v>
      </c>
      <c r="E26" s="94" t="s">
        <v>297</v>
      </c>
      <c r="F26" s="74" t="str">
        <f>+_xlfn.XLOOKUP(A26,'Hoja1 (2)'!$A$6:$A$38,'Hoja1 (2)'!$B$6:$B$38)</f>
        <v xml:space="preserve">No legalización de subcontratos dentro del contrato principal. </v>
      </c>
      <c r="G26" s="96" t="s">
        <v>352</v>
      </c>
      <c r="H26" s="76" cm="1">
        <f t="array" ref="H26">+_xlfn.XLOOKUP(F26,'Hoja1 (2)'!B22:$B$55,'Hoja1 (2)'!I22:$I$55,)</f>
        <v>3</v>
      </c>
      <c r="I26" s="34" t="str">
        <f t="shared" si="2"/>
        <v>Posible (puede ocurrrir en cualquier momento)</v>
      </c>
      <c r="J26" s="76" cm="1">
        <f t="array" ref="J26">_xlfn.XLOOKUP(F26,'Hoja1 (2)'!$B22:B$55,'Hoja1 (2)'!J22:$J$55)</f>
        <v>2</v>
      </c>
      <c r="K26" s="34" t="str">
        <f t="shared" si="3"/>
        <v>MENOR</v>
      </c>
      <c r="L26" s="76">
        <f t="shared" si="4"/>
        <v>5</v>
      </c>
      <c r="M26" s="75" t="str">
        <f t="shared" si="5"/>
        <v>Medio</v>
      </c>
      <c r="N26" s="102" t="s">
        <v>298</v>
      </c>
      <c r="O26" s="96" t="s">
        <v>234</v>
      </c>
      <c r="P26" s="97">
        <v>3</v>
      </c>
      <c r="Q26" s="34" t="str">
        <f t="shared" si="6"/>
        <v>Posible (puede ocurrrir en cualquier momento)</v>
      </c>
      <c r="R26" s="97">
        <v>2</v>
      </c>
      <c r="S26" s="34" t="str">
        <f t="shared" si="7"/>
        <v>MENOR</v>
      </c>
      <c r="T26" s="75">
        <f t="shared" si="8"/>
        <v>5</v>
      </c>
      <c r="U26" s="75" t="str">
        <f t="shared" si="1"/>
        <v>Medio</v>
      </c>
      <c r="V26" s="97" t="s">
        <v>244</v>
      </c>
      <c r="W26" s="96" t="s">
        <v>224</v>
      </c>
      <c r="X26" s="96" t="s">
        <v>253</v>
      </c>
      <c r="Y26" s="96" t="s">
        <v>265</v>
      </c>
      <c r="Z26" s="98" t="s">
        <v>278</v>
      </c>
      <c r="AA26" s="99" t="s">
        <v>305</v>
      </c>
    </row>
    <row r="27" spans="1:27" s="80" customFormat="1" ht="87" customHeight="1">
      <c r="A27" s="72">
        <f t="shared" si="9"/>
        <v>18</v>
      </c>
      <c r="B27" s="94" t="s">
        <v>210</v>
      </c>
      <c r="C27" s="94" t="s">
        <v>209</v>
      </c>
      <c r="D27" s="95" t="s">
        <v>211</v>
      </c>
      <c r="E27" s="94" t="s">
        <v>212</v>
      </c>
      <c r="F27" s="74" t="str">
        <f>+_xlfn.XLOOKUP(A27,'Hoja1 (2)'!$A$6:$A$38,'Hoja1 (2)'!$B$6:$B$38)</f>
        <v>La aplicación de nuevos impuestos, tasas y/o deducciones a adiciones que deban aplicarse al contrato, conforme a la normatividad vigente.</v>
      </c>
      <c r="G27" s="96" t="s">
        <v>353</v>
      </c>
      <c r="H27" s="76" cm="1">
        <f t="array" ref="H27">+_xlfn.XLOOKUP(F27,'Hoja1 (2)'!B23:$B$55,'Hoja1 (2)'!I23:$I$55,)</f>
        <v>2</v>
      </c>
      <c r="I27" s="34" t="str">
        <f t="shared" si="2"/>
        <v>Improbable (puede ocurrir ocasionalmente)</v>
      </c>
      <c r="J27" s="76" cm="1">
        <f t="array" ref="J27">_xlfn.XLOOKUP(F27,'Hoja1 (2)'!$B23:B$55,'Hoja1 (2)'!J23:$J$55)</f>
        <v>2</v>
      </c>
      <c r="K27" s="34" t="str">
        <f t="shared" si="3"/>
        <v>MENOR</v>
      </c>
      <c r="L27" s="76">
        <f t="shared" si="4"/>
        <v>4</v>
      </c>
      <c r="M27" s="75" t="str">
        <f t="shared" si="5"/>
        <v>Bajo</v>
      </c>
      <c r="N27" s="102" t="s">
        <v>302</v>
      </c>
      <c r="O27" s="96" t="s">
        <v>234</v>
      </c>
      <c r="P27" s="97">
        <v>3</v>
      </c>
      <c r="Q27" s="34" t="str">
        <f t="shared" si="6"/>
        <v>Posible (puede ocurrrir en cualquier momento)</v>
      </c>
      <c r="R27" s="97">
        <v>2</v>
      </c>
      <c r="S27" s="34" t="str">
        <f t="shared" si="7"/>
        <v>MENOR</v>
      </c>
      <c r="T27" s="75">
        <f t="shared" si="8"/>
        <v>5</v>
      </c>
      <c r="U27" s="75" t="str">
        <f t="shared" si="1"/>
        <v>Medio</v>
      </c>
      <c r="V27" s="97" t="s">
        <v>239</v>
      </c>
      <c r="W27" s="96" t="s">
        <v>224</v>
      </c>
      <c r="X27" s="96" t="s">
        <v>253</v>
      </c>
      <c r="Y27" s="96" t="s">
        <v>266</v>
      </c>
      <c r="Z27" s="98" t="s">
        <v>279</v>
      </c>
      <c r="AA27" s="99" t="s">
        <v>305</v>
      </c>
    </row>
    <row r="28" spans="1:27" s="80" customFormat="1" ht="107.4" customHeight="1">
      <c r="A28" s="72">
        <f t="shared" si="9"/>
        <v>19</v>
      </c>
      <c r="B28" s="94" t="s">
        <v>210</v>
      </c>
      <c r="C28" s="94" t="s">
        <v>209</v>
      </c>
      <c r="D28" s="95" t="s">
        <v>211</v>
      </c>
      <c r="E28" s="94" t="s">
        <v>214</v>
      </c>
      <c r="F28" s="74" t="str">
        <f>+_xlfn.XLOOKUP(A28,'Hoja1 (2)'!$A$6:$A$38,'Hoja1 (2)'!$B$6:$B$38)</f>
        <v>Paros, huelgas o protestas sobre las vías del departamento de Risaralda.</v>
      </c>
      <c r="G28" s="100" t="s">
        <v>354</v>
      </c>
      <c r="H28" s="76" cm="1">
        <f t="array" ref="H28">+_xlfn.XLOOKUP(F28,'Hoja1 (2)'!B24:$B$55,'Hoja1 (2)'!I24:$I$55,)</f>
        <v>2</v>
      </c>
      <c r="I28" s="34" t="str">
        <f t="shared" si="2"/>
        <v>Improbable (puede ocurrir ocasionalmente)</v>
      </c>
      <c r="J28" s="76" cm="1">
        <f t="array" ref="J28">_xlfn.XLOOKUP(F28,'Hoja1 (2)'!$B24:B$55,'Hoja1 (2)'!J24:$J$55)</f>
        <v>3</v>
      </c>
      <c r="K28" s="34" t="str">
        <f t="shared" si="3"/>
        <v>MODERADO</v>
      </c>
      <c r="L28" s="76">
        <f t="shared" si="4"/>
        <v>5</v>
      </c>
      <c r="M28" s="75" t="str">
        <f t="shared" si="5"/>
        <v>Medio</v>
      </c>
      <c r="N28" s="102" t="s">
        <v>300</v>
      </c>
      <c r="O28" s="96" t="s">
        <v>235</v>
      </c>
      <c r="P28" s="97">
        <v>2</v>
      </c>
      <c r="Q28" s="34" t="str">
        <f t="shared" si="6"/>
        <v>Improbable (puede ocurrir ocasionalmente)</v>
      </c>
      <c r="R28" s="97">
        <v>2</v>
      </c>
      <c r="S28" s="34" t="str">
        <f t="shared" si="7"/>
        <v>MENOR</v>
      </c>
      <c r="T28" s="75">
        <f t="shared" si="8"/>
        <v>4</v>
      </c>
      <c r="U28" s="75" t="str">
        <f t="shared" si="1"/>
        <v>Bajo</v>
      </c>
      <c r="V28" s="97" t="s">
        <v>239</v>
      </c>
      <c r="W28" s="96" t="s">
        <v>267</v>
      </c>
      <c r="X28" s="96" t="s">
        <v>253</v>
      </c>
      <c r="Y28" s="96" t="s">
        <v>265</v>
      </c>
      <c r="Z28" s="98" t="s">
        <v>278</v>
      </c>
      <c r="AA28" s="99" t="s">
        <v>305</v>
      </c>
    </row>
    <row r="29" spans="1:27" s="80" customFormat="1" ht="84.6" customHeight="1">
      <c r="A29" s="72">
        <f t="shared" si="9"/>
        <v>20</v>
      </c>
      <c r="B29" s="94" t="s">
        <v>210</v>
      </c>
      <c r="C29" s="94" t="s">
        <v>209</v>
      </c>
      <c r="D29" s="95" t="s">
        <v>211</v>
      </c>
      <c r="E29" s="94" t="s">
        <v>275</v>
      </c>
      <c r="F29" s="74" t="str">
        <f>+_xlfn.XLOOKUP(A29,'Hoja1 (2)'!$A$6:$A$38,'Hoja1 (2)'!$B$6:$B$38)</f>
        <v>Riesgo Humano por accidente laboral que afecte al personal del contratista sin perjuicios a terceros.</v>
      </c>
      <c r="G29" s="100" t="s">
        <v>355</v>
      </c>
      <c r="H29" s="76" cm="1">
        <f t="array" ref="H29">+_xlfn.XLOOKUP(F29,'Hoja1 (2)'!B25:$B$55,'Hoja1 (2)'!I25:$I$55,)</f>
        <v>2</v>
      </c>
      <c r="I29" s="34" t="str">
        <f t="shared" si="2"/>
        <v>Improbable (puede ocurrir ocasionalmente)</v>
      </c>
      <c r="J29" s="76" cm="1">
        <f t="array" ref="J29">_xlfn.XLOOKUP(F29,'Hoja1 (2)'!$B25:B$55,'Hoja1 (2)'!J25:$J$55)</f>
        <v>2</v>
      </c>
      <c r="K29" s="34" t="str">
        <f t="shared" si="3"/>
        <v>MENOR</v>
      </c>
      <c r="L29" s="76">
        <f t="shared" si="4"/>
        <v>4</v>
      </c>
      <c r="M29" s="75" t="str">
        <f t="shared" si="5"/>
        <v>Bajo</v>
      </c>
      <c r="N29" s="102" t="s">
        <v>298</v>
      </c>
      <c r="O29" s="96" t="s">
        <v>366</v>
      </c>
      <c r="P29" s="97">
        <v>2</v>
      </c>
      <c r="Q29" s="34" t="str">
        <f t="shared" si="6"/>
        <v>Improbable (puede ocurrir ocasionalmente)</v>
      </c>
      <c r="R29" s="97">
        <v>3</v>
      </c>
      <c r="S29" s="34" t="str">
        <f t="shared" si="7"/>
        <v>MODERADO</v>
      </c>
      <c r="T29" s="75">
        <f t="shared" si="8"/>
        <v>5</v>
      </c>
      <c r="U29" s="75" t="str">
        <f t="shared" si="1"/>
        <v>Medio</v>
      </c>
      <c r="V29" s="97" t="s">
        <v>239</v>
      </c>
      <c r="W29" s="96" t="s">
        <v>280</v>
      </c>
      <c r="X29" s="96" t="s">
        <v>253</v>
      </c>
      <c r="Y29" s="96" t="s">
        <v>265</v>
      </c>
      <c r="Z29" s="98" t="s">
        <v>279</v>
      </c>
      <c r="AA29" s="99" t="s">
        <v>305</v>
      </c>
    </row>
    <row r="30" spans="1:27" s="80" customFormat="1" ht="169.2" customHeight="1">
      <c r="A30" s="72">
        <f t="shared" si="9"/>
        <v>21</v>
      </c>
      <c r="B30" s="94" t="s">
        <v>210</v>
      </c>
      <c r="C30" s="94" t="s">
        <v>209</v>
      </c>
      <c r="D30" s="95" t="s">
        <v>211</v>
      </c>
      <c r="E30" s="94" t="s">
        <v>214</v>
      </c>
      <c r="F30" s="74" t="str">
        <f>+_xlfn.XLOOKUP(A30,'Hoja1 (2)'!$A$6:$A$38,'Hoja1 (2)'!$B$6:$B$38)</f>
        <v>Riesgo por huelgas sindicales de los empleados que afecten el cumplimiento del objeto del contrato.</v>
      </c>
      <c r="G30" s="100" t="s">
        <v>356</v>
      </c>
      <c r="H30" s="76" cm="1">
        <f t="array" ref="H30">+_xlfn.XLOOKUP(F30,'Hoja1 (2)'!B26:$B$55,'Hoja1 (2)'!I26:$I$55,)</f>
        <v>1</v>
      </c>
      <c r="I30" s="34" t="str">
        <f t="shared" si="2"/>
        <v>Raro (puede ocurrir excepcionalmente</v>
      </c>
      <c r="J30" s="76" cm="1">
        <f t="array" ref="J30">_xlfn.XLOOKUP(F30,'Hoja1 (2)'!$B26:B$55,'Hoja1 (2)'!J26:$J$55)</f>
        <v>3</v>
      </c>
      <c r="K30" s="34" t="str">
        <f t="shared" si="3"/>
        <v>MODERADO</v>
      </c>
      <c r="L30" s="76">
        <f t="shared" si="4"/>
        <v>4</v>
      </c>
      <c r="M30" s="75" t="str">
        <f t="shared" si="5"/>
        <v>Bajo</v>
      </c>
      <c r="N30" s="102" t="s">
        <v>298</v>
      </c>
      <c r="O30" s="100" t="s">
        <v>301</v>
      </c>
      <c r="P30" s="101">
        <v>1</v>
      </c>
      <c r="Q30" s="34" t="str">
        <f t="shared" si="6"/>
        <v>Raro (puede ocurrir excepcionalmente</v>
      </c>
      <c r="R30" s="101">
        <v>2</v>
      </c>
      <c r="S30" s="34" t="str">
        <f t="shared" si="7"/>
        <v>MENOR</v>
      </c>
      <c r="T30" s="75">
        <f t="shared" si="8"/>
        <v>3</v>
      </c>
      <c r="U30" s="75" t="str">
        <f t="shared" si="1"/>
        <v>Bajo</v>
      </c>
      <c r="V30" s="101" t="s">
        <v>239</v>
      </c>
      <c r="W30" s="96" t="s">
        <v>281</v>
      </c>
      <c r="X30" s="100" t="s">
        <v>253</v>
      </c>
      <c r="Y30" s="100" t="s">
        <v>265</v>
      </c>
      <c r="Z30" s="98" t="s">
        <v>279</v>
      </c>
      <c r="AA30" s="99" t="s">
        <v>305</v>
      </c>
    </row>
    <row r="31" spans="1:27" s="80" customFormat="1" ht="121.8">
      <c r="A31" s="72">
        <f t="shared" si="9"/>
        <v>22</v>
      </c>
      <c r="B31" s="94" t="s">
        <v>210</v>
      </c>
      <c r="C31" s="94" t="s">
        <v>201</v>
      </c>
      <c r="D31" s="95" t="s">
        <v>211</v>
      </c>
      <c r="E31" s="94" t="s">
        <v>275</v>
      </c>
      <c r="F31" s="74" t="str">
        <f>+_xlfn.XLOOKUP(A31,'Hoja1 (2)'!$A$6:$A$38,'Hoja1 (2)'!$B$6:$B$38)</f>
        <v>Suministrar personal que no suple la necesidad de la entidad.</v>
      </c>
      <c r="G31" s="100" t="s">
        <v>357</v>
      </c>
      <c r="H31" s="76" cm="1">
        <f t="array" ref="H31">+_xlfn.XLOOKUP(F31,'Hoja1 (2)'!B27:$B$55,'Hoja1 (2)'!I27:$I$55,)</f>
        <v>1</v>
      </c>
      <c r="I31" s="34" t="str">
        <f t="shared" si="2"/>
        <v>Raro (puede ocurrir excepcionalmente</v>
      </c>
      <c r="J31" s="76" cm="1">
        <f t="array" ref="J31">_xlfn.XLOOKUP(F31,'Hoja1 (2)'!$B27:B$55,'Hoja1 (2)'!J27:$J$55)</f>
        <v>4</v>
      </c>
      <c r="K31" s="34" t="str">
        <f t="shared" si="3"/>
        <v>MAYOR</v>
      </c>
      <c r="L31" s="76">
        <f t="shared" si="4"/>
        <v>5</v>
      </c>
      <c r="M31" s="75" t="str">
        <f t="shared" si="5"/>
        <v>Medio</v>
      </c>
      <c r="N31" s="102" t="s">
        <v>298</v>
      </c>
      <c r="O31" s="100" t="s">
        <v>367</v>
      </c>
      <c r="P31" s="101">
        <v>1</v>
      </c>
      <c r="Q31" s="34" t="str">
        <f t="shared" si="6"/>
        <v>Raro (puede ocurrir excepcionalmente</v>
      </c>
      <c r="R31" s="101">
        <v>3</v>
      </c>
      <c r="S31" s="34" t="str">
        <f t="shared" si="7"/>
        <v>MODERADO</v>
      </c>
      <c r="T31" s="75">
        <f t="shared" si="8"/>
        <v>4</v>
      </c>
      <c r="U31" s="75" t="str">
        <f t="shared" si="1"/>
        <v>Bajo</v>
      </c>
      <c r="V31" s="101" t="s">
        <v>244</v>
      </c>
      <c r="W31" s="96" t="s">
        <v>282</v>
      </c>
      <c r="X31" s="100" t="s">
        <v>253</v>
      </c>
      <c r="Y31" s="100" t="s">
        <v>265</v>
      </c>
      <c r="Z31" s="98" t="s">
        <v>279</v>
      </c>
      <c r="AA31" s="99" t="s">
        <v>305</v>
      </c>
    </row>
    <row r="32" spans="1:27" s="80" customFormat="1" ht="120" customHeight="1">
      <c r="A32" s="72">
        <f t="shared" si="9"/>
        <v>23</v>
      </c>
      <c r="B32" s="94" t="s">
        <v>210</v>
      </c>
      <c r="C32" s="95" t="s">
        <v>209</v>
      </c>
      <c r="D32" s="95" t="s">
        <v>211</v>
      </c>
      <c r="E32" s="95" t="s">
        <v>275</v>
      </c>
      <c r="F32" s="74" t="str">
        <f>+_xlfn.XLOOKUP(A32,'Hoja1 (2)'!$A$6:$A$38,'Hoja1 (2)'!$B$6:$B$38)</f>
        <v>Demandas al contratista por despidos y/o retiros de trabajadores.</v>
      </c>
      <c r="G32" s="100" t="s">
        <v>358</v>
      </c>
      <c r="H32" s="76" cm="1">
        <f t="array" ref="H32">+_xlfn.XLOOKUP(F32,'Hoja1 (2)'!B28:$B$55,'Hoja1 (2)'!I28:$I$55,)</f>
        <v>3</v>
      </c>
      <c r="I32" s="34" t="str">
        <f t="shared" si="2"/>
        <v>Posible (puede ocurrrir en cualquier momento)</v>
      </c>
      <c r="J32" s="76" cm="1">
        <f t="array" ref="J32">_xlfn.XLOOKUP(F32,'Hoja1 (2)'!$B28:B$55,'Hoja1 (2)'!J28:$J$55)</f>
        <v>2</v>
      </c>
      <c r="K32" s="34" t="str">
        <f t="shared" si="3"/>
        <v>MENOR</v>
      </c>
      <c r="L32" s="76">
        <f t="shared" si="4"/>
        <v>5</v>
      </c>
      <c r="M32" s="75" t="str">
        <f t="shared" si="5"/>
        <v>Medio</v>
      </c>
      <c r="N32" s="102" t="s">
        <v>298</v>
      </c>
      <c r="O32" s="96" t="s">
        <v>236</v>
      </c>
      <c r="P32" s="97">
        <v>2</v>
      </c>
      <c r="Q32" s="34" t="str">
        <f t="shared" si="6"/>
        <v>Improbable (puede ocurrir ocasionalmente)</v>
      </c>
      <c r="R32" s="97">
        <v>2</v>
      </c>
      <c r="S32" s="34" t="str">
        <f t="shared" si="7"/>
        <v>MENOR</v>
      </c>
      <c r="T32" s="75">
        <f t="shared" si="8"/>
        <v>4</v>
      </c>
      <c r="U32" s="75" t="str">
        <f t="shared" si="1"/>
        <v>Bajo</v>
      </c>
      <c r="V32" s="97" t="s">
        <v>244</v>
      </c>
      <c r="W32" s="100" t="s">
        <v>224</v>
      </c>
      <c r="X32" s="100" t="s">
        <v>253</v>
      </c>
      <c r="Y32" s="96" t="s">
        <v>266</v>
      </c>
      <c r="Z32" s="98" t="s">
        <v>278</v>
      </c>
      <c r="AA32" s="99" t="s">
        <v>305</v>
      </c>
    </row>
    <row r="33" spans="1:30" s="80" customFormat="1" ht="121.8">
      <c r="A33" s="72">
        <f t="shared" si="9"/>
        <v>24</v>
      </c>
      <c r="B33" s="94" t="s">
        <v>210</v>
      </c>
      <c r="C33" s="95" t="s">
        <v>209</v>
      </c>
      <c r="D33" s="95" t="s">
        <v>211</v>
      </c>
      <c r="E33" s="95" t="s">
        <v>275</v>
      </c>
      <c r="F33" s="74" t="str">
        <f>+_xlfn.XLOOKUP(A33,'Hoja1 (2)'!$A$6:$A$38,'Hoja1 (2)'!$B$6:$B$38)</f>
        <v>Riesgo por aportar personal no afiliado a los sistemas de salud, pensión y riesgos laborales o que estos no estén debidamente diligenciados.</v>
      </c>
      <c r="G33" s="100" t="s">
        <v>359</v>
      </c>
      <c r="H33" s="76" cm="1">
        <f t="array" ref="H33">+_xlfn.XLOOKUP(F33,'Hoja1 (2)'!B29:$B$55,'Hoja1 (2)'!I29:$I$55,)</f>
        <v>2</v>
      </c>
      <c r="I33" s="34" t="str">
        <f t="shared" si="2"/>
        <v>Improbable (puede ocurrir ocasionalmente)</v>
      </c>
      <c r="J33" s="76" cm="1">
        <f t="array" ref="J33">_xlfn.XLOOKUP(F33,'Hoja1 (2)'!$B29:B$55,'Hoja1 (2)'!J29:$J$55)</f>
        <v>5</v>
      </c>
      <c r="K33" s="34" t="str">
        <f t="shared" si="3"/>
        <v>CATASTRÓFICO</v>
      </c>
      <c r="L33" s="76">
        <f t="shared" si="4"/>
        <v>7</v>
      </c>
      <c r="M33" s="75" t="str">
        <f t="shared" si="5"/>
        <v>Alto</v>
      </c>
      <c r="N33" s="102" t="s">
        <v>298</v>
      </c>
      <c r="O33" s="96" t="s">
        <v>236</v>
      </c>
      <c r="P33" s="97">
        <v>2</v>
      </c>
      <c r="Q33" s="34" t="str">
        <f t="shared" si="6"/>
        <v>Improbable (puede ocurrir ocasionalmente)</v>
      </c>
      <c r="R33" s="97">
        <v>3</v>
      </c>
      <c r="S33" s="34" t="str">
        <f t="shared" si="7"/>
        <v>MODERADO</v>
      </c>
      <c r="T33" s="75">
        <f t="shared" si="8"/>
        <v>5</v>
      </c>
      <c r="U33" s="75" t="str">
        <f t="shared" si="1"/>
        <v>Medio</v>
      </c>
      <c r="V33" s="97" t="s">
        <v>239</v>
      </c>
      <c r="W33" s="100" t="s">
        <v>224</v>
      </c>
      <c r="X33" s="100" t="s">
        <v>253</v>
      </c>
      <c r="Y33" s="100" t="s">
        <v>265</v>
      </c>
      <c r="Z33" s="98" t="s">
        <v>279</v>
      </c>
      <c r="AA33" s="99" t="s">
        <v>305</v>
      </c>
    </row>
    <row r="34" spans="1:30" s="80" customFormat="1" ht="99.6" customHeight="1">
      <c r="A34" s="72">
        <f t="shared" si="9"/>
        <v>25</v>
      </c>
      <c r="B34" s="94" t="s">
        <v>200</v>
      </c>
      <c r="C34" s="95" t="s">
        <v>209</v>
      </c>
      <c r="D34" s="95" t="s">
        <v>211</v>
      </c>
      <c r="E34" s="95" t="s">
        <v>275</v>
      </c>
      <c r="F34" s="74" t="str">
        <f>+_xlfn.XLOOKUP(A34,'Hoja1 (2)'!$A$6:$A$38,'Hoja1 (2)'!$B$6:$B$38)</f>
        <v>Demandas al departamento por el no pago o cumplimiento de las obligaciones financieras del contratista respecto a su personal adscrito al contrato.</v>
      </c>
      <c r="G34" s="100" t="s">
        <v>358</v>
      </c>
      <c r="H34" s="76" cm="1">
        <f t="array" ref="H34">+_xlfn.XLOOKUP(F34,'Hoja1 (2)'!B30:$B$55,'Hoja1 (2)'!I30:$I$55,)</f>
        <v>3</v>
      </c>
      <c r="I34" s="34" t="str">
        <f t="shared" si="2"/>
        <v>Posible (puede ocurrrir en cualquier momento)</v>
      </c>
      <c r="J34" s="76" cm="1">
        <f t="array" ref="J34">_xlfn.XLOOKUP(F34,'Hoja1 (2)'!$B30:B$55,'Hoja1 (2)'!J30:$J$55)</f>
        <v>3</v>
      </c>
      <c r="K34" s="34" t="str">
        <f t="shared" si="3"/>
        <v>MODERADO</v>
      </c>
      <c r="L34" s="76">
        <f t="shared" si="4"/>
        <v>6</v>
      </c>
      <c r="M34" s="75" t="str">
        <f t="shared" si="5"/>
        <v>Alto</v>
      </c>
      <c r="N34" s="102" t="s">
        <v>298</v>
      </c>
      <c r="O34" s="96" t="s">
        <v>237</v>
      </c>
      <c r="P34" s="97">
        <v>1</v>
      </c>
      <c r="Q34" s="34" t="str">
        <f t="shared" si="6"/>
        <v>Raro (puede ocurrir excepcionalmente</v>
      </c>
      <c r="R34" s="97">
        <v>2</v>
      </c>
      <c r="S34" s="34" t="str">
        <f t="shared" si="7"/>
        <v>MENOR</v>
      </c>
      <c r="T34" s="75">
        <f t="shared" si="8"/>
        <v>3</v>
      </c>
      <c r="U34" s="75" t="str">
        <f t="shared" si="1"/>
        <v>Bajo</v>
      </c>
      <c r="V34" s="97" t="s">
        <v>268</v>
      </c>
      <c r="W34" s="96" t="s">
        <v>280</v>
      </c>
      <c r="X34" s="96" t="s">
        <v>269</v>
      </c>
      <c r="Y34" s="96" t="s">
        <v>270</v>
      </c>
      <c r="Z34" s="98" t="s">
        <v>279</v>
      </c>
      <c r="AA34" s="99" t="s">
        <v>305</v>
      </c>
    </row>
    <row r="35" spans="1:30" s="80" customFormat="1" ht="121.8">
      <c r="A35" s="72">
        <f t="shared" si="9"/>
        <v>26</v>
      </c>
      <c r="B35" s="94" t="s">
        <v>200</v>
      </c>
      <c r="C35" s="95" t="s">
        <v>209</v>
      </c>
      <c r="D35" s="95" t="s">
        <v>211</v>
      </c>
      <c r="E35" s="95" t="s">
        <v>275</v>
      </c>
      <c r="F35" s="74" t="str">
        <f>+_xlfn.XLOOKUP(A35,'Hoja1 (2)'!$A$6:$A$38,'Hoja1 (2)'!$B$6:$B$38)</f>
        <v>Ausentismo laboral injustificado o sin el lleno de los requisitos legales.</v>
      </c>
      <c r="G35" s="100" t="s">
        <v>359</v>
      </c>
      <c r="H35" s="76" cm="1">
        <f t="array" ref="H35">+_xlfn.XLOOKUP(F35,'Hoja1 (2)'!B31:$B$55,'Hoja1 (2)'!I31:$I$55,)</f>
        <v>2</v>
      </c>
      <c r="I35" s="34" t="str">
        <f t="shared" si="2"/>
        <v>Improbable (puede ocurrir ocasionalmente)</v>
      </c>
      <c r="J35" s="76" cm="1">
        <f t="array" ref="J35">_xlfn.XLOOKUP(F35,'Hoja1 (2)'!$B31:B$55,'Hoja1 (2)'!J31:$J$55)</f>
        <v>4</v>
      </c>
      <c r="K35" s="34" t="str">
        <f t="shared" si="3"/>
        <v>MAYOR</v>
      </c>
      <c r="L35" s="76">
        <f t="shared" si="4"/>
        <v>6</v>
      </c>
      <c r="M35" s="75" t="str">
        <f t="shared" si="5"/>
        <v>Alto</v>
      </c>
      <c r="N35" s="102" t="s">
        <v>298</v>
      </c>
      <c r="O35" s="96" t="s">
        <v>236</v>
      </c>
      <c r="P35" s="97">
        <v>3</v>
      </c>
      <c r="Q35" s="34" t="str">
        <f t="shared" si="6"/>
        <v>Posible (puede ocurrrir en cualquier momento)</v>
      </c>
      <c r="R35" s="97">
        <v>3</v>
      </c>
      <c r="S35" s="34" t="str">
        <f t="shared" si="7"/>
        <v>MODERADO</v>
      </c>
      <c r="T35" s="75">
        <f t="shared" si="8"/>
        <v>6</v>
      </c>
      <c r="U35" s="75" t="str">
        <f t="shared" si="1"/>
        <v>Alto</v>
      </c>
      <c r="V35" s="97" t="s">
        <v>239</v>
      </c>
      <c r="W35" s="97" t="s">
        <v>224</v>
      </c>
      <c r="X35" s="96" t="s">
        <v>271</v>
      </c>
      <c r="Y35" s="96" t="s">
        <v>272</v>
      </c>
      <c r="Z35" s="98" t="s">
        <v>279</v>
      </c>
      <c r="AA35" s="99" t="s">
        <v>305</v>
      </c>
    </row>
    <row r="36" spans="1:30" s="80" customFormat="1" ht="141" customHeight="1">
      <c r="A36" s="72">
        <f t="shared" si="9"/>
        <v>27</v>
      </c>
      <c r="B36" s="94" t="s">
        <v>200</v>
      </c>
      <c r="C36" s="95" t="s">
        <v>209</v>
      </c>
      <c r="D36" s="95" t="s">
        <v>211</v>
      </c>
      <c r="E36" s="95" t="s">
        <v>217</v>
      </c>
      <c r="F36" s="74" t="str">
        <f>+_xlfn.XLOOKUP(A36,'Hoja1 (2)'!$A$6:$A$38,'Hoja1 (2)'!$B$6:$B$38)</f>
        <v>El contratista deberá asumir las multas y sanciones que se originen por la contravención de normas ambientales, durante la ejecución del contrato.</v>
      </c>
      <c r="G36" s="96" t="s">
        <v>360</v>
      </c>
      <c r="H36" s="76" cm="1">
        <f t="array" ref="H36">+_xlfn.XLOOKUP(F36,'Hoja1 (2)'!B32:$B$55,'Hoja1 (2)'!I32:$I$55,)</f>
        <v>2</v>
      </c>
      <c r="I36" s="34" t="str">
        <f t="shared" si="2"/>
        <v>Improbable (puede ocurrir ocasionalmente)</v>
      </c>
      <c r="J36" s="76" cm="1">
        <f t="array" ref="J36">_xlfn.XLOOKUP(F36,'Hoja1 (2)'!$B32:B$55,'Hoja1 (2)'!J32:$J$55)</f>
        <v>3</v>
      </c>
      <c r="K36" s="34" t="str">
        <f t="shared" si="3"/>
        <v>MODERADO</v>
      </c>
      <c r="L36" s="76">
        <f t="shared" si="4"/>
        <v>5</v>
      </c>
      <c r="M36" s="75" t="str">
        <f t="shared" si="5"/>
        <v>Medio</v>
      </c>
      <c r="N36" s="102" t="s">
        <v>298</v>
      </c>
      <c r="O36" s="96" t="s">
        <v>238</v>
      </c>
      <c r="P36" s="97">
        <v>3</v>
      </c>
      <c r="Q36" s="34" t="str">
        <f t="shared" si="6"/>
        <v>Posible (puede ocurrrir en cualquier momento)</v>
      </c>
      <c r="R36" s="97">
        <v>3</v>
      </c>
      <c r="S36" s="34" t="str">
        <f t="shared" si="7"/>
        <v>MODERADO</v>
      </c>
      <c r="T36" s="75">
        <f t="shared" si="8"/>
        <v>6</v>
      </c>
      <c r="U36" s="75" t="str">
        <f t="shared" si="1"/>
        <v>Alto</v>
      </c>
      <c r="V36" s="97" t="s">
        <v>244</v>
      </c>
      <c r="W36" s="96" t="s">
        <v>280</v>
      </c>
      <c r="X36" s="96" t="s">
        <v>253</v>
      </c>
      <c r="Y36" s="96" t="s">
        <v>265</v>
      </c>
      <c r="Z36" s="98" t="s">
        <v>279</v>
      </c>
      <c r="AA36" s="99" t="s">
        <v>305</v>
      </c>
    </row>
    <row r="37" spans="1:30" s="80" customFormat="1" ht="119.4" customHeight="1">
      <c r="A37" s="72">
        <f t="shared" si="9"/>
        <v>28</v>
      </c>
      <c r="B37" s="94" t="s">
        <v>200</v>
      </c>
      <c r="C37" s="95" t="s">
        <v>209</v>
      </c>
      <c r="D37" s="95" t="s">
        <v>211</v>
      </c>
      <c r="E37" s="95" t="s">
        <v>217</v>
      </c>
      <c r="F37" s="74" t="str">
        <f>+_xlfn.XLOOKUP(A37,'Hoja1 (2)'!$A$6:$A$38,'Hoja1 (2)'!$B$6:$B$38)</f>
        <v>Intensidad de lluvias superior a la media histórica que impida o atrase ejecución de los trabajos de campo para el desarrollo del contrato.</v>
      </c>
      <c r="G37" s="96" t="s">
        <v>361</v>
      </c>
      <c r="H37" s="76" cm="1">
        <f t="array" ref="H37">+_xlfn.XLOOKUP(F37,'Hoja1 (2)'!B33:$B$55,'Hoja1 (2)'!I33:$I$55,)</f>
        <v>1</v>
      </c>
      <c r="I37" s="34" t="str">
        <f t="shared" si="2"/>
        <v>Raro (puede ocurrir excepcionalmente</v>
      </c>
      <c r="J37" s="76" cm="1">
        <f t="array" ref="J37">_xlfn.XLOOKUP(F37,'Hoja1 (2)'!$B33:B$55,'Hoja1 (2)'!J33:$J$55)</f>
        <v>2</v>
      </c>
      <c r="K37" s="34" t="str">
        <f t="shared" si="3"/>
        <v>MENOR</v>
      </c>
      <c r="L37" s="76">
        <f t="shared" si="4"/>
        <v>3</v>
      </c>
      <c r="M37" s="75" t="str">
        <f t="shared" si="5"/>
        <v>Bajo</v>
      </c>
      <c r="N37" s="102" t="s">
        <v>298</v>
      </c>
      <c r="O37" s="96" t="s">
        <v>368</v>
      </c>
      <c r="P37" s="97">
        <v>2</v>
      </c>
      <c r="Q37" s="34" t="str">
        <f t="shared" si="6"/>
        <v>Improbable (puede ocurrir ocasionalmente)</v>
      </c>
      <c r="R37" s="97">
        <v>3</v>
      </c>
      <c r="S37" s="34" t="str">
        <f t="shared" si="7"/>
        <v>MODERADO</v>
      </c>
      <c r="T37" s="75">
        <f t="shared" si="8"/>
        <v>5</v>
      </c>
      <c r="U37" s="75" t="str">
        <f t="shared" si="1"/>
        <v>Medio</v>
      </c>
      <c r="V37" s="97" t="s">
        <v>239</v>
      </c>
      <c r="W37" s="96" t="s">
        <v>280</v>
      </c>
      <c r="X37" s="96" t="s">
        <v>271</v>
      </c>
      <c r="Y37" s="96" t="s">
        <v>272</v>
      </c>
      <c r="Z37" s="98" t="s">
        <v>279</v>
      </c>
      <c r="AA37" s="99" t="s">
        <v>305</v>
      </c>
    </row>
    <row r="38" spans="1:30" s="80" customFormat="1" ht="202.2" customHeight="1">
      <c r="A38" s="72">
        <f t="shared" si="9"/>
        <v>29</v>
      </c>
      <c r="B38" s="94" t="s">
        <v>210</v>
      </c>
      <c r="C38" s="95" t="s">
        <v>209</v>
      </c>
      <c r="D38" s="95" t="s">
        <v>211</v>
      </c>
      <c r="E38" s="95" t="s">
        <v>217</v>
      </c>
      <c r="F38" s="74" t="str">
        <f>+_xlfn.XLOOKUP(A38,'Hoja1 (2)'!$A$6:$A$38,'Hoja1 (2)'!$B$6:$B$38)</f>
        <v>El contratista deberá asumir el riesgo relacionado con el factor climático de la zona donde se ejecutará el contrato.</v>
      </c>
      <c r="G38" s="100" t="s">
        <v>362</v>
      </c>
      <c r="H38" s="76" cm="1">
        <f t="array" ref="H38">+_xlfn.XLOOKUP(F38,'Hoja1 (2)'!B34:$B$55,'Hoja1 (2)'!I34:$I$55,)</f>
        <v>3</v>
      </c>
      <c r="I38" s="34" t="str">
        <f t="shared" si="2"/>
        <v>Posible (puede ocurrrir en cualquier momento)</v>
      </c>
      <c r="J38" s="76" cm="1">
        <f t="array" ref="J38">_xlfn.XLOOKUP(F38,'Hoja1 (2)'!$B34:B$55,'Hoja1 (2)'!J34:$J$55)</f>
        <v>3</v>
      </c>
      <c r="K38" s="34" t="str">
        <f t="shared" si="3"/>
        <v>MODERADO</v>
      </c>
      <c r="L38" s="76">
        <f t="shared" si="4"/>
        <v>6</v>
      </c>
      <c r="M38" s="75" t="str">
        <f t="shared" si="5"/>
        <v>Alto</v>
      </c>
      <c r="N38" s="102" t="s">
        <v>298</v>
      </c>
      <c r="O38" s="96" t="s">
        <v>299</v>
      </c>
      <c r="P38" s="97">
        <v>1</v>
      </c>
      <c r="Q38" s="34" t="str">
        <f t="shared" si="6"/>
        <v>Raro (puede ocurrir excepcionalmente</v>
      </c>
      <c r="R38" s="97">
        <v>2</v>
      </c>
      <c r="S38" s="34" t="str">
        <f t="shared" si="7"/>
        <v>MENOR</v>
      </c>
      <c r="T38" s="75">
        <f>+P38+R38</f>
        <v>3</v>
      </c>
      <c r="U38" s="75" t="str">
        <f t="shared" si="1"/>
        <v>Bajo</v>
      </c>
      <c r="V38" s="97" t="s">
        <v>239</v>
      </c>
      <c r="W38" s="96" t="s">
        <v>280</v>
      </c>
      <c r="X38" s="96" t="s">
        <v>273</v>
      </c>
      <c r="Y38" s="96" t="s">
        <v>274</v>
      </c>
      <c r="Z38" s="98" t="s">
        <v>279</v>
      </c>
      <c r="AA38" s="99" t="s">
        <v>305</v>
      </c>
    </row>
    <row r="39" spans="1:30" s="80" customFormat="1" ht="90">
      <c r="A39" s="72">
        <f t="shared" si="9"/>
        <v>30</v>
      </c>
      <c r="B39" s="94" t="s">
        <v>200</v>
      </c>
      <c r="C39" s="94" t="s">
        <v>221</v>
      </c>
      <c r="D39" s="95" t="s">
        <v>211</v>
      </c>
      <c r="E39" s="94" t="s">
        <v>217</v>
      </c>
      <c r="F39" s="74" t="str">
        <f>+_xlfn.XLOOKUP(A39,'Hoja1 (2)'!$A$6:$A$38,'Hoja1 (2)'!$B$6:$B$38)</f>
        <v>Sismo o falla geológica que genere daños que  impidan el acceso o la movilización de equipos y/o personas</v>
      </c>
      <c r="G39" s="96" t="s">
        <v>354</v>
      </c>
      <c r="H39" s="76" cm="1">
        <f t="array" ref="H39">+_xlfn.XLOOKUP(F39,'Hoja1 (2)'!B35:$B$55,'Hoja1 (2)'!I35:$I$55,)</f>
        <v>3</v>
      </c>
      <c r="I39" s="34" t="str">
        <f t="shared" si="2"/>
        <v>Posible (puede ocurrrir en cualquier momento)</v>
      </c>
      <c r="J39" s="76" cm="1">
        <f t="array" ref="J39">_xlfn.XLOOKUP(F39,'Hoja1 (2)'!$B35:B$55,'Hoja1 (2)'!J35:$J$55)</f>
        <v>3</v>
      </c>
      <c r="K39" s="34" t="str">
        <f t="shared" si="3"/>
        <v>MODERADO</v>
      </c>
      <c r="L39" s="76">
        <f t="shared" si="4"/>
        <v>6</v>
      </c>
      <c r="M39" s="75" t="str">
        <f t="shared" si="5"/>
        <v>Alto</v>
      </c>
      <c r="N39" s="102" t="s">
        <v>364</v>
      </c>
      <c r="O39" s="96" t="s">
        <v>234</v>
      </c>
      <c r="P39" s="97">
        <v>1</v>
      </c>
      <c r="Q39" s="34" t="str">
        <f>IF(P39=1,"Raro (puede ocurrir excepcionalmente",IF(P39=2,"Improbable (puede ocurrir ocasionalmente)",IF(P39=3,"Posible (puede ocurrrir en cualquier momento)",IF(P39=4,"Probable (probablemente va a ocurrir","Casi cierto"))))</f>
        <v>Raro (puede ocurrir excepcionalmente</v>
      </c>
      <c r="R39" s="97">
        <v>2</v>
      </c>
      <c r="S39" s="34" t="str">
        <f>IF(R39=1,"INSIGNIFICANTE",IF(R39=2,"MENOR",IF(R39=3,"MODERADO",IF(R39=4,"MAYOR","CATASTRÓFICO"))))</f>
        <v>MENOR</v>
      </c>
      <c r="T39" s="75">
        <f t="shared" si="8"/>
        <v>3</v>
      </c>
      <c r="U39" s="75" t="str">
        <f t="shared" si="1"/>
        <v>Bajo</v>
      </c>
      <c r="V39" s="97" t="s">
        <v>268</v>
      </c>
      <c r="W39" s="96" t="s">
        <v>283</v>
      </c>
      <c r="X39" s="96" t="s">
        <v>369</v>
      </c>
      <c r="Y39" s="96" t="s">
        <v>370</v>
      </c>
      <c r="Z39" s="98" t="s">
        <v>371</v>
      </c>
      <c r="AA39" s="99" t="s">
        <v>304</v>
      </c>
    </row>
    <row r="40" spans="1:30" s="80" customFormat="1" ht="156.6">
      <c r="A40" s="72">
        <f t="shared" si="9"/>
        <v>31</v>
      </c>
      <c r="B40" s="94" t="s">
        <v>200</v>
      </c>
      <c r="C40" s="94" t="s">
        <v>221</v>
      </c>
      <c r="D40" s="95" t="s">
        <v>211</v>
      </c>
      <c r="E40" s="94" t="s">
        <v>217</v>
      </c>
      <c r="F40" s="74" t="str">
        <f>+_xlfn.XLOOKUP(A40,'Hoja1 (2)'!$A$6:$A$38,'Hoja1 (2)'!$B$6:$B$38)</f>
        <v>Ocurrencia de emergencias tales como derrumbes, pérdidas de banca o inundaciones</v>
      </c>
      <c r="G40" s="138" t="s">
        <v>354</v>
      </c>
      <c r="H40" s="76" cm="1">
        <f t="array" ref="H40">+_xlfn.XLOOKUP(F40,'Hoja1 (2)'!B36:$B$55,'Hoja1 (2)'!I36:$I$55,)</f>
        <v>2</v>
      </c>
      <c r="I40" s="34" t="str">
        <f t="shared" si="2"/>
        <v>Improbable (puede ocurrir ocasionalmente)</v>
      </c>
      <c r="J40" s="76" cm="1">
        <f t="array" ref="J40">_xlfn.XLOOKUP(F40,'Hoja1 (2)'!$B36:B$55,'Hoja1 (2)'!J36:$J$55)</f>
        <v>3</v>
      </c>
      <c r="K40" s="34" t="str">
        <f t="shared" si="3"/>
        <v>MODERADO</v>
      </c>
      <c r="L40" s="76">
        <f t="shared" si="4"/>
        <v>5</v>
      </c>
      <c r="M40" s="75" t="str">
        <f t="shared" si="5"/>
        <v>Medio</v>
      </c>
      <c r="N40" s="102" t="s">
        <v>364</v>
      </c>
      <c r="O40" s="96" t="s">
        <v>299</v>
      </c>
      <c r="P40" s="97">
        <v>1</v>
      </c>
      <c r="Q40" s="34" t="str">
        <f>IF(P40=1,"Raro (puede ocurrir excepcionalmente",IF(P40=2,"Improbable (puede ocurrir ocasionalmente)",IF(P40=3,"Posible (puede ocurrrir en cualquier momento)",IF(P40=4,"Probable (probablemente va a ocurrir","Casi cierto"))))</f>
        <v>Raro (puede ocurrir excepcionalmente</v>
      </c>
      <c r="R40" s="97">
        <v>2</v>
      </c>
      <c r="S40" s="34" t="str">
        <f>IF(R40=1,"INSIGNIFICANTE",IF(R40=2,"MENOR",IF(R40=3,"MODERADO",IF(R40=4,"MAYOR","CATASTRÓFICO"))))</f>
        <v>MENOR</v>
      </c>
      <c r="T40" s="75">
        <f t="shared" ref="T40" si="10">+P40+R40</f>
        <v>3</v>
      </c>
      <c r="U40" s="75" t="str">
        <f t="shared" ref="U40" si="11">IF(OR(T40=0,T40=1,T40=2,T40=3,T40=4),"Bajo",IF(T40=5,"Medio",IF(OR(T40=6,T40=7),"Alto",IF(OR(T40=8,T40=9,T40=10),"Extremo","error"))))</f>
        <v>Bajo</v>
      </c>
      <c r="V40" s="97" t="s">
        <v>268</v>
      </c>
      <c r="W40" s="96" t="s">
        <v>283</v>
      </c>
      <c r="X40" s="96" t="s">
        <v>369</v>
      </c>
      <c r="Y40" s="96" t="s">
        <v>370</v>
      </c>
      <c r="Z40" s="98" t="s">
        <v>371</v>
      </c>
      <c r="AA40" s="99" t="s">
        <v>304</v>
      </c>
    </row>
    <row r="41" spans="1:30" s="80" customFormat="1" ht="139.19999999999999">
      <c r="A41" s="72">
        <f t="shared" si="9"/>
        <v>32</v>
      </c>
      <c r="B41" s="94" t="s">
        <v>200</v>
      </c>
      <c r="C41" s="94" t="s">
        <v>221</v>
      </c>
      <c r="D41" s="95" t="s">
        <v>211</v>
      </c>
      <c r="E41" s="94" t="s">
        <v>297</v>
      </c>
      <c r="F41" s="74" t="str">
        <f>+_xlfn.XLOOKUP(A41,'Hoja1 (2)'!$A$6:$A$38,'Hoja1 (2)'!$B$6:$B$38)</f>
        <v>Los efectos desfavorables originados por nuevas normas durante la ejecución del contrato y que sean aplicables al proyecto.</v>
      </c>
      <c r="G41" s="138" t="s">
        <v>377</v>
      </c>
      <c r="H41" s="76" cm="1">
        <f t="array" ref="H41">+_xlfn.XLOOKUP(F41,'Hoja1 (2)'!B37:$B$55,'Hoja1 (2)'!I37:$I$55,)</f>
        <v>1</v>
      </c>
      <c r="I41" s="34" t="str">
        <f t="shared" si="2"/>
        <v>Raro (puede ocurrir excepcionalmente</v>
      </c>
      <c r="J41" s="76" cm="1">
        <f t="array" ref="J41">_xlfn.XLOOKUP(F41,'Hoja1 (2)'!$B37:B$55,'Hoja1 (2)'!J37:$J$55)</f>
        <v>2</v>
      </c>
      <c r="K41" s="34" t="str">
        <f t="shared" si="3"/>
        <v>MENOR</v>
      </c>
      <c r="L41" s="76">
        <f t="shared" si="4"/>
        <v>3</v>
      </c>
      <c r="M41" s="75" t="str">
        <f t="shared" si="5"/>
        <v>Bajo</v>
      </c>
      <c r="N41" s="102" t="s">
        <v>300</v>
      </c>
      <c r="O41" s="138" t="s">
        <v>234</v>
      </c>
      <c r="P41" s="97">
        <v>1</v>
      </c>
      <c r="Q41" s="34" t="str">
        <f>IF(P41=1,"Raro (puede ocurrir excepcionalmente",IF(P41=2,"Improbable (puede ocurrir ocasionalmente)",IF(P41=3,"Posible (puede ocurrrir en cualquier momento)",IF(P41=4,"Probable (probablemente va a ocurrir","Casi cierto"))))</f>
        <v>Raro (puede ocurrir excepcionalmente</v>
      </c>
      <c r="R41" s="97">
        <v>2</v>
      </c>
      <c r="S41" s="34" t="str">
        <f>IF(R41=1,"INSIGNIFICANTE",IF(R41=2,"MENOR",IF(R41=3,"MODERADO",IF(R41=4,"MAYOR","CATASTRÓFICO"))))</f>
        <v>MENOR</v>
      </c>
      <c r="T41" s="75">
        <f t="shared" ref="T41" si="12">+P41+R41</f>
        <v>3</v>
      </c>
      <c r="U41" s="75" t="str">
        <f t="shared" ref="U41" si="13">IF(OR(T41=0,T41=1,T41=2,T41=3,T41=4),"Bajo",IF(T41=5,"Medio",IF(OR(T41=6,T41=7),"Alto",IF(OR(T41=8,T41=9,T41=10),"Extremo","error"))))</f>
        <v>Bajo</v>
      </c>
      <c r="V41" s="97" t="s">
        <v>268</v>
      </c>
      <c r="W41" s="96" t="s">
        <v>283</v>
      </c>
      <c r="X41" s="96" t="s">
        <v>253</v>
      </c>
      <c r="Y41" s="96" t="s">
        <v>265</v>
      </c>
      <c r="Z41" s="98" t="s">
        <v>371</v>
      </c>
      <c r="AA41" s="99" t="s">
        <v>304</v>
      </c>
    </row>
    <row r="42" spans="1:30" s="80" customFormat="1" ht="174">
      <c r="A42" s="72">
        <f t="shared" si="9"/>
        <v>33</v>
      </c>
      <c r="B42" s="94" t="s">
        <v>200</v>
      </c>
      <c r="C42" s="94" t="s">
        <v>221</v>
      </c>
      <c r="D42" s="95" t="s">
        <v>211</v>
      </c>
      <c r="E42" s="94" t="s">
        <v>222</v>
      </c>
      <c r="F42" s="74" t="str">
        <f>+_xlfn.XLOOKUP(A42,'Hoja1 (2)'!$A$6:$A$38,'Hoja1 (2)'!$B$6:$B$38)</f>
        <v>Presencia de Riesgos Biológicos. Se refiere a la posibilidad que durante la ejecución del contrato, los colaboradores del Contratista, presenten sintomas de enfermedades altamente contagiosas y que afecten y deterioren la Salud del Personal. Tales como el COVID-19, entre otros.</v>
      </c>
      <c r="G42" s="96" t="s">
        <v>363</v>
      </c>
      <c r="H42" s="76" cm="1">
        <f t="array" ref="H42">+_xlfn.XLOOKUP(F42,'Hoja1 (2)'!B38:$B$55,'Hoja1 (2)'!I38:$I$55,)</f>
        <v>2</v>
      </c>
      <c r="I42" s="34" t="str">
        <f t="shared" si="2"/>
        <v>Improbable (puede ocurrir ocasionalmente)</v>
      </c>
      <c r="J42" s="76" cm="1">
        <f t="array" ref="J42">_xlfn.XLOOKUP(F42,'Hoja1 (2)'!$B38:B$55,'Hoja1 (2)'!J38:$J$55)</f>
        <v>3</v>
      </c>
      <c r="K42" s="34" t="str">
        <f t="shared" si="3"/>
        <v>MODERADO</v>
      </c>
      <c r="L42" s="76">
        <f t="shared" si="4"/>
        <v>5</v>
      </c>
      <c r="M42" s="75" t="str">
        <f t="shared" si="5"/>
        <v>Medio</v>
      </c>
      <c r="N42" s="102" t="s">
        <v>300</v>
      </c>
      <c r="O42" s="96" t="s">
        <v>376</v>
      </c>
      <c r="P42" s="97">
        <v>1</v>
      </c>
      <c r="Q42" s="34" t="str">
        <f>IF(P42=1,"Raro (puede ocurrir excepcionalmente",IF(P42=2,"Improbable (puede ocurrir ocasionalmente)",IF(P42=3,"Posible (puede ocurrrir en cualquier momento)",IF(P42=4,"Probable (probablemente va a ocurrir","Casi cierto"))))</f>
        <v>Raro (puede ocurrir excepcionalmente</v>
      </c>
      <c r="R42" s="97">
        <v>3</v>
      </c>
      <c r="S42" s="34" t="str">
        <f>IF(R42=1,"INSIGNIFICANTE",IF(R42=2,"MENOR",IF(R42=3,"MODERADO",IF(R42=4,"MAYOR","CATASTRÓFICO"))))</f>
        <v>MODERADO</v>
      </c>
      <c r="T42" s="75">
        <f t="shared" ref="T42" si="14">+P42+R42</f>
        <v>4</v>
      </c>
      <c r="U42" s="75" t="str">
        <f t="shared" ref="U42" si="15">IF(OR(T42=0,T42=1,T42=2,T42=3,T42=4),"Bajo",IF(T42=5,"Medio",IF(OR(T42=6,T42=7),"Alto",IF(OR(T42=8,T42=9,T42=10),"Extremo","error"))))</f>
        <v>Bajo</v>
      </c>
      <c r="V42" s="97" t="s">
        <v>268</v>
      </c>
      <c r="W42" s="96" t="s">
        <v>283</v>
      </c>
      <c r="X42" s="96" t="s">
        <v>253</v>
      </c>
      <c r="Y42" s="96" t="s">
        <v>370</v>
      </c>
      <c r="Z42" s="98" t="s">
        <v>303</v>
      </c>
      <c r="AA42" s="99" t="s">
        <v>304</v>
      </c>
    </row>
    <row r="43" spans="1:30" ht="17.399999999999999">
      <c r="A43" s="54"/>
      <c r="B43" s="55"/>
      <c r="C43" s="55"/>
      <c r="D43" s="55"/>
      <c r="E43" s="55"/>
      <c r="F43" s="56"/>
      <c r="G43" s="56"/>
      <c r="H43" s="56"/>
      <c r="I43" s="56"/>
      <c r="J43" s="57"/>
      <c r="K43" s="57"/>
      <c r="L43" s="57"/>
      <c r="M43" s="57"/>
      <c r="N43" s="57"/>
      <c r="O43" s="57"/>
      <c r="P43" s="57"/>
      <c r="Q43" s="55"/>
      <c r="R43" s="55"/>
      <c r="S43" s="57"/>
      <c r="T43" s="57"/>
      <c r="U43" s="57"/>
      <c r="V43" s="57"/>
      <c r="W43" s="57"/>
      <c r="X43" s="57"/>
      <c r="Y43" s="58"/>
      <c r="Z43" s="58"/>
      <c r="AA43" s="59"/>
      <c r="AB43" s="49"/>
      <c r="AC43" s="49"/>
      <c r="AD43" s="50"/>
    </row>
    <row r="44" spans="1:30" ht="17.399999999999999">
      <c r="A44" s="196" t="s">
        <v>29</v>
      </c>
      <c r="B44" s="197"/>
      <c r="C44" s="197"/>
      <c r="D44" s="197"/>
      <c r="E44" s="197"/>
      <c r="F44" s="197"/>
      <c r="G44" s="197"/>
      <c r="H44" s="60"/>
      <c r="I44" s="60"/>
      <c r="J44" s="61"/>
      <c r="K44"/>
      <c r="L44" s="61"/>
      <c r="M44" s="61"/>
      <c r="N44" s="61"/>
      <c r="O44" s="61"/>
      <c r="P44" s="61"/>
      <c r="Q44" s="62"/>
      <c r="R44" s="62"/>
      <c r="S44" s="61"/>
      <c r="T44" s="61"/>
      <c r="U44" s="61"/>
      <c r="V44" s="61"/>
      <c r="W44" s="61"/>
      <c r="X44" s="61"/>
      <c r="Y44" s="61"/>
      <c r="Z44" s="61"/>
      <c r="AA44" s="60"/>
      <c r="AB44" s="45"/>
      <c r="AC44" s="45"/>
      <c r="AD44" s="51"/>
    </row>
    <row r="45" spans="1:30" ht="17.399999999999999">
      <c r="A45" s="139" t="s">
        <v>378</v>
      </c>
      <c r="B45" s="140"/>
      <c r="C45" s="139"/>
      <c r="D45" s="140"/>
      <c r="E45" s="139"/>
      <c r="F45" s="140"/>
      <c r="G45" s="139"/>
      <c r="H45" s="140"/>
      <c r="I45" s="139"/>
      <c r="J45" s="140"/>
      <c r="K45"/>
      <c r="L45" s="61"/>
      <c r="M45" s="61"/>
      <c r="N45" s="61"/>
      <c r="O45" s="61"/>
      <c r="P45" s="61"/>
      <c r="Q45" s="62"/>
      <c r="R45" s="62"/>
      <c r="S45" s="61"/>
      <c r="T45" s="61"/>
      <c r="U45" s="61"/>
      <c r="V45" s="61"/>
      <c r="W45" s="61"/>
      <c r="X45" s="61"/>
      <c r="Y45" s="61"/>
      <c r="Z45" s="61"/>
      <c r="AA45" s="60"/>
      <c r="AB45" s="45"/>
      <c r="AC45" s="45"/>
      <c r="AD45" s="51"/>
    </row>
    <row r="46" spans="1:30" ht="17.399999999999999">
      <c r="A46" s="139" t="s">
        <v>196</v>
      </c>
      <c r="B46" s="140" t="s">
        <v>374</v>
      </c>
      <c r="C46" s="139"/>
      <c r="D46" s="140"/>
      <c r="E46" s="139"/>
      <c r="F46" s="140"/>
      <c r="G46" s="139"/>
      <c r="H46" s="140"/>
      <c r="I46" s="139"/>
      <c r="J46" s="140"/>
      <c r="K46"/>
      <c r="L46" s="61"/>
      <c r="M46" s="61"/>
      <c r="N46" s="61"/>
      <c r="O46" s="61"/>
      <c r="P46" s="61"/>
      <c r="Q46" s="62"/>
      <c r="R46" s="62"/>
      <c r="S46" s="61"/>
      <c r="T46" s="61"/>
      <c r="U46" s="61"/>
      <c r="V46" s="61"/>
      <c r="W46" s="61"/>
      <c r="X46" s="61"/>
      <c r="Y46" s="63"/>
      <c r="Z46" s="61"/>
      <c r="AA46" s="60"/>
      <c r="AB46" s="45"/>
      <c r="AC46" s="45"/>
      <c r="AD46" s="51"/>
    </row>
    <row r="47" spans="1:30" ht="17.399999999999999">
      <c r="A47" s="139" t="s">
        <v>197</v>
      </c>
      <c r="B47" s="140" t="s">
        <v>375</v>
      </c>
      <c r="C47" s="139"/>
      <c r="D47" s="140"/>
      <c r="E47" s="139"/>
      <c r="F47" s="140"/>
      <c r="G47" s="139"/>
      <c r="H47" s="140"/>
      <c r="I47" s="139"/>
      <c r="J47" s="140"/>
      <c r="K47"/>
      <c r="L47" s="61"/>
      <c r="M47" s="61"/>
      <c r="N47" s="61"/>
      <c r="O47" s="61"/>
      <c r="P47" s="61"/>
      <c r="Q47" s="62"/>
      <c r="R47" s="62"/>
      <c r="S47" s="61"/>
      <c r="T47" s="61"/>
      <c r="U47" s="61"/>
      <c r="V47" s="61"/>
      <c r="W47" s="61"/>
      <c r="X47" s="61"/>
      <c r="Y47" s="61"/>
      <c r="Z47" s="61"/>
      <c r="AA47" s="60"/>
      <c r="AB47" s="45"/>
      <c r="AC47" s="45"/>
      <c r="AD47" s="51"/>
    </row>
    <row r="48" spans="1:30">
      <c r="A48" s="64"/>
      <c r="B48" s="65"/>
      <c r="C48" s="65"/>
      <c r="D48" s="65"/>
      <c r="E48" s="65"/>
      <c r="F48" s="66"/>
      <c r="G48" s="66"/>
      <c r="H48" s="66"/>
      <c r="I48" s="66"/>
      <c r="J48" s="67"/>
      <c r="K48" s="67"/>
      <c r="L48" s="67"/>
      <c r="M48" s="67"/>
      <c r="N48" s="67"/>
      <c r="O48" s="67"/>
      <c r="P48" s="67"/>
      <c r="Q48" s="65"/>
      <c r="R48" s="65"/>
      <c r="S48" s="67"/>
      <c r="T48" s="67"/>
      <c r="U48" s="67"/>
      <c r="V48" s="67"/>
      <c r="W48" s="67"/>
      <c r="X48" s="67"/>
      <c r="Y48" s="67"/>
      <c r="Z48" s="67"/>
      <c r="AA48" s="66"/>
      <c r="AB48" s="44"/>
      <c r="AC48" s="44"/>
      <c r="AD48" s="52"/>
    </row>
  </sheetData>
  <autoFilter ref="A9:AA17" xr:uid="{00000000-0009-0000-0000-000000000000}">
    <filterColumn colId="6" showButton="0"/>
    <filterColumn colId="7" showButton="0"/>
    <filterColumn colId="9" showButton="0"/>
    <filterColumn colId="15" showButton="0"/>
    <filterColumn colId="17" showButton="0"/>
  </autoFilter>
  <mergeCells count="32">
    <mergeCell ref="A44:G44"/>
    <mergeCell ref="B8:B9"/>
    <mergeCell ref="A8:A9"/>
    <mergeCell ref="E8:E9"/>
    <mergeCell ref="G8:G9"/>
    <mergeCell ref="D8:D9"/>
    <mergeCell ref="B1:AA1"/>
    <mergeCell ref="U3:X3"/>
    <mergeCell ref="U4:X5"/>
    <mergeCell ref="X8:X9"/>
    <mergeCell ref="B2:X2"/>
    <mergeCell ref="B3:F3"/>
    <mergeCell ref="B4:F5"/>
    <mergeCell ref="C8:C9"/>
    <mergeCell ref="O8:O9"/>
    <mergeCell ref="Y8:Y9"/>
    <mergeCell ref="J8:K9"/>
    <mergeCell ref="L8:L9"/>
    <mergeCell ref="Z8:AA8"/>
    <mergeCell ref="P9:Q9"/>
    <mergeCell ref="R9:S9"/>
    <mergeCell ref="W8:W9"/>
    <mergeCell ref="G3:T5"/>
    <mergeCell ref="A7:F7"/>
    <mergeCell ref="G7:M7"/>
    <mergeCell ref="N7:AA7"/>
    <mergeCell ref="N8:N9"/>
    <mergeCell ref="H8:I9"/>
    <mergeCell ref="M8:M9"/>
    <mergeCell ref="F8:F9"/>
    <mergeCell ref="P8:U8"/>
    <mergeCell ref="V8:V9"/>
  </mergeCells>
  <conditionalFormatting sqref="M10:M42 U10:U42">
    <cfRule type="cellIs" dxfId="6" priority="10" stopIfTrue="1" operator="equal">
      <formula>"Alto"</formula>
    </cfRule>
    <cfRule type="containsText" dxfId="5" priority="11" stopIfTrue="1" operator="containsText" text="Medio">
      <formula>NOT(ISERROR(SEARCH("Medio",M10)))</formula>
    </cfRule>
    <cfRule type="containsText" dxfId="4" priority="12" stopIfTrue="1" operator="containsText" text="Bajo">
      <formula>NOT(ISERROR(SEARCH("Bajo",M10)))</formula>
    </cfRule>
    <cfRule type="containsText" dxfId="3" priority="14" stopIfTrue="1" operator="containsText" text="Riesgo Extremo">
      <formula>NOT(ISERROR(SEARCH("Riesgo Extremo",M10)))</formula>
    </cfRule>
    <cfRule type="containsText" priority="15" stopIfTrue="1" operator="containsText" text="Riesgo Extremo">
      <formula>NOT(ISERROR(SEARCH("Riesgo Extremo",M10)))</formula>
    </cfRule>
    <cfRule type="containsText" dxfId="2" priority="16" stopIfTrue="1" operator="containsText" text="Riesgo Alto">
      <formula>NOT(ISERROR(SEARCH("Riesgo Alto",M10)))</formula>
    </cfRule>
    <cfRule type="containsText" dxfId="1" priority="17" stopIfTrue="1" operator="containsText" text="Riesgo Medio">
      <formula>NOT(ISERROR(SEARCH("Riesgo Medio",M10)))</formula>
    </cfRule>
    <cfRule type="containsText" dxfId="0" priority="18" stopIfTrue="1" operator="containsText" text="Riesgo Bajo">
      <formula>NOT(ISERROR(SEARCH("Riesgo Bajo",M10)))</formula>
    </cfRule>
  </conditionalFormatting>
  <dataValidations count="1">
    <dataValidation type="list" allowBlank="1" showErrorMessage="1" sqref="P12:P16 R12:R16" xr:uid="{00000000-0002-0000-0000-000000000000}">
      <formula1>"1,2,3,4,5"</formula1>
    </dataValidation>
  </dataValidations>
  <printOptions horizontalCentered="1"/>
  <pageMargins left="0.23622047244094491" right="0.23622047244094491" top="0.74803149606299213" bottom="0.74803149606299213" header="0.31496062992125984" footer="0.31496062992125984"/>
  <pageSetup paperSize="5" scale="28" fitToHeight="5" pageOrder="overThenDown" orientation="landscape" useFirstPageNumber="1" r:id="rId1"/>
  <headerFooter alignWithMargins="0">
    <oddFooter>&amp;C&amp;16Página &amp;P de &amp;N&amp;R&amp;16ADQUISICIÓN DE BIENES Y SERVICIOS. V-3</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1"/>
  <sheetViews>
    <sheetView zoomScale="55" zoomScaleNormal="55" workbookViewId="0">
      <selection activeCell="D10" sqref="D10"/>
    </sheetView>
  </sheetViews>
  <sheetFormatPr baseColWidth="10" defaultColWidth="11.44140625" defaultRowHeight="13.8"/>
  <cols>
    <col min="1" max="3" width="11.44140625" style="4"/>
    <col min="4" max="4" width="25.44140625" style="4" customWidth="1"/>
    <col min="5" max="5" width="63.5546875" style="4" customWidth="1"/>
    <col min="6" max="6" width="41.44140625" style="4" customWidth="1"/>
    <col min="7" max="7" width="11.44140625" style="4"/>
    <col min="8" max="8" width="35.88671875" style="4" customWidth="1"/>
    <col min="9" max="9" width="11.44140625" style="4"/>
    <col min="10" max="10" width="27.44140625" style="4" customWidth="1"/>
    <col min="11" max="11" width="43.44140625" style="4" customWidth="1"/>
    <col min="12" max="16384" width="11.44140625" style="4"/>
  </cols>
  <sheetData>
    <row r="1" spans="1:11" ht="18" thickBot="1">
      <c r="A1" s="210" t="s">
        <v>55</v>
      </c>
      <c r="B1" s="211"/>
      <c r="C1" s="211"/>
      <c r="D1" s="211"/>
      <c r="E1" s="211"/>
      <c r="F1" s="211"/>
      <c r="G1" s="211"/>
      <c r="H1" s="211"/>
      <c r="I1" s="211"/>
      <c r="J1" s="211"/>
      <c r="K1" s="212"/>
    </row>
    <row r="2" spans="1:11" ht="18" thickBot="1">
      <c r="A2" s="19"/>
      <c r="B2" s="19"/>
      <c r="C2" s="19"/>
      <c r="D2" s="19"/>
      <c r="E2" s="210" t="s">
        <v>54</v>
      </c>
      <c r="F2" s="211"/>
      <c r="G2" s="211"/>
      <c r="H2" s="211"/>
      <c r="I2" s="211"/>
      <c r="J2" s="211"/>
      <c r="K2" s="212"/>
    </row>
    <row r="3" spans="1:11" ht="107.25" customHeight="1" thickBot="1">
      <c r="A3" s="213" t="s">
        <v>53</v>
      </c>
      <c r="B3" s="214"/>
      <c r="C3" s="214"/>
      <c r="D3" s="215"/>
      <c r="E3" s="17" t="s">
        <v>52</v>
      </c>
      <c r="F3" s="17" t="s">
        <v>51</v>
      </c>
      <c r="G3" s="206" t="s">
        <v>50</v>
      </c>
      <c r="H3" s="207"/>
      <c r="I3" s="206" t="s">
        <v>49</v>
      </c>
      <c r="J3" s="207"/>
      <c r="K3" s="17" t="s">
        <v>48</v>
      </c>
    </row>
    <row r="4" spans="1:11" ht="108" customHeight="1" thickBot="1">
      <c r="A4" s="203" t="s">
        <v>47</v>
      </c>
      <c r="B4" s="204"/>
      <c r="C4" s="204"/>
      <c r="D4" s="205"/>
      <c r="E4" s="17" t="s">
        <v>46</v>
      </c>
      <c r="F4" s="18" t="s">
        <v>45</v>
      </c>
      <c r="G4" s="206" t="s">
        <v>44</v>
      </c>
      <c r="H4" s="207"/>
      <c r="I4" s="208" t="s">
        <v>43</v>
      </c>
      <c r="J4" s="209"/>
      <c r="K4" s="17" t="s">
        <v>42</v>
      </c>
    </row>
    <row r="5" spans="1:11" ht="17.399999999999999">
      <c r="A5" s="216" t="s">
        <v>41</v>
      </c>
      <c r="B5" s="217"/>
      <c r="C5" s="217"/>
      <c r="D5" s="217" t="s">
        <v>40</v>
      </c>
      <c r="E5" s="16" t="s">
        <v>39</v>
      </c>
      <c r="F5" s="16" t="s">
        <v>38</v>
      </c>
      <c r="G5" s="220" t="s">
        <v>37</v>
      </c>
      <c r="H5" s="221"/>
      <c r="I5" s="222" t="s">
        <v>36</v>
      </c>
      <c r="J5" s="222"/>
      <c r="K5" s="15" t="s">
        <v>35</v>
      </c>
    </row>
    <row r="6" spans="1:11" ht="17.399999999999999">
      <c r="A6" s="218"/>
      <c r="B6" s="219"/>
      <c r="C6" s="219"/>
      <c r="D6" s="219"/>
      <c r="E6" s="11">
        <v>1</v>
      </c>
      <c r="F6" s="11">
        <v>2</v>
      </c>
      <c r="G6" s="223">
        <v>3</v>
      </c>
      <c r="H6" s="224"/>
      <c r="I6" s="225">
        <v>4</v>
      </c>
      <c r="J6" s="225"/>
      <c r="K6" s="14">
        <v>5</v>
      </c>
    </row>
    <row r="7" spans="1:11" ht="72" customHeight="1">
      <c r="A7" s="231" t="s">
        <v>34</v>
      </c>
      <c r="B7" s="232"/>
      <c r="C7" s="232"/>
      <c r="D7" s="11">
        <v>1</v>
      </c>
      <c r="E7" s="12">
        <v>2</v>
      </c>
      <c r="F7" s="12">
        <v>3</v>
      </c>
      <c r="G7" s="233">
        <v>4</v>
      </c>
      <c r="H7" s="234"/>
      <c r="I7" s="235">
        <v>5</v>
      </c>
      <c r="J7" s="235"/>
      <c r="K7" s="13">
        <v>6</v>
      </c>
    </row>
    <row r="8" spans="1:11" ht="72" customHeight="1">
      <c r="A8" s="231" t="s">
        <v>33</v>
      </c>
      <c r="B8" s="232"/>
      <c r="C8" s="232"/>
      <c r="D8" s="11">
        <v>2</v>
      </c>
      <c r="E8" s="12">
        <v>3</v>
      </c>
      <c r="F8" s="12">
        <v>4</v>
      </c>
      <c r="G8" s="236">
        <v>5</v>
      </c>
      <c r="H8" s="237"/>
      <c r="I8" s="238">
        <v>6</v>
      </c>
      <c r="J8" s="238"/>
      <c r="K8" s="13">
        <v>7</v>
      </c>
    </row>
    <row r="9" spans="1:11" ht="72" customHeight="1">
      <c r="A9" s="231" t="s">
        <v>32</v>
      </c>
      <c r="B9" s="232"/>
      <c r="C9" s="232"/>
      <c r="D9" s="11">
        <v>3</v>
      </c>
      <c r="E9" s="12">
        <v>4</v>
      </c>
      <c r="F9" s="10">
        <v>5</v>
      </c>
      <c r="G9" s="239">
        <v>6</v>
      </c>
      <c r="H9" s="240"/>
      <c r="I9" s="238">
        <v>7</v>
      </c>
      <c r="J9" s="238"/>
      <c r="K9" s="8">
        <v>8</v>
      </c>
    </row>
    <row r="10" spans="1:11" ht="72" customHeight="1">
      <c r="A10" s="231" t="s">
        <v>31</v>
      </c>
      <c r="B10" s="232"/>
      <c r="C10" s="232"/>
      <c r="D10" s="11">
        <v>4</v>
      </c>
      <c r="E10" s="10">
        <v>5</v>
      </c>
      <c r="F10" s="9">
        <v>6</v>
      </c>
      <c r="G10" s="239">
        <v>7</v>
      </c>
      <c r="H10" s="240"/>
      <c r="I10" s="241">
        <v>8</v>
      </c>
      <c r="J10" s="241"/>
      <c r="K10" s="8">
        <v>9</v>
      </c>
    </row>
    <row r="11" spans="1:11" ht="72" customHeight="1" thickBot="1">
      <c r="A11" s="226" t="s">
        <v>30</v>
      </c>
      <c r="B11" s="227"/>
      <c r="C11" s="227"/>
      <c r="D11" s="7">
        <v>5</v>
      </c>
      <c r="E11" s="6">
        <v>6</v>
      </c>
      <c r="F11" s="6">
        <v>7</v>
      </c>
      <c r="G11" s="228">
        <v>8</v>
      </c>
      <c r="H11" s="229"/>
      <c r="I11" s="230">
        <v>9</v>
      </c>
      <c r="J11" s="230"/>
      <c r="K11" s="5">
        <v>10</v>
      </c>
    </row>
  </sheetData>
  <sheetProtection password="FCFE" sheet="1" objects="1" scenarios="1"/>
  <mergeCells count="29">
    <mergeCell ref="A11:C11"/>
    <mergeCell ref="G11:H11"/>
    <mergeCell ref="I11:J11"/>
    <mergeCell ref="A7:C7"/>
    <mergeCell ref="G7:H7"/>
    <mergeCell ref="I7:J7"/>
    <mergeCell ref="A8:C8"/>
    <mergeCell ref="G8:H8"/>
    <mergeCell ref="I8:J8"/>
    <mergeCell ref="A9:C9"/>
    <mergeCell ref="G9:H9"/>
    <mergeCell ref="I9:J9"/>
    <mergeCell ref="A10:C10"/>
    <mergeCell ref="G10:H10"/>
    <mergeCell ref="I10:J10"/>
    <mergeCell ref="A5:C6"/>
    <mergeCell ref="D5:D6"/>
    <mergeCell ref="G5:H5"/>
    <mergeCell ref="I5:J5"/>
    <mergeCell ref="G6:H6"/>
    <mergeCell ref="I6:J6"/>
    <mergeCell ref="A4:D4"/>
    <mergeCell ref="G4:H4"/>
    <mergeCell ref="I4:J4"/>
    <mergeCell ref="A1:K1"/>
    <mergeCell ref="E2:K2"/>
    <mergeCell ref="A3:D3"/>
    <mergeCell ref="G3:H3"/>
    <mergeCell ref="I3:J3"/>
  </mergeCells>
  <pageMargins left="0.75" right="0.75" top="1" bottom="1"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B184"/>
  <sheetViews>
    <sheetView topLeftCell="A80" zoomScaleNormal="100" workbookViewId="0">
      <selection activeCell="B80" sqref="B80"/>
    </sheetView>
  </sheetViews>
  <sheetFormatPr baseColWidth="10" defaultRowHeight="14.4"/>
  <cols>
    <col min="1" max="1" width="5.5546875" customWidth="1"/>
    <col min="2" max="2" width="103.44140625" customWidth="1"/>
  </cols>
  <sheetData>
    <row r="1" spans="1:2" ht="15" customHeight="1">
      <c r="A1" s="242" t="s">
        <v>194</v>
      </c>
      <c r="B1" s="242"/>
    </row>
    <row r="2" spans="1:2">
      <c r="A2" s="242"/>
      <c r="B2" s="242"/>
    </row>
    <row r="3" spans="1:2">
      <c r="A3" s="27"/>
      <c r="B3" s="27"/>
    </row>
    <row r="4" spans="1:2">
      <c r="A4" s="23" t="s">
        <v>193</v>
      </c>
      <c r="B4" s="22" t="s">
        <v>192</v>
      </c>
    </row>
    <row r="5" spans="1:2">
      <c r="A5" s="21" t="s">
        <v>174</v>
      </c>
      <c r="B5" s="20" t="s">
        <v>191</v>
      </c>
    </row>
    <row r="6" spans="1:2">
      <c r="A6" s="21" t="s">
        <v>183</v>
      </c>
      <c r="B6" s="20" t="s">
        <v>190</v>
      </c>
    </row>
    <row r="7" spans="1:2">
      <c r="A7" s="21" t="s">
        <v>97</v>
      </c>
      <c r="B7" s="20" t="s">
        <v>189</v>
      </c>
    </row>
    <row r="8" spans="1:2" ht="27">
      <c r="A8" s="21" t="s">
        <v>78</v>
      </c>
      <c r="B8" s="20" t="s">
        <v>188</v>
      </c>
    </row>
    <row r="9" spans="1:2">
      <c r="A9" s="21" t="s">
        <v>67</v>
      </c>
      <c r="B9" s="20" t="s">
        <v>187</v>
      </c>
    </row>
    <row r="10" spans="1:2">
      <c r="A10" s="21"/>
      <c r="B10" s="20"/>
    </row>
    <row r="11" spans="1:2">
      <c r="A11" s="23" t="s">
        <v>186</v>
      </c>
      <c r="B11" s="22" t="s">
        <v>185</v>
      </c>
    </row>
    <row r="12" spans="1:2">
      <c r="A12" s="21" t="s">
        <v>174</v>
      </c>
      <c r="B12" s="20" t="s">
        <v>184</v>
      </c>
    </row>
    <row r="13" spans="1:2">
      <c r="A13" s="21" t="s">
        <v>183</v>
      </c>
      <c r="B13" s="20" t="s">
        <v>182</v>
      </c>
    </row>
    <row r="14" spans="1:2">
      <c r="A14" s="21" t="s">
        <v>97</v>
      </c>
      <c r="B14" s="20" t="s">
        <v>181</v>
      </c>
    </row>
    <row r="15" spans="1:2">
      <c r="A15" s="21" t="s">
        <v>78</v>
      </c>
      <c r="B15" s="20" t="s">
        <v>180</v>
      </c>
    </row>
    <row r="16" spans="1:2">
      <c r="A16" s="21" t="s">
        <v>67</v>
      </c>
      <c r="B16" s="20" t="s">
        <v>179</v>
      </c>
    </row>
    <row r="17" spans="1:2">
      <c r="A17" s="21"/>
      <c r="B17" s="24"/>
    </row>
    <row r="18" spans="1:2">
      <c r="A18" s="23" t="s">
        <v>178</v>
      </c>
      <c r="B18" s="25" t="s">
        <v>177</v>
      </c>
    </row>
    <row r="19" spans="1:2">
      <c r="A19" s="21"/>
      <c r="B19" s="24"/>
    </row>
    <row r="20" spans="1:2">
      <c r="A20" s="21"/>
      <c r="B20" s="24"/>
    </row>
    <row r="21" spans="1:2">
      <c r="A21" s="21"/>
      <c r="B21" s="24"/>
    </row>
    <row r="22" spans="1:2">
      <c r="A22" s="21"/>
      <c r="B22" s="24"/>
    </row>
    <row r="23" spans="1:2">
      <c r="A23" s="21"/>
      <c r="B23" s="24"/>
    </row>
    <row r="24" spans="1:2">
      <c r="A24" s="21"/>
      <c r="B24" s="24"/>
    </row>
    <row r="25" spans="1:2">
      <c r="A25" s="21"/>
      <c r="B25" s="24"/>
    </row>
    <row r="26" spans="1:2">
      <c r="A26" s="21"/>
      <c r="B26" s="24"/>
    </row>
    <row r="27" spans="1:2">
      <c r="A27" s="21"/>
      <c r="B27" s="24"/>
    </row>
    <row r="28" spans="1:2">
      <c r="A28" s="21"/>
      <c r="B28" s="24"/>
    </row>
    <row r="29" spans="1:2">
      <c r="A29" s="21"/>
      <c r="B29" s="24"/>
    </row>
    <row r="30" spans="1:2">
      <c r="A30" s="21"/>
      <c r="B30" s="24"/>
    </row>
    <row r="31" spans="1:2">
      <c r="A31" s="21"/>
      <c r="B31" s="24"/>
    </row>
    <row r="32" spans="1:2">
      <c r="A32" s="21"/>
      <c r="B32" s="24"/>
    </row>
    <row r="33" spans="1:2">
      <c r="A33" s="23" t="s">
        <v>176</v>
      </c>
      <c r="B33" s="25" t="s">
        <v>175</v>
      </c>
    </row>
    <row r="34" spans="1:2">
      <c r="A34" s="23" t="s">
        <v>174</v>
      </c>
      <c r="B34" s="25" t="s">
        <v>173</v>
      </c>
    </row>
    <row r="35" spans="1:2">
      <c r="A35" s="21"/>
      <c r="B35" s="24" t="s">
        <v>172</v>
      </c>
    </row>
    <row r="36" spans="1:2">
      <c r="A36" s="21"/>
      <c r="B36" s="24" t="s">
        <v>171</v>
      </c>
    </row>
    <row r="37" spans="1:2">
      <c r="A37" s="21"/>
      <c r="B37" s="24" t="s">
        <v>170</v>
      </c>
    </row>
    <row r="38" spans="1:2">
      <c r="A38" s="21"/>
      <c r="B38" s="24" t="s">
        <v>169</v>
      </c>
    </row>
    <row r="39" spans="1:2">
      <c r="A39" s="21"/>
      <c r="B39" s="20" t="s">
        <v>168</v>
      </c>
    </row>
    <row r="40" spans="1:2">
      <c r="A40" s="21"/>
      <c r="B40" s="20" t="s">
        <v>167</v>
      </c>
    </row>
    <row r="41" spans="1:2">
      <c r="A41" s="21"/>
      <c r="B41" s="20" t="s">
        <v>166</v>
      </c>
    </row>
    <row r="42" spans="1:2">
      <c r="A42" s="21"/>
      <c r="B42" s="20" t="s">
        <v>165</v>
      </c>
    </row>
    <row r="43" spans="1:2">
      <c r="A43" s="21"/>
      <c r="B43" s="20" t="s">
        <v>164</v>
      </c>
    </row>
    <row r="44" spans="1:2">
      <c r="A44" s="21"/>
      <c r="B44" s="20" t="s">
        <v>163</v>
      </c>
    </row>
    <row r="45" spans="1:2">
      <c r="A45" s="21"/>
      <c r="B45" s="20" t="s">
        <v>162</v>
      </c>
    </row>
    <row r="46" spans="1:2">
      <c r="A46" s="21"/>
      <c r="B46" s="24" t="s">
        <v>161</v>
      </c>
    </row>
    <row r="47" spans="1:2">
      <c r="A47" s="21"/>
      <c r="B47" s="24" t="s">
        <v>160</v>
      </c>
    </row>
    <row r="48" spans="1:2">
      <c r="A48" s="21"/>
      <c r="B48" s="24" t="s">
        <v>159</v>
      </c>
    </row>
    <row r="49" spans="1:2">
      <c r="A49" s="21"/>
      <c r="B49" s="24" t="s">
        <v>158</v>
      </c>
    </row>
    <row r="50" spans="1:2">
      <c r="A50" s="21"/>
      <c r="B50" s="24" t="s">
        <v>157</v>
      </c>
    </row>
    <row r="51" spans="1:2">
      <c r="A51" s="21"/>
      <c r="B51" s="24" t="s">
        <v>156</v>
      </c>
    </row>
    <row r="52" spans="1:2">
      <c r="A52" s="21"/>
      <c r="B52" s="24"/>
    </row>
    <row r="53" spans="1:2">
      <c r="A53" s="23" t="s">
        <v>155</v>
      </c>
      <c r="B53" s="25" t="s">
        <v>154</v>
      </c>
    </row>
    <row r="54" spans="1:2">
      <c r="A54" s="21"/>
      <c r="B54" s="24" t="s">
        <v>153</v>
      </c>
    </row>
    <row r="55" spans="1:2" ht="40.200000000000003">
      <c r="A55" s="21"/>
      <c r="B55" s="26" t="s">
        <v>152</v>
      </c>
    </row>
    <row r="56" spans="1:2">
      <c r="A56" s="23" t="s">
        <v>151</v>
      </c>
      <c r="B56" s="25" t="s">
        <v>150</v>
      </c>
    </row>
    <row r="57" spans="1:2" ht="27">
      <c r="A57" s="21" t="s">
        <v>149</v>
      </c>
      <c r="B57" s="20" t="s">
        <v>148</v>
      </c>
    </row>
    <row r="58" spans="1:2">
      <c r="A58" s="21" t="s">
        <v>147</v>
      </c>
      <c r="B58" s="24" t="s">
        <v>146</v>
      </c>
    </row>
    <row r="59" spans="1:2">
      <c r="A59" s="23" t="s">
        <v>145</v>
      </c>
      <c r="B59" s="25" t="s">
        <v>144</v>
      </c>
    </row>
    <row r="60" spans="1:2">
      <c r="A60" s="21" t="s">
        <v>143</v>
      </c>
      <c r="B60" s="20" t="s">
        <v>142</v>
      </c>
    </row>
    <row r="61" spans="1:2" ht="27">
      <c r="A61" s="21" t="s">
        <v>141</v>
      </c>
      <c r="B61" s="20" t="s">
        <v>140</v>
      </c>
    </row>
    <row r="62" spans="1:2">
      <c r="A62" s="23" t="s">
        <v>139</v>
      </c>
      <c r="B62" s="22" t="s">
        <v>138</v>
      </c>
    </row>
    <row r="63" spans="1:2" ht="53.4">
      <c r="A63" s="21" t="s">
        <v>137</v>
      </c>
      <c r="B63" s="20" t="s">
        <v>136</v>
      </c>
    </row>
    <row r="64" spans="1:2">
      <c r="A64" s="21"/>
      <c r="B64" s="24" t="s">
        <v>135</v>
      </c>
    </row>
    <row r="65" spans="1:2" ht="40.200000000000003">
      <c r="A65" s="21"/>
      <c r="B65" s="20" t="s">
        <v>134</v>
      </c>
    </row>
    <row r="66" spans="1:2">
      <c r="A66" s="21"/>
      <c r="B66" s="24" t="s">
        <v>133</v>
      </c>
    </row>
    <row r="67" spans="1:2">
      <c r="A67" s="21"/>
      <c r="B67" s="24" t="s">
        <v>132</v>
      </c>
    </row>
    <row r="68" spans="1:2" ht="27">
      <c r="A68" s="21"/>
      <c r="B68" s="20" t="s">
        <v>131</v>
      </c>
    </row>
    <row r="69" spans="1:2">
      <c r="A69" s="21"/>
      <c r="B69" s="24" t="s">
        <v>130</v>
      </c>
    </row>
    <row r="70" spans="1:2" ht="27">
      <c r="A70" s="21"/>
      <c r="B70" s="20" t="s">
        <v>129</v>
      </c>
    </row>
    <row r="71" spans="1:2" ht="40.200000000000003">
      <c r="A71" s="21" t="s">
        <v>128</v>
      </c>
      <c r="B71" s="20" t="s">
        <v>127</v>
      </c>
    </row>
    <row r="72" spans="1:2" ht="40.200000000000003">
      <c r="A72" s="21"/>
      <c r="B72" s="20" t="s">
        <v>126</v>
      </c>
    </row>
    <row r="73" spans="1:2">
      <c r="A73" s="21"/>
      <c r="B73" s="24" t="s">
        <v>125</v>
      </c>
    </row>
    <row r="74" spans="1:2">
      <c r="A74" s="21"/>
      <c r="B74" s="24" t="s">
        <v>124</v>
      </c>
    </row>
    <row r="75" spans="1:2" ht="53.4">
      <c r="A75" s="21" t="s">
        <v>123</v>
      </c>
      <c r="B75" s="20" t="s">
        <v>122</v>
      </c>
    </row>
    <row r="76" spans="1:2">
      <c r="A76" s="21"/>
      <c r="B76" s="20" t="s">
        <v>121</v>
      </c>
    </row>
    <row r="77" spans="1:2" ht="27">
      <c r="A77" s="21"/>
      <c r="B77" s="20" t="s">
        <v>120</v>
      </c>
    </row>
    <row r="78" spans="1:2">
      <c r="A78" s="21"/>
      <c r="B78" s="20" t="s">
        <v>119</v>
      </c>
    </row>
    <row r="79" spans="1:2" ht="27">
      <c r="A79" s="21"/>
      <c r="B79" s="20" t="s">
        <v>118</v>
      </c>
    </row>
    <row r="80" spans="1:2" ht="106.2">
      <c r="A80" s="21" t="s">
        <v>117</v>
      </c>
      <c r="B80" s="20" t="s">
        <v>116</v>
      </c>
    </row>
    <row r="81" spans="1:2">
      <c r="A81" s="23" t="s">
        <v>115</v>
      </c>
      <c r="B81" s="22" t="s">
        <v>114</v>
      </c>
    </row>
    <row r="82" spans="1:2" ht="27">
      <c r="A82" s="21" t="s">
        <v>113</v>
      </c>
      <c r="B82" s="20" t="s">
        <v>112</v>
      </c>
    </row>
    <row r="83" spans="1:2" ht="27">
      <c r="A83" s="21" t="s">
        <v>111</v>
      </c>
      <c r="B83" s="20" t="s">
        <v>110</v>
      </c>
    </row>
    <row r="84" spans="1:2" ht="40.200000000000003">
      <c r="A84" s="21" t="s">
        <v>109</v>
      </c>
      <c r="B84" s="20" t="s">
        <v>108</v>
      </c>
    </row>
    <row r="85" spans="1:2" ht="40.200000000000003">
      <c r="A85" s="21" t="s">
        <v>107</v>
      </c>
      <c r="B85" s="20" t="s">
        <v>106</v>
      </c>
    </row>
    <row r="86" spans="1:2">
      <c r="A86" s="21" t="s">
        <v>105</v>
      </c>
      <c r="B86" s="20" t="s">
        <v>104</v>
      </c>
    </row>
    <row r="87" spans="1:2" ht="27">
      <c r="A87" s="21" t="s">
        <v>103</v>
      </c>
      <c r="B87" s="20" t="s">
        <v>102</v>
      </c>
    </row>
    <row r="88" spans="1:2" ht="40.200000000000003">
      <c r="A88" s="21" t="s">
        <v>101</v>
      </c>
      <c r="B88" s="20" t="s">
        <v>100</v>
      </c>
    </row>
    <row r="89" spans="1:2" ht="40.200000000000003">
      <c r="A89" s="21" t="s">
        <v>99</v>
      </c>
      <c r="B89" s="20" t="s">
        <v>98</v>
      </c>
    </row>
    <row r="90" spans="1:2">
      <c r="A90" s="21"/>
      <c r="B90" s="20"/>
    </row>
    <row r="91" spans="1:2">
      <c r="A91" s="23" t="s">
        <v>97</v>
      </c>
      <c r="B91" s="22" t="s">
        <v>96</v>
      </c>
    </row>
    <row r="92" spans="1:2" ht="66.599999999999994">
      <c r="A92" s="21"/>
      <c r="B92" s="20" t="s">
        <v>95</v>
      </c>
    </row>
    <row r="93" spans="1:2">
      <c r="A93" s="21"/>
      <c r="B93" s="20" t="s">
        <v>94</v>
      </c>
    </row>
    <row r="94" spans="1:2">
      <c r="A94" s="21"/>
      <c r="B94" s="20" t="s">
        <v>93</v>
      </c>
    </row>
    <row r="95" spans="1:2">
      <c r="A95" s="21"/>
      <c r="B95" s="20" t="s">
        <v>92</v>
      </c>
    </row>
    <row r="96" spans="1:2">
      <c r="A96" s="21"/>
      <c r="B96" s="20" t="s">
        <v>91</v>
      </c>
    </row>
    <row r="97" spans="1:2">
      <c r="A97" s="21"/>
      <c r="B97" s="20" t="s">
        <v>90</v>
      </c>
    </row>
    <row r="98" spans="1:2">
      <c r="A98" s="21"/>
      <c r="B98" s="20" t="s">
        <v>89</v>
      </c>
    </row>
    <row r="99" spans="1:2">
      <c r="A99" s="21"/>
      <c r="B99" s="20"/>
    </row>
    <row r="100" spans="1:2">
      <c r="A100" s="21"/>
      <c r="B100" s="20" t="s">
        <v>88</v>
      </c>
    </row>
    <row r="101" spans="1:2" ht="53.4">
      <c r="A101" s="21"/>
      <c r="B101" s="20" t="s">
        <v>87</v>
      </c>
    </row>
    <row r="102" spans="1:2">
      <c r="A102" s="21"/>
      <c r="B102" s="20"/>
    </row>
    <row r="103" spans="1:2">
      <c r="A103" s="21"/>
      <c r="B103" s="22" t="s">
        <v>86</v>
      </c>
    </row>
    <row r="104" spans="1:2">
      <c r="A104" s="21"/>
      <c r="B104" s="20" t="s">
        <v>85</v>
      </c>
    </row>
    <row r="105" spans="1:2">
      <c r="A105" s="21"/>
      <c r="B105" s="20"/>
    </row>
    <row r="106" spans="1:2">
      <c r="A106" s="21"/>
      <c r="B106" s="20"/>
    </row>
    <row r="107" spans="1:2">
      <c r="A107" s="21"/>
      <c r="B107" s="20"/>
    </row>
    <row r="108" spans="1:2">
      <c r="A108" s="21"/>
      <c r="B108" s="20"/>
    </row>
    <row r="109" spans="1:2">
      <c r="A109" s="21"/>
      <c r="B109" s="20"/>
    </row>
    <row r="110" spans="1:2">
      <c r="A110" s="21"/>
      <c r="B110" s="20"/>
    </row>
    <row r="111" spans="1:2">
      <c r="A111" s="21"/>
      <c r="B111" s="20"/>
    </row>
    <row r="112" spans="1:2">
      <c r="A112" s="21"/>
      <c r="B112" s="20"/>
    </row>
    <row r="113" spans="1:2">
      <c r="A113" s="21"/>
      <c r="B113" s="20"/>
    </row>
    <row r="114" spans="1:2" ht="53.4">
      <c r="A114" s="21"/>
      <c r="B114" s="20" t="s">
        <v>84</v>
      </c>
    </row>
    <row r="115" spans="1:2">
      <c r="A115" s="21"/>
      <c r="B115" s="20"/>
    </row>
    <row r="116" spans="1:2">
      <c r="A116" s="21"/>
      <c r="B116" s="22" t="s">
        <v>83</v>
      </c>
    </row>
    <row r="117" spans="1:2">
      <c r="A117" s="21"/>
      <c r="B117" s="20"/>
    </row>
    <row r="118" spans="1:2">
      <c r="A118" s="21"/>
      <c r="B118" s="20"/>
    </row>
    <row r="119" spans="1:2">
      <c r="A119" s="21"/>
      <c r="B119" s="20"/>
    </row>
    <row r="120" spans="1:2">
      <c r="A120" s="21"/>
      <c r="B120" s="20"/>
    </row>
    <row r="121" spans="1:2">
      <c r="A121" s="21"/>
      <c r="B121" s="20"/>
    </row>
    <row r="122" spans="1:2">
      <c r="A122" s="21"/>
      <c r="B122" s="20"/>
    </row>
    <row r="123" spans="1:2">
      <c r="A123" s="21"/>
      <c r="B123" s="20"/>
    </row>
    <row r="124" spans="1:2">
      <c r="A124" s="21"/>
      <c r="B124" s="20"/>
    </row>
    <row r="125" spans="1:2">
      <c r="A125" s="21"/>
      <c r="B125" s="20"/>
    </row>
    <row r="126" spans="1:2">
      <c r="A126" s="21"/>
      <c r="B126" s="24"/>
    </row>
    <row r="127" spans="1:2">
      <c r="A127" s="21"/>
      <c r="B127" s="20"/>
    </row>
    <row r="128" spans="1:2" ht="27">
      <c r="A128" s="21"/>
      <c r="B128" s="20" t="s">
        <v>82</v>
      </c>
    </row>
    <row r="129" spans="1:2">
      <c r="A129" s="21"/>
      <c r="B129" s="20"/>
    </row>
    <row r="130" spans="1:2">
      <c r="A130" s="21"/>
      <c r="B130" s="22" t="s">
        <v>81</v>
      </c>
    </row>
    <row r="131" spans="1:2">
      <c r="A131" s="21"/>
      <c r="B131" s="20"/>
    </row>
    <row r="132" spans="1:2">
      <c r="A132" s="21"/>
      <c r="B132" s="20"/>
    </row>
    <row r="133" spans="1:2">
      <c r="A133" s="21"/>
      <c r="B133" s="20"/>
    </row>
    <row r="134" spans="1:2">
      <c r="A134" s="21"/>
      <c r="B134" s="20"/>
    </row>
    <row r="135" spans="1:2">
      <c r="A135" s="21"/>
      <c r="B135" s="20"/>
    </row>
    <row r="136" spans="1:2">
      <c r="A136" s="21"/>
      <c r="B136" s="20"/>
    </row>
    <row r="137" spans="1:2">
      <c r="A137" s="21"/>
      <c r="B137" s="20"/>
    </row>
    <row r="138" spans="1:2">
      <c r="A138" s="21"/>
      <c r="B138" s="20"/>
    </row>
    <row r="139" spans="1:2">
      <c r="A139" s="21"/>
      <c r="B139" s="20"/>
    </row>
    <row r="140" spans="1:2">
      <c r="A140" s="21"/>
      <c r="B140" s="20"/>
    </row>
    <row r="141" spans="1:2">
      <c r="A141" s="21"/>
      <c r="B141" s="20"/>
    </row>
    <row r="142" spans="1:2">
      <c r="A142" s="21"/>
      <c r="B142" s="20"/>
    </row>
    <row r="143" spans="1:2">
      <c r="A143" s="21"/>
      <c r="B143" s="20"/>
    </row>
    <row r="144" spans="1:2">
      <c r="A144" s="21"/>
      <c r="B144" s="20"/>
    </row>
    <row r="145" spans="1:2">
      <c r="A145" s="21"/>
      <c r="B145" s="20"/>
    </row>
    <row r="146" spans="1:2">
      <c r="A146" s="21"/>
      <c r="B146" s="20"/>
    </row>
    <row r="147" spans="1:2">
      <c r="A147" s="21"/>
      <c r="B147" s="20"/>
    </row>
    <row r="148" spans="1:2">
      <c r="A148" s="21"/>
      <c r="B148" s="20"/>
    </row>
    <row r="149" spans="1:2">
      <c r="A149" s="21"/>
      <c r="B149" s="20"/>
    </row>
    <row r="150" spans="1:2" ht="27">
      <c r="A150" s="21"/>
      <c r="B150" s="20" t="s">
        <v>80</v>
      </c>
    </row>
    <row r="151" spans="1:2">
      <c r="A151" s="21"/>
      <c r="B151" s="20"/>
    </row>
    <row r="152" spans="1:2">
      <c r="A152" s="21"/>
      <c r="B152" s="22" t="s">
        <v>79</v>
      </c>
    </row>
    <row r="153" spans="1:2">
      <c r="A153" s="21"/>
      <c r="B153" s="20"/>
    </row>
    <row r="154" spans="1:2">
      <c r="A154" s="21"/>
      <c r="B154" s="20"/>
    </row>
    <row r="155" spans="1:2">
      <c r="A155" s="21"/>
      <c r="B155" s="20"/>
    </row>
    <row r="156" spans="1:2">
      <c r="A156" s="21"/>
      <c r="B156" s="20"/>
    </row>
    <row r="157" spans="1:2">
      <c r="A157" s="21"/>
      <c r="B157" s="20"/>
    </row>
    <row r="158" spans="1:2">
      <c r="A158" s="21"/>
      <c r="B158" s="20"/>
    </row>
    <row r="159" spans="1:2">
      <c r="A159" s="21"/>
      <c r="B159" s="20"/>
    </row>
    <row r="160" spans="1:2">
      <c r="A160" s="21"/>
      <c r="B160" s="20"/>
    </row>
    <row r="161" spans="1:2">
      <c r="A161" s="21"/>
      <c r="B161" s="20"/>
    </row>
    <row r="162" spans="1:2">
      <c r="A162" s="23" t="s">
        <v>78</v>
      </c>
      <c r="B162" s="22" t="s">
        <v>77</v>
      </c>
    </row>
    <row r="163" spans="1:2" ht="27">
      <c r="A163" s="21"/>
      <c r="B163" s="20" t="s">
        <v>76</v>
      </c>
    </row>
    <row r="164" spans="1:2" ht="27">
      <c r="A164" s="21"/>
      <c r="B164" s="20" t="s">
        <v>75</v>
      </c>
    </row>
    <row r="165" spans="1:2" ht="66.599999999999994">
      <c r="A165" s="21"/>
      <c r="B165" s="20" t="s">
        <v>74</v>
      </c>
    </row>
    <row r="166" spans="1:2" ht="27">
      <c r="A166" s="21"/>
      <c r="B166" s="20" t="s">
        <v>73</v>
      </c>
    </row>
    <row r="167" spans="1:2" ht="66.599999999999994">
      <c r="A167" s="21"/>
      <c r="B167" s="20" t="s">
        <v>72</v>
      </c>
    </row>
    <row r="168" spans="1:2" ht="40.200000000000003">
      <c r="A168" s="21"/>
      <c r="B168" s="20" t="s">
        <v>71</v>
      </c>
    </row>
    <row r="169" spans="1:2" ht="40.200000000000003">
      <c r="A169" s="21"/>
      <c r="B169" s="20" t="s">
        <v>70</v>
      </c>
    </row>
    <row r="170" spans="1:2" ht="53.4">
      <c r="A170" s="21"/>
      <c r="B170" s="20" t="s">
        <v>69</v>
      </c>
    </row>
    <row r="171" spans="1:2" ht="40.200000000000003">
      <c r="A171" s="21"/>
      <c r="B171" s="20" t="s">
        <v>68</v>
      </c>
    </row>
    <row r="172" spans="1:2">
      <c r="A172" s="21"/>
      <c r="B172" s="20"/>
    </row>
    <row r="173" spans="1:2">
      <c r="A173" s="23" t="s">
        <v>67</v>
      </c>
      <c r="B173" s="22" t="s">
        <v>66</v>
      </c>
    </row>
    <row r="174" spans="1:2" ht="40.200000000000003">
      <c r="A174" s="21"/>
      <c r="B174" s="20" t="s">
        <v>65</v>
      </c>
    </row>
    <row r="175" spans="1:2">
      <c r="A175" s="21"/>
      <c r="B175" s="20" t="s">
        <v>64</v>
      </c>
    </row>
    <row r="176" spans="1:2">
      <c r="A176" s="21"/>
      <c r="B176" s="20" t="s">
        <v>63</v>
      </c>
    </row>
    <row r="177" spans="1:2">
      <c r="A177" s="21"/>
      <c r="B177" s="20" t="s">
        <v>62</v>
      </c>
    </row>
    <row r="178" spans="1:2">
      <c r="A178" s="21"/>
      <c r="B178" s="20" t="s">
        <v>61</v>
      </c>
    </row>
    <row r="179" spans="1:2" ht="27">
      <c r="A179" s="21"/>
      <c r="B179" s="20" t="s">
        <v>60</v>
      </c>
    </row>
    <row r="180" spans="1:2">
      <c r="A180" s="21"/>
      <c r="B180" s="20" t="s">
        <v>59</v>
      </c>
    </row>
    <row r="181" spans="1:2" ht="53.4">
      <c r="A181" s="21"/>
      <c r="B181" s="20" t="s">
        <v>58</v>
      </c>
    </row>
    <row r="182" spans="1:2">
      <c r="A182" s="21"/>
      <c r="B182" s="20"/>
    </row>
    <row r="183" spans="1:2">
      <c r="A183" s="21"/>
      <c r="B183" s="22" t="s">
        <v>57</v>
      </c>
    </row>
    <row r="184" spans="1:2" ht="93">
      <c r="A184" s="21"/>
      <c r="B184" s="20" t="s">
        <v>56</v>
      </c>
    </row>
  </sheetData>
  <sheetProtection password="E051" sheet="1" objects="1" scenarios="1"/>
  <mergeCells count="1">
    <mergeCell ref="A1:B2"/>
  </mergeCells>
  <pageMargins left="0.75" right="0.75" top="1" bottom="1"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6"/>
  <sheetViews>
    <sheetView workbookViewId="0">
      <selection sqref="A1:D6"/>
    </sheetView>
  </sheetViews>
  <sheetFormatPr baseColWidth="10" defaultRowHeight="14.4"/>
  <cols>
    <col min="1" max="1" width="13.109375" bestFit="1" customWidth="1"/>
    <col min="3" max="3" width="14" bestFit="1" customWidth="1"/>
    <col min="4" max="4" width="12.77734375" bestFit="1" customWidth="1"/>
  </cols>
  <sheetData>
    <row r="1" spans="1:4" ht="15.6">
      <c r="A1" s="104" t="s">
        <v>285</v>
      </c>
      <c r="B1" s="104" t="s">
        <v>286</v>
      </c>
      <c r="C1" s="104" t="s">
        <v>287</v>
      </c>
      <c r="D1" s="104" t="s">
        <v>288</v>
      </c>
    </row>
    <row r="2" spans="1:4" ht="15.6">
      <c r="A2" s="106" t="s">
        <v>289</v>
      </c>
      <c r="B2" s="103" t="s">
        <v>292</v>
      </c>
      <c r="C2" s="103">
        <f>+COUNTIF('Matriz de Riesgos Contratacion'!$M$10:$M$39,"Extremo")</f>
        <v>0</v>
      </c>
      <c r="D2" s="105">
        <f>+C2/$C$6</f>
        <v>0</v>
      </c>
    </row>
    <row r="3" spans="1:4" ht="15.6">
      <c r="A3" s="107" t="s">
        <v>290</v>
      </c>
      <c r="B3" s="103" t="s">
        <v>293</v>
      </c>
      <c r="C3" s="103">
        <f>+COUNTIF('Matriz de Riesgos Contratacion'!$M$10:$M$39,"Alto")</f>
        <v>8</v>
      </c>
      <c r="D3" s="105">
        <f>+C3/$C$6</f>
        <v>0.26666666666666666</v>
      </c>
    </row>
    <row r="4" spans="1:4" ht="15.6">
      <c r="A4" s="108">
        <v>5</v>
      </c>
      <c r="B4" s="103" t="s">
        <v>294</v>
      </c>
      <c r="C4" s="103">
        <f>+COUNTIF('Matriz de Riesgos Contratacion'!$M$10:$M$39,"Medio")</f>
        <v>8</v>
      </c>
      <c r="D4" s="105">
        <f>+C4/$C$6</f>
        <v>0.26666666666666666</v>
      </c>
    </row>
    <row r="5" spans="1:4" ht="15.6">
      <c r="A5" s="109" t="s">
        <v>291</v>
      </c>
      <c r="B5" s="103" t="s">
        <v>295</v>
      </c>
      <c r="C5" s="103">
        <f>+COUNTIF('Matriz de Riesgos Contratacion'!$M$10:$M$39,"Bajo")</f>
        <v>14</v>
      </c>
      <c r="D5" s="105">
        <f>+C5/$C$6</f>
        <v>0.46666666666666667</v>
      </c>
    </row>
    <row r="6" spans="1:4" ht="15.6">
      <c r="A6" s="243" t="s">
        <v>296</v>
      </c>
      <c r="B6" s="243"/>
      <c r="C6" s="104">
        <f>SUM(C2:C5)</f>
        <v>30</v>
      </c>
      <c r="D6" s="105">
        <f>+C6/$C$6</f>
        <v>1</v>
      </c>
    </row>
  </sheetData>
  <mergeCells count="1">
    <mergeCell ref="A6:B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Hoja1 (2)</vt:lpstr>
      <vt:lpstr>Matriz de Riesgos Contratacion</vt:lpstr>
      <vt:lpstr>Tabla de Valoración</vt:lpstr>
      <vt:lpstr>Instructivo matriz</vt:lpstr>
      <vt:lpstr>Hoja1</vt:lpstr>
      <vt:lpstr>'Matriz de Riesgos Contratacion'!Área_de_impresión</vt:lpstr>
      <vt:lpstr>'Matriz de Riesgos Contratacion'!Títulos_a_imprimir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Alberto Emilio Estrada Castillo</dc:creator>
  <cp:lastModifiedBy>LUISA MARIA GRAJALES PULGARIN</cp:lastModifiedBy>
  <cp:lastPrinted>2023-02-07T17:14:31Z</cp:lastPrinted>
  <dcterms:created xsi:type="dcterms:W3CDTF">2018-11-29T16:04:03Z</dcterms:created>
  <dcterms:modified xsi:type="dcterms:W3CDTF">2025-08-01T13:28:26Z</dcterms:modified>
</cp:coreProperties>
</file>