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045815f54c78d36/Documents/OPERADORES 2025/OTROSÍ JUNIO/JULIO/NUEVO OPERADORES AGOSTO/ARANGO/OPERADOR 2 ARANGO Y CUERO/DOCUMENTOS PARA FIRMA/"/>
    </mc:Choice>
  </mc:AlternateContent>
  <xr:revisionPtr revIDLastSave="7" documentId="8_{6391E12B-D9D5-4415-BC30-E40C8608B2DD}" xr6:coauthVersionLast="47" xr6:coauthVersionMax="47" xr10:uidLastSave="{B675031F-F57D-4174-89EA-4E8D0559E253}"/>
  <bookViews>
    <workbookView xWindow="-108" yWindow="-108" windowWidth="23256" windowHeight="12456" xr2:uid="{F3E8D5B8-5E55-4516-80D5-E4D9E6239F29}"/>
  </bookViews>
  <sheets>
    <sheet name="operador 2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5" i="1" l="1"/>
  <c r="H26" i="1" s="1"/>
  <c r="G25" i="1"/>
  <c r="G26" i="1" s="1"/>
  <c r="K24" i="1"/>
  <c r="I24" i="1"/>
  <c r="K23" i="1"/>
  <c r="I23" i="1"/>
  <c r="K22" i="1"/>
  <c r="I22" i="1"/>
  <c r="K21" i="1"/>
  <c r="I21" i="1"/>
  <c r="K20" i="1"/>
  <c r="I20" i="1"/>
  <c r="K19" i="1"/>
  <c r="I19" i="1"/>
  <c r="K18" i="1"/>
  <c r="I18" i="1"/>
  <c r="K17" i="1"/>
  <c r="K25" i="1" s="1"/>
  <c r="I17" i="1"/>
  <c r="I25" i="1" s="1"/>
  <c r="G15" i="1"/>
  <c r="H14" i="1"/>
  <c r="F14" i="1"/>
  <c r="I14" i="1" s="1"/>
  <c r="K14" i="1" s="1"/>
  <c r="H13" i="1"/>
  <c r="F13" i="1"/>
  <c r="I13" i="1" s="1"/>
  <c r="K13" i="1" s="1"/>
  <c r="H12" i="1"/>
  <c r="F12" i="1"/>
  <c r="I12" i="1" s="1"/>
  <c r="K12" i="1" s="1"/>
  <c r="H11" i="1"/>
  <c r="F11" i="1"/>
  <c r="I11" i="1" s="1"/>
  <c r="K11" i="1" s="1"/>
  <c r="H10" i="1"/>
  <c r="F10" i="1"/>
  <c r="I10" i="1" s="1"/>
  <c r="K10" i="1" s="1"/>
  <c r="H9" i="1"/>
  <c r="F9" i="1"/>
  <c r="I9" i="1" s="1"/>
  <c r="K9" i="1" s="1"/>
  <c r="H8" i="1"/>
  <c r="F8" i="1"/>
  <c r="I8" i="1" s="1"/>
  <c r="K8" i="1" s="1"/>
  <c r="I7" i="1"/>
  <c r="K7" i="1" s="1"/>
  <c r="H7" i="1"/>
  <c r="F7" i="1"/>
  <c r="H6" i="1"/>
  <c r="F6" i="1"/>
  <c r="I6" i="1" s="1"/>
  <c r="K6" i="1" s="1"/>
  <c r="H5" i="1"/>
  <c r="H15" i="1" s="1"/>
  <c r="F5" i="1"/>
  <c r="I5" i="1" s="1"/>
  <c r="K5" i="1" l="1"/>
  <c r="K15" i="1" s="1"/>
  <c r="K26" i="1" s="1"/>
  <c r="K28" i="1" s="1"/>
  <c r="I15" i="1"/>
  <c r="I26" i="1" s="1"/>
</calcChain>
</file>

<file path=xl/sharedStrings.xml><?xml version="1.0" encoding="utf-8"?>
<sst xmlns="http://schemas.openxmlformats.org/spreadsheetml/2006/main" count="69" uniqueCount="56">
  <si>
    <t xml:space="preserve"> Realizar la atención integral en la modalidad Institucional Cariño de sol</t>
  </si>
  <si>
    <t>Componentes</t>
  </si>
  <si>
    <t>Concepto de costo</t>
  </si>
  <si>
    <t>DESCRIPCIÓN</t>
  </si>
  <si>
    <t>Cupos</t>
  </si>
  <si>
    <t>Cantidad de personal</t>
  </si>
  <si>
    <t>Valor mes atención  (Talento humano x1)</t>
  </si>
  <si>
    <t>Valor alistamiento (No atención)</t>
  </si>
  <si>
    <t>Valor total mes Atención</t>
  </si>
  <si>
    <t>MES</t>
  </si>
  <si>
    <t>Valor Total Atención 1 MES Y 27 DIAS</t>
  </si>
  <si>
    <t>Talento humano</t>
  </si>
  <si>
    <t>Coordinador/a</t>
  </si>
  <si>
    <t>Uno(a) por cada 200 niños y niñas</t>
  </si>
  <si>
    <t>Agente educativo</t>
  </si>
  <si>
    <t>Uno(a) por cada 25 niños y niñas</t>
  </si>
  <si>
    <t xml:space="preserve">Agente educativo de sala cuna </t>
  </si>
  <si>
    <t>Uno(a) por cada 10 niños y niñas</t>
  </si>
  <si>
    <t>Profesional de Atención Psicosocial</t>
  </si>
  <si>
    <t>Profesional  de nutrición (Nutricionista dietista)</t>
  </si>
  <si>
    <t>Auxiliar pedagógico</t>
  </si>
  <si>
    <t>Uno(a) por 50 niños y niñas.</t>
  </si>
  <si>
    <t xml:space="preserve">Auxiliar pedagógico de sala cuna </t>
  </si>
  <si>
    <t>Uno(a) por 20 niños y niñas.</t>
  </si>
  <si>
    <t>Manipulador de alimentos</t>
  </si>
  <si>
    <t>Uno(a) por cada 50 niños y niñas</t>
  </si>
  <si>
    <t>Auxiliar de Servicios Generales</t>
  </si>
  <si>
    <t>Uno(a) por cada 75 niños y niñas</t>
  </si>
  <si>
    <t>Auxiliar administrativo</t>
  </si>
  <si>
    <t>Uno(a) por cada 200 niños y niñas.</t>
  </si>
  <si>
    <t>SUBTOTAL</t>
  </si>
  <si>
    <t>Cantidad</t>
  </si>
  <si>
    <t xml:space="preserve">Valor niño mes </t>
  </si>
  <si>
    <t>Valor niño alistamiento (No atención)</t>
  </si>
  <si>
    <t>Valor total niño mes Atención</t>
  </si>
  <si>
    <t>Servicios Públicos</t>
  </si>
  <si>
    <t xml:space="preserve">Pago mensual de servicios como
agua, energía, gas, telefonia e internet </t>
  </si>
  <si>
    <t>Arriendo</t>
  </si>
  <si>
    <t>La asignación de este recurso se requiere para la aplicación de este concepto.</t>
  </si>
  <si>
    <t>Gastos operativos</t>
  </si>
  <si>
    <t>Gastos Operativos</t>
  </si>
  <si>
    <t>Aquellos gastos en los que incurra el prestador para la operación y puesta en marcha del servicio</t>
  </si>
  <si>
    <t>Mantenimiento</t>
  </si>
  <si>
    <t>Mantenimiento de la sede</t>
  </si>
  <si>
    <t>Seguro</t>
  </si>
  <si>
    <t>Poliza de niños</t>
  </si>
  <si>
    <t>Póliza seguro niños</t>
  </si>
  <si>
    <t>Dotación de consumo</t>
  </si>
  <si>
    <t>Material didáctico de consumo</t>
  </si>
  <si>
    <t xml:space="preserve">Material didáctico para actividades pedagógicas de acuerdo con lo establecido en lineamientos técnicos </t>
  </si>
  <si>
    <t xml:space="preserve">Dotación de Aseo </t>
  </si>
  <si>
    <t>Elementos de aseo personal de los niños y niñas e institucional</t>
  </si>
  <si>
    <t>Alimentación</t>
  </si>
  <si>
    <t xml:space="preserve">Aporte nutricional del 70% de las
recomendaciones diarias de energía y nutrientes. </t>
  </si>
  <si>
    <t>TOTAL</t>
  </si>
  <si>
    <t>TOTAL ATENCION INTEGRAL DE 1 MES Y 27 DÍAS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</si>
</sst>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&quot;$&quot;\ * #,##0_);_(&quot;$&quot;\ * \(#,##0\);_(&quot;$&quot;\ * &quot;-&quot;_);_(@_)"/>
    <numFmt numFmtId="165" formatCode="&quot;$&quot;#,##0"/>
    <numFmt numFmtId="166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Calibri"/>
      <family val="2"/>
    </font>
    <font>
      <b/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justify" vertical="center" wrapText="1"/>
    </xf>
    <xf numFmtId="3" fontId="5" fillId="4" borderId="3" xfId="0" applyNumberFormat="1" applyFont="1" applyFill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/>
    </xf>
    <xf numFmtId="165" fontId="5" fillId="4" borderId="3" xfId="2" applyNumberFormat="1" applyFont="1" applyFill="1" applyBorder="1" applyAlignment="1">
      <alignment horizontal="center" vertical="center"/>
    </xf>
    <xf numFmtId="165" fontId="5" fillId="0" borderId="3" xfId="2" applyNumberFormat="1" applyFont="1" applyBorder="1" applyAlignment="1">
      <alignment horizontal="center" vertical="center"/>
    </xf>
    <xf numFmtId="4" fontId="5" fillId="0" borderId="3" xfId="2" applyNumberFormat="1" applyFont="1" applyBorder="1" applyAlignment="1">
      <alignment horizontal="center" vertical="center"/>
    </xf>
    <xf numFmtId="164" fontId="5" fillId="5" borderId="3" xfId="2" applyFont="1" applyFill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 vertical="center"/>
    </xf>
    <xf numFmtId="165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166" fontId="0" fillId="0" borderId="0" xfId="1" applyNumberFormat="1" applyFont="1" applyFill="1" applyAlignment="1">
      <alignment vertical="center"/>
    </xf>
    <xf numFmtId="166" fontId="4" fillId="3" borderId="3" xfId="1" applyNumberFormat="1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justify" vertical="center" wrapText="1"/>
    </xf>
    <xf numFmtId="165" fontId="5" fillId="0" borderId="3" xfId="2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1" fontId="5" fillId="4" borderId="3" xfId="0" applyNumberFormat="1" applyFont="1" applyFill="1" applyBorder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5" fillId="4" borderId="3" xfId="0" applyFont="1" applyFill="1" applyBorder="1" applyAlignment="1">
      <alignment vertical="center" wrapText="1"/>
    </xf>
    <xf numFmtId="0" fontId="5" fillId="4" borderId="7" xfId="0" applyFont="1" applyFill="1" applyBorder="1" applyAlignment="1">
      <alignment horizontal="center" vertical="center"/>
    </xf>
    <xf numFmtId="3" fontId="7" fillId="3" borderId="3" xfId="0" applyNumberFormat="1" applyFont="1" applyFill="1" applyBorder="1" applyAlignment="1">
      <alignment horizontal="center" vertical="center"/>
    </xf>
    <xf numFmtId="2" fontId="7" fillId="3" borderId="3" xfId="0" applyNumberFormat="1" applyFont="1" applyFill="1" applyBorder="1" applyAlignment="1">
      <alignment horizontal="center" vertical="center"/>
    </xf>
    <xf numFmtId="165" fontId="7" fillId="3" borderId="3" xfId="2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3" borderId="3" xfId="0" applyFont="1" applyFill="1" applyBorder="1" applyAlignment="1">
      <alignment vertical="center"/>
    </xf>
    <xf numFmtId="166" fontId="7" fillId="3" borderId="3" xfId="0" applyNumberFormat="1" applyFont="1" applyFill="1" applyBorder="1" applyAlignment="1">
      <alignment vertical="center"/>
    </xf>
    <xf numFmtId="166" fontId="0" fillId="0" borderId="0" xfId="1" applyNumberFormat="1" applyFont="1" applyFill="1" applyBorder="1"/>
    <xf numFmtId="166" fontId="0" fillId="0" borderId="0" xfId="1" applyNumberFormat="1" applyFont="1" applyFill="1" applyAlignment="1">
      <alignment horizontal="justify" vertical="center"/>
    </xf>
    <xf numFmtId="164" fontId="0" fillId="0" borderId="0" xfId="0" applyNumberFormat="1" applyAlignment="1">
      <alignment horizontal="justify" vertical="center"/>
    </xf>
    <xf numFmtId="0" fontId="3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166" fontId="3" fillId="6" borderId="0" xfId="0" applyNumberFormat="1" applyFont="1" applyFill="1" applyAlignment="1">
      <alignment vertical="center"/>
    </xf>
    <xf numFmtId="0" fontId="0" fillId="0" borderId="0" xfId="0" applyAlignment="1">
      <alignment horizontal="justify" vertical="center"/>
    </xf>
    <xf numFmtId="165" fontId="5" fillId="0" borderId="0" xfId="2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66" fontId="3" fillId="0" borderId="0" xfId="1" applyNumberFormat="1" applyFont="1" applyAlignment="1">
      <alignment horizontal="left" vertical="center"/>
    </xf>
    <xf numFmtId="3" fontId="0" fillId="0" borderId="0" xfId="0" applyNumberFormat="1" applyAlignment="1">
      <alignment vertical="center"/>
    </xf>
    <xf numFmtId="164" fontId="0" fillId="0" borderId="0" xfId="0" applyNumberFormat="1"/>
    <xf numFmtId="166" fontId="0" fillId="0" borderId="0" xfId="0" applyNumberFormat="1" applyAlignment="1">
      <alignment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</cellXfs>
  <cellStyles count="3">
    <cellStyle name="Moneda" xfId="1" builtinId="4"/>
    <cellStyle name="Moneda [0] 3" xfId="2" xr:uid="{D3520643-CD99-4A31-9842-DE18807969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B56C9-715E-4797-8D0D-3684CEFF1A99}">
  <dimension ref="B3:M33"/>
  <sheetViews>
    <sheetView tabSelected="1" topLeftCell="A17" zoomScale="96" zoomScaleNormal="96" workbookViewId="0">
      <selection activeCell="K35" sqref="K35"/>
    </sheetView>
  </sheetViews>
  <sheetFormatPr baseColWidth="10" defaultColWidth="11.5546875" defaultRowHeight="14.4" x14ac:dyDescent="0.3"/>
  <cols>
    <col min="1" max="1" width="3.6640625" style="1" customWidth="1"/>
    <col min="2" max="2" width="11.5546875" style="30"/>
    <col min="3" max="3" width="25.33203125" style="1" customWidth="1"/>
    <col min="4" max="4" width="32.44140625" style="39" customWidth="1"/>
    <col min="5" max="5" width="8.21875" style="1" customWidth="1"/>
    <col min="6" max="6" width="9.6640625" style="1" customWidth="1"/>
    <col min="7" max="10" width="12.6640625" style="1" customWidth="1"/>
    <col min="11" max="11" width="16.6640625" style="1" customWidth="1"/>
    <col min="12" max="12" width="3.6640625" style="1" customWidth="1"/>
    <col min="13" max="13" width="15.5546875" style="1" bestFit="1" customWidth="1"/>
    <col min="14" max="16384" width="11.5546875" style="1"/>
  </cols>
  <sheetData>
    <row r="3" spans="2:12" x14ac:dyDescent="0.3">
      <c r="B3" s="49" t="s">
        <v>0</v>
      </c>
      <c r="C3" s="50"/>
      <c r="D3" s="50"/>
      <c r="E3" s="50"/>
      <c r="F3" s="50"/>
      <c r="G3" s="50"/>
      <c r="H3" s="50"/>
      <c r="I3" s="50"/>
      <c r="J3" s="50"/>
      <c r="K3" s="50"/>
    </row>
    <row r="4" spans="2:12" ht="30.6" x14ac:dyDescent="0.3">
      <c r="B4" s="2" t="s">
        <v>1</v>
      </c>
      <c r="C4" s="2" t="s">
        <v>2</v>
      </c>
      <c r="D4" s="2" t="s">
        <v>3</v>
      </c>
      <c r="E4" s="2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</row>
    <row r="5" spans="2:12" x14ac:dyDescent="0.3">
      <c r="B5" s="51" t="s">
        <v>11</v>
      </c>
      <c r="C5" s="5" t="s">
        <v>12</v>
      </c>
      <c r="D5" s="6" t="s">
        <v>13</v>
      </c>
      <c r="E5" s="7">
        <v>2375</v>
      </c>
      <c r="F5" s="8">
        <f>+ROUND(E5/200,0)</f>
        <v>12</v>
      </c>
      <c r="G5" s="9">
        <v>4603560</v>
      </c>
      <c r="H5" s="9">
        <f>+G5/2</f>
        <v>2301780</v>
      </c>
      <c r="I5" s="10">
        <f>+G5*F5</f>
        <v>55242720</v>
      </c>
      <c r="J5" s="11">
        <v>1.9</v>
      </c>
      <c r="K5" s="12">
        <f t="shared" ref="K5:K14" si="0">I5*J5</f>
        <v>104961168</v>
      </c>
    </row>
    <row r="6" spans="2:12" x14ac:dyDescent="0.3">
      <c r="B6" s="51"/>
      <c r="C6" s="5" t="s">
        <v>14</v>
      </c>
      <c r="D6" s="6" t="s">
        <v>15</v>
      </c>
      <c r="E6" s="13">
        <v>2235</v>
      </c>
      <c r="F6" s="8">
        <f>+ROUND(E6/25,0)</f>
        <v>89</v>
      </c>
      <c r="G6" s="9">
        <v>3770400</v>
      </c>
      <c r="H6" s="9">
        <f t="shared" ref="H6:H14" si="1">+G6/2</f>
        <v>1885200</v>
      </c>
      <c r="I6" s="10">
        <f t="shared" ref="I6:I14" si="2">+G6*F6</f>
        <v>335565600</v>
      </c>
      <c r="J6" s="11">
        <v>1.9</v>
      </c>
      <c r="K6" s="12">
        <f t="shared" si="0"/>
        <v>637574640</v>
      </c>
      <c r="L6" s="14"/>
    </row>
    <row r="7" spans="2:12" x14ac:dyDescent="0.3">
      <c r="B7" s="51"/>
      <c r="C7" s="5" t="s">
        <v>16</v>
      </c>
      <c r="D7" s="6" t="s">
        <v>17</v>
      </c>
      <c r="E7" s="7">
        <v>140</v>
      </c>
      <c r="F7" s="8">
        <f>+ROUND(E7/10,0)</f>
        <v>14</v>
      </c>
      <c r="G7" s="9">
        <v>3770400</v>
      </c>
      <c r="H7" s="9">
        <f t="shared" si="1"/>
        <v>1885200</v>
      </c>
      <c r="I7" s="10">
        <f t="shared" si="2"/>
        <v>52785600</v>
      </c>
      <c r="J7" s="11">
        <v>1.9</v>
      </c>
      <c r="K7" s="12">
        <f t="shared" si="0"/>
        <v>100292640</v>
      </c>
    </row>
    <row r="8" spans="2:12" ht="21" customHeight="1" x14ac:dyDescent="0.3">
      <c r="B8" s="51"/>
      <c r="C8" s="5" t="s">
        <v>18</v>
      </c>
      <c r="D8" s="6" t="s">
        <v>13</v>
      </c>
      <c r="E8" s="7">
        <v>2375</v>
      </c>
      <c r="F8" s="8">
        <f>+ROUND(E8/200,0)</f>
        <v>12</v>
      </c>
      <c r="G8" s="9">
        <v>3517830</v>
      </c>
      <c r="H8" s="9">
        <f t="shared" si="1"/>
        <v>1758915</v>
      </c>
      <c r="I8" s="10">
        <f t="shared" si="2"/>
        <v>42213960</v>
      </c>
      <c r="J8" s="11">
        <v>1.9</v>
      </c>
      <c r="K8" s="12">
        <f t="shared" si="0"/>
        <v>80206524</v>
      </c>
    </row>
    <row r="9" spans="2:12" ht="20.399999999999999" x14ac:dyDescent="0.3">
      <c r="B9" s="51"/>
      <c r="C9" s="5" t="s">
        <v>19</v>
      </c>
      <c r="D9" s="6" t="s">
        <v>13</v>
      </c>
      <c r="E9" s="7">
        <v>2375</v>
      </c>
      <c r="F9" s="8">
        <f>+ROUND(E9/200,0)</f>
        <v>12</v>
      </c>
      <c r="G9" s="9">
        <v>3741960</v>
      </c>
      <c r="H9" s="9">
        <f t="shared" si="1"/>
        <v>1870980</v>
      </c>
      <c r="I9" s="10">
        <f t="shared" si="2"/>
        <v>44903520</v>
      </c>
      <c r="J9" s="11">
        <v>1.9</v>
      </c>
      <c r="K9" s="12">
        <f t="shared" si="0"/>
        <v>85316688</v>
      </c>
    </row>
    <row r="10" spans="2:12" x14ac:dyDescent="0.3">
      <c r="B10" s="51"/>
      <c r="C10" s="5" t="s">
        <v>20</v>
      </c>
      <c r="D10" s="6" t="s">
        <v>21</v>
      </c>
      <c r="E10" s="7">
        <v>2235</v>
      </c>
      <c r="F10" s="8">
        <f>+ROUND(E10/50,0)</f>
        <v>45</v>
      </c>
      <c r="G10" s="9">
        <v>2408220</v>
      </c>
      <c r="H10" s="9">
        <f t="shared" si="1"/>
        <v>1204110</v>
      </c>
      <c r="I10" s="10">
        <f t="shared" si="2"/>
        <v>108369900</v>
      </c>
      <c r="J10" s="11">
        <v>1.9</v>
      </c>
      <c r="K10" s="12">
        <f t="shared" si="0"/>
        <v>205902810</v>
      </c>
    </row>
    <row r="11" spans="2:12" x14ac:dyDescent="0.3">
      <c r="B11" s="51"/>
      <c r="C11" s="5" t="s">
        <v>22</v>
      </c>
      <c r="D11" s="6" t="s">
        <v>23</v>
      </c>
      <c r="E11" s="7">
        <v>140</v>
      </c>
      <c r="F11" s="8">
        <f>+ROUND(E11/20,0)</f>
        <v>7</v>
      </c>
      <c r="G11" s="9">
        <v>2409090</v>
      </c>
      <c r="H11" s="9">
        <f t="shared" si="1"/>
        <v>1204545</v>
      </c>
      <c r="I11" s="10">
        <f t="shared" si="2"/>
        <v>16863630</v>
      </c>
      <c r="J11" s="11">
        <v>1.9</v>
      </c>
      <c r="K11" s="12">
        <f t="shared" si="0"/>
        <v>32040897</v>
      </c>
    </row>
    <row r="12" spans="2:12" x14ac:dyDescent="0.3">
      <c r="B12" s="51"/>
      <c r="C12" s="5" t="s">
        <v>24</v>
      </c>
      <c r="D12" s="6" t="s">
        <v>25</v>
      </c>
      <c r="E12" s="7">
        <v>2375</v>
      </c>
      <c r="F12" s="8">
        <f>+ROUND(E12/50,0)</f>
        <v>48</v>
      </c>
      <c r="G12" s="9">
        <v>2409090</v>
      </c>
      <c r="H12" s="9">
        <f t="shared" si="1"/>
        <v>1204545</v>
      </c>
      <c r="I12" s="10">
        <f t="shared" si="2"/>
        <v>115636320</v>
      </c>
      <c r="J12" s="11">
        <v>1.9</v>
      </c>
      <c r="K12" s="12">
        <f t="shared" si="0"/>
        <v>219709008</v>
      </c>
      <c r="L12" s="15"/>
    </row>
    <row r="13" spans="2:12" x14ac:dyDescent="0.3">
      <c r="B13" s="51"/>
      <c r="C13" s="5" t="s">
        <v>26</v>
      </c>
      <c r="D13" s="6" t="s">
        <v>27</v>
      </c>
      <c r="E13" s="7">
        <v>2375</v>
      </c>
      <c r="F13" s="8">
        <f>+ROUND(E13/75,0)</f>
        <v>32</v>
      </c>
      <c r="G13" s="9">
        <v>2210820</v>
      </c>
      <c r="H13" s="9">
        <f t="shared" si="1"/>
        <v>1105410</v>
      </c>
      <c r="I13" s="10">
        <f t="shared" si="2"/>
        <v>70746240</v>
      </c>
      <c r="J13" s="11">
        <v>1.9</v>
      </c>
      <c r="K13" s="12">
        <f t="shared" si="0"/>
        <v>134417856</v>
      </c>
    </row>
    <row r="14" spans="2:12" x14ac:dyDescent="0.3">
      <c r="B14" s="51"/>
      <c r="C14" s="5" t="s">
        <v>28</v>
      </c>
      <c r="D14" s="6" t="s">
        <v>29</v>
      </c>
      <c r="E14" s="7">
        <v>2375</v>
      </c>
      <c r="F14" s="8">
        <f>+ROUND(E14/200,0)</f>
        <v>12</v>
      </c>
      <c r="G14" s="9">
        <v>2817720</v>
      </c>
      <c r="H14" s="9">
        <f t="shared" si="1"/>
        <v>1408860</v>
      </c>
      <c r="I14" s="10">
        <f t="shared" si="2"/>
        <v>33812640</v>
      </c>
      <c r="J14" s="11">
        <v>1.9</v>
      </c>
      <c r="K14" s="12">
        <f t="shared" si="0"/>
        <v>64244016</v>
      </c>
      <c r="L14" s="16"/>
    </row>
    <row r="15" spans="2:12" x14ac:dyDescent="0.3">
      <c r="B15" s="52" t="s">
        <v>30</v>
      </c>
      <c r="C15" s="53"/>
      <c r="D15" s="53"/>
      <c r="E15" s="53"/>
      <c r="F15" s="54"/>
      <c r="G15" s="17">
        <f>SUM(G5:G14)</f>
        <v>31659090</v>
      </c>
      <c r="H15" s="17">
        <f t="shared" ref="H15:K15" si="3">SUM(H5:H14)</f>
        <v>15829545</v>
      </c>
      <c r="I15" s="17">
        <f>SUM(I5:I14)</f>
        <v>876140130</v>
      </c>
      <c r="J15" s="17"/>
      <c r="K15" s="17">
        <f t="shared" si="3"/>
        <v>1664666247</v>
      </c>
    </row>
    <row r="16" spans="2:12" ht="30.6" x14ac:dyDescent="0.3">
      <c r="B16" s="2" t="s">
        <v>1</v>
      </c>
      <c r="C16" s="2" t="s">
        <v>2</v>
      </c>
      <c r="D16" s="2" t="s">
        <v>3</v>
      </c>
      <c r="E16" s="2" t="s">
        <v>4</v>
      </c>
      <c r="F16" s="3" t="s">
        <v>31</v>
      </c>
      <c r="G16" s="3" t="s">
        <v>32</v>
      </c>
      <c r="H16" s="3" t="s">
        <v>33</v>
      </c>
      <c r="I16" s="3" t="s">
        <v>34</v>
      </c>
      <c r="J16" s="3" t="s">
        <v>9</v>
      </c>
      <c r="K16" s="3" t="s">
        <v>10</v>
      </c>
    </row>
    <row r="17" spans="2:13" ht="20.399999999999999" x14ac:dyDescent="0.3">
      <c r="B17" s="4" t="s">
        <v>35</v>
      </c>
      <c r="C17" s="18" t="s">
        <v>35</v>
      </c>
      <c r="D17" s="19" t="s">
        <v>36</v>
      </c>
      <c r="E17" s="7">
        <v>2375</v>
      </c>
      <c r="F17" s="8">
        <v>1</v>
      </c>
      <c r="G17" s="20">
        <v>2130</v>
      </c>
      <c r="H17" s="20">
        <v>0</v>
      </c>
      <c r="I17" s="10">
        <f t="shared" ref="I17:I19" si="4">+G17*E17</f>
        <v>5058750</v>
      </c>
      <c r="J17" s="11">
        <v>1.9</v>
      </c>
      <c r="K17" s="12">
        <f t="shared" ref="K17:K24" si="5">I17*J17</f>
        <v>9611625</v>
      </c>
    </row>
    <row r="18" spans="2:13" ht="45" customHeight="1" x14ac:dyDescent="0.3">
      <c r="B18" s="21" t="s">
        <v>37</v>
      </c>
      <c r="C18" s="5" t="s">
        <v>37</v>
      </c>
      <c r="D18" s="6" t="s">
        <v>38</v>
      </c>
      <c r="E18" s="13">
        <v>900</v>
      </c>
      <c r="F18" s="8">
        <v>1</v>
      </c>
      <c r="G18" s="20">
        <v>63750</v>
      </c>
      <c r="H18" s="20">
        <v>0</v>
      </c>
      <c r="I18" s="10">
        <f t="shared" si="4"/>
        <v>57375000</v>
      </c>
      <c r="J18" s="11">
        <v>1.9</v>
      </c>
      <c r="K18" s="12">
        <f t="shared" si="5"/>
        <v>109012500</v>
      </c>
    </row>
    <row r="19" spans="2:13" ht="20.399999999999999" x14ac:dyDescent="0.3">
      <c r="B19" s="4" t="s">
        <v>39</v>
      </c>
      <c r="C19" s="5" t="s">
        <v>40</v>
      </c>
      <c r="D19" s="6" t="s">
        <v>41</v>
      </c>
      <c r="E19" s="13">
        <v>2375</v>
      </c>
      <c r="F19" s="8">
        <v>1</v>
      </c>
      <c r="G19" s="20">
        <v>78000</v>
      </c>
      <c r="H19" s="9">
        <v>30362.5</v>
      </c>
      <c r="I19" s="10">
        <f t="shared" si="4"/>
        <v>185250000</v>
      </c>
      <c r="J19" s="11">
        <v>1.9</v>
      </c>
      <c r="K19" s="12">
        <f t="shared" si="5"/>
        <v>351975000</v>
      </c>
      <c r="L19" s="15"/>
      <c r="M19" s="16"/>
    </row>
    <row r="20" spans="2:13" x14ac:dyDescent="0.3">
      <c r="B20" s="22" t="s">
        <v>42</v>
      </c>
      <c r="C20" s="4" t="s">
        <v>42</v>
      </c>
      <c r="D20" s="19" t="s">
        <v>43</v>
      </c>
      <c r="E20" s="7">
        <v>2375</v>
      </c>
      <c r="F20" s="23">
        <v>1</v>
      </c>
      <c r="G20" s="9">
        <v>2190</v>
      </c>
      <c r="H20" s="20">
        <v>0</v>
      </c>
      <c r="I20" s="10">
        <f>+G20*E20</f>
        <v>5201250</v>
      </c>
      <c r="J20" s="11">
        <v>1.9</v>
      </c>
      <c r="K20" s="12">
        <f t="shared" si="5"/>
        <v>9882375</v>
      </c>
      <c r="M20" s="24"/>
    </row>
    <row r="21" spans="2:13" x14ac:dyDescent="0.3">
      <c r="B21" s="22" t="s">
        <v>44</v>
      </c>
      <c r="C21" s="25" t="s">
        <v>45</v>
      </c>
      <c r="D21" s="19" t="s">
        <v>46</v>
      </c>
      <c r="E21" s="7">
        <v>2375</v>
      </c>
      <c r="F21" s="23">
        <v>1</v>
      </c>
      <c r="G21" s="9">
        <v>930</v>
      </c>
      <c r="H21" s="20">
        <v>0</v>
      </c>
      <c r="I21" s="10">
        <f>+G21*E21</f>
        <v>2208750</v>
      </c>
      <c r="J21" s="11">
        <v>1.9</v>
      </c>
      <c r="K21" s="12">
        <f t="shared" si="5"/>
        <v>4196625</v>
      </c>
    </row>
    <row r="22" spans="2:13" ht="30.6" x14ac:dyDescent="0.3">
      <c r="B22" s="51" t="s">
        <v>47</v>
      </c>
      <c r="C22" s="25" t="s">
        <v>48</v>
      </c>
      <c r="D22" s="19" t="s">
        <v>49</v>
      </c>
      <c r="E22" s="7">
        <v>2375</v>
      </c>
      <c r="F22" s="23">
        <v>1</v>
      </c>
      <c r="G22" s="20">
        <v>10020</v>
      </c>
      <c r="H22" s="20">
        <v>0</v>
      </c>
      <c r="I22" s="10">
        <f>+G22*E22</f>
        <v>23797500</v>
      </c>
      <c r="J22" s="11">
        <v>1.9</v>
      </c>
      <c r="K22" s="12">
        <f t="shared" si="5"/>
        <v>45215250</v>
      </c>
    </row>
    <row r="23" spans="2:13" ht="20.399999999999999" x14ac:dyDescent="0.3">
      <c r="B23" s="51"/>
      <c r="C23" s="25" t="s">
        <v>50</v>
      </c>
      <c r="D23" s="19" t="s">
        <v>51</v>
      </c>
      <c r="E23" s="7">
        <v>2375</v>
      </c>
      <c r="F23" s="23">
        <v>1</v>
      </c>
      <c r="G23" s="20">
        <v>5010</v>
      </c>
      <c r="H23" s="20">
        <v>0</v>
      </c>
      <c r="I23" s="10">
        <f>+G23*E23</f>
        <v>11898750</v>
      </c>
      <c r="J23" s="11">
        <v>1.9</v>
      </c>
      <c r="K23" s="12">
        <f t="shared" si="5"/>
        <v>22607625</v>
      </c>
    </row>
    <row r="24" spans="2:13" ht="20.399999999999999" x14ac:dyDescent="0.3">
      <c r="B24" s="26" t="s">
        <v>52</v>
      </c>
      <c r="C24" s="25" t="s">
        <v>52</v>
      </c>
      <c r="D24" s="19" t="s">
        <v>53</v>
      </c>
      <c r="E24" s="7">
        <v>2375</v>
      </c>
      <c r="F24" s="23">
        <v>1</v>
      </c>
      <c r="G24" s="9">
        <v>145300</v>
      </c>
      <c r="H24" s="20">
        <v>0</v>
      </c>
      <c r="I24" s="10">
        <f>+G24*E24</f>
        <v>345087500</v>
      </c>
      <c r="J24" s="11">
        <v>1.9</v>
      </c>
      <c r="K24" s="12">
        <f t="shared" si="5"/>
        <v>655666250</v>
      </c>
    </row>
    <row r="25" spans="2:13" x14ac:dyDescent="0.3">
      <c r="B25" s="46" t="s">
        <v>30</v>
      </c>
      <c r="C25" s="47"/>
      <c r="D25" s="48"/>
      <c r="E25" s="27"/>
      <c r="F25" s="28"/>
      <c r="G25" s="29">
        <f>SUM(G17:G24)</f>
        <v>307330</v>
      </c>
      <c r="H25" s="29">
        <f t="shared" ref="H25:I25" si="6">SUM(H17:H24)</f>
        <v>30362.5</v>
      </c>
      <c r="I25" s="29">
        <f t="shared" si="6"/>
        <v>635877500</v>
      </c>
      <c r="J25" s="29"/>
      <c r="K25" s="29">
        <f>SUM(K17:K24)</f>
        <v>1208167250</v>
      </c>
      <c r="L25" s="30"/>
    </row>
    <row r="26" spans="2:13" x14ac:dyDescent="0.3">
      <c r="B26" s="46" t="s">
        <v>54</v>
      </c>
      <c r="C26" s="47"/>
      <c r="D26" s="48"/>
      <c r="E26" s="31"/>
      <c r="F26" s="31"/>
      <c r="G26" s="32">
        <f>+G25+G15</f>
        <v>31966420</v>
      </c>
      <c r="H26" s="32">
        <f t="shared" ref="H26:K26" si="7">+H25+H15</f>
        <v>15859907.5</v>
      </c>
      <c r="I26" s="32">
        <f>+I25+I15</f>
        <v>1512017630</v>
      </c>
      <c r="J26" s="32"/>
      <c r="K26" s="32">
        <f t="shared" si="7"/>
        <v>2872833497</v>
      </c>
      <c r="L26" s="33"/>
    </row>
    <row r="27" spans="2:13" x14ac:dyDescent="0.3">
      <c r="D27" s="34"/>
      <c r="E27" s="15"/>
      <c r="L27" s="33"/>
    </row>
    <row r="28" spans="2:13" x14ac:dyDescent="0.3">
      <c r="D28" s="35"/>
      <c r="G28" s="36" t="s">
        <v>55</v>
      </c>
      <c r="H28" s="37"/>
      <c r="I28" s="37"/>
      <c r="J28" s="36"/>
      <c r="K28" s="38">
        <f>K26</f>
        <v>2872833497</v>
      </c>
    </row>
    <row r="29" spans="2:13" x14ac:dyDescent="0.3">
      <c r="G29" s="40"/>
      <c r="H29" s="15"/>
      <c r="K29" s="41"/>
    </row>
    <row r="30" spans="2:13" x14ac:dyDescent="0.3">
      <c r="K30" s="42"/>
    </row>
    <row r="31" spans="2:13" x14ac:dyDescent="0.3">
      <c r="K31" s="43"/>
      <c r="L31" s="44"/>
    </row>
    <row r="32" spans="2:13" x14ac:dyDescent="0.3">
      <c r="E32" s="16"/>
      <c r="K32" s="45"/>
      <c r="L32" s="44"/>
    </row>
    <row r="33" spans="11:11" x14ac:dyDescent="0.3">
      <c r="K33" s="45"/>
    </row>
  </sheetData>
  <mergeCells count="6">
    <mergeCell ref="B26:D26"/>
    <mergeCell ref="B3:K3"/>
    <mergeCell ref="B5:B14"/>
    <mergeCell ref="B15:F15"/>
    <mergeCell ref="B22:B23"/>
    <mergeCell ref="B25:D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operador 2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GERALDINE APONTE SALAZAR</dc:creator>
  <cp:lastModifiedBy>GERALDINE APONTE SALAZAR</cp:lastModifiedBy>
  <dcterms:created xsi:type="dcterms:W3CDTF">2025-08-10T15:43:36Z</dcterms:created>
  <dcterms:modified xsi:type="dcterms:W3CDTF">2025-08-16T22:12:45Z</dcterms:modified>
</cp:coreProperties>
</file>