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win-Tovar\Desktop\SAN MIGUEL 2025\8. AGOSTO\PLANEACION\CENTRO DE INTEGRACION\FORMATO\"/>
    </mc:Choice>
  </mc:AlternateContent>
  <bookViews>
    <workbookView xWindow="0" yWindow="0" windowWidth="13095" windowHeight="10290" tabRatio="878" firstSheet="1" activeTab="8"/>
  </bookViews>
  <sheets>
    <sheet name="BASICO" sheetId="15" state="hidden" r:id="rId1"/>
    <sheet name="MEMORIA DE CANTIDADES DE OBRA " sheetId="20" r:id="rId2"/>
    <sheet name="APU" sheetId="3" r:id="rId3"/>
    <sheet name="CRONOGRAMA" sheetId="16" state="hidden" r:id="rId4"/>
    <sheet name="Memoria de Cantidades" sheetId="1" state="hidden" r:id="rId5"/>
    <sheet name="Presupuesto" sheetId="2" r:id="rId6"/>
    <sheet name="F.M " sheetId="13" r:id="rId7"/>
    <sheet name="CRONOGRAMA--" sheetId="21" r:id="rId8"/>
    <sheet name="DESGLOSE AIU" sheetId="23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a" localSheetId="0">[1]Insumos!#REF!</definedName>
    <definedName name="\a" localSheetId="3">[1]Insumos!#REF!</definedName>
    <definedName name="\a">[1]Insumos!#REF!</definedName>
    <definedName name="\b" localSheetId="0">[2]INSUMOS!#REF!</definedName>
    <definedName name="\b" localSheetId="3">[2]INSUMOS!#REF!</definedName>
    <definedName name="\b">[2]INSUMOS!#REF!</definedName>
    <definedName name="\i" localSheetId="0">[2]INSUMOS!#REF!</definedName>
    <definedName name="\i" localSheetId="3">[2]INSUMOS!#REF!</definedName>
    <definedName name="\i">[2]INSUMOS!#REF!</definedName>
    <definedName name="\m" localSheetId="0">[2]INSUMOS!#REF!</definedName>
    <definedName name="\m" localSheetId="3">[2]INSUMOS!#REF!</definedName>
    <definedName name="\m">[2]INSUMOS!#REF!</definedName>
    <definedName name="\r" localSheetId="0">[2]INSUMOS!#REF!</definedName>
    <definedName name="\r" localSheetId="3">[2]INSUMOS!#REF!</definedName>
    <definedName name="\r">[2]INSUMOS!#REF!</definedName>
    <definedName name="\t" localSheetId="0">[2]INSUMOS!#REF!</definedName>
    <definedName name="\t" localSheetId="3">[2]INSUMOS!#REF!</definedName>
    <definedName name="\t">[2]INSUMOS!#REF!</definedName>
    <definedName name="\x" localSheetId="0">[2]INSUMOS!#REF!</definedName>
    <definedName name="\x" localSheetId="3">[2]INSUMOS!#REF!</definedName>
    <definedName name="\x">[2]INSUMOS!#REF!</definedName>
    <definedName name="_________________________________apu1" localSheetId="0">[2]INSUMOS!#REF!</definedName>
    <definedName name="_________________________________apu1" localSheetId="3">[2]INSUMOS!#REF!</definedName>
    <definedName name="_________________________________apu1">[2]INSUMOS!#REF!</definedName>
    <definedName name="________________________________apu1" localSheetId="0">[2]INSUMOS!#REF!</definedName>
    <definedName name="________________________________apu1" localSheetId="3">[2]INSUMOS!#REF!</definedName>
    <definedName name="________________________________apu1">[2]INSUMOS!#REF!</definedName>
    <definedName name="_______________________________apu1" localSheetId="0">[2]INSUMOS!#REF!</definedName>
    <definedName name="_______________________________apu1" localSheetId="3">[2]INSUMOS!#REF!</definedName>
    <definedName name="_______________________________apu1">[2]INSUMOS!#REF!</definedName>
    <definedName name="______________________________apu1" localSheetId="0">[2]INSUMOS!#REF!</definedName>
    <definedName name="______________________________apu1" localSheetId="3">[2]INSUMOS!#REF!</definedName>
    <definedName name="______________________________apu1">[2]INSUMOS!#REF!</definedName>
    <definedName name="____________________________apu1" localSheetId="0">[2]INSUMOS!#REF!</definedName>
    <definedName name="____________________________apu1" localSheetId="3">[2]INSUMOS!#REF!</definedName>
    <definedName name="____________________________apu1">[2]INSUMOS!#REF!</definedName>
    <definedName name="___________________________apu1" localSheetId="0">[2]INSUMOS!#REF!</definedName>
    <definedName name="___________________________apu1" localSheetId="3">[2]INSUMOS!#REF!</definedName>
    <definedName name="___________________________apu1">[2]INSUMOS!#REF!</definedName>
    <definedName name="__________________________apu1" localSheetId="0">[2]INSUMOS!#REF!</definedName>
    <definedName name="__________________________apu1" localSheetId="3">[2]INSUMOS!#REF!</definedName>
    <definedName name="__________________________apu1">[2]INSUMOS!#REF!</definedName>
    <definedName name="_________________________apu1" localSheetId="0">[2]INSUMOS!#REF!</definedName>
    <definedName name="_________________________apu1" localSheetId="3">[2]INSUMOS!#REF!</definedName>
    <definedName name="_________________________apu1">[2]INSUMOS!#REF!</definedName>
    <definedName name="________________________apu1" localSheetId="0">[2]INSUMOS!#REF!</definedName>
    <definedName name="________________________apu1" localSheetId="3">[2]INSUMOS!#REF!</definedName>
    <definedName name="________________________apu1">[2]INSUMOS!#REF!</definedName>
    <definedName name="_______________________apu1" localSheetId="0">[2]INSUMOS!#REF!</definedName>
    <definedName name="_______________________apu1" localSheetId="3">[2]INSUMOS!#REF!</definedName>
    <definedName name="_______________________apu1">[2]INSUMOS!#REF!</definedName>
    <definedName name="_____________________apu1" localSheetId="0">[2]INSUMOS!#REF!</definedName>
    <definedName name="_____________________apu1" localSheetId="3">[2]INSUMOS!#REF!</definedName>
    <definedName name="_____________________apu1">[2]INSUMOS!#REF!</definedName>
    <definedName name="____________________apu1" localSheetId="0">[2]INSUMOS!#REF!</definedName>
    <definedName name="____________________apu1" localSheetId="3">[2]INSUMOS!#REF!</definedName>
    <definedName name="____________________apu1">[2]INSUMOS!#REF!</definedName>
    <definedName name="___________________apu1" localSheetId="0">[2]INSUMOS!#REF!</definedName>
    <definedName name="___________________apu1" localSheetId="3">[2]INSUMOS!#REF!</definedName>
    <definedName name="___________________apu1">[2]INSUMOS!#REF!</definedName>
    <definedName name="__________________apu1" localSheetId="0">[2]INSUMOS!#REF!</definedName>
    <definedName name="__________________apu1" localSheetId="3">[2]INSUMOS!#REF!</definedName>
    <definedName name="__________________apu1">[2]INSUMOS!#REF!</definedName>
    <definedName name="_________________apu1" localSheetId="0">[2]INSUMOS!#REF!</definedName>
    <definedName name="_________________apu1" localSheetId="3">[2]INSUMOS!#REF!</definedName>
    <definedName name="_________________apu1">[2]INSUMOS!#REF!</definedName>
    <definedName name="________________apu1" localSheetId="0">[2]INSUMOS!#REF!</definedName>
    <definedName name="________________apu1" localSheetId="3">[2]INSUMOS!#REF!</definedName>
    <definedName name="________________apu1">[2]INSUMOS!#REF!</definedName>
    <definedName name="_______________apu1" localSheetId="0">[2]INSUMOS!#REF!</definedName>
    <definedName name="_______________apu1" localSheetId="3">[2]INSUMOS!#REF!</definedName>
    <definedName name="_______________apu1">[2]INSUMOS!#REF!</definedName>
    <definedName name="______________apu1" localSheetId="0">[2]INSUMOS!#REF!</definedName>
    <definedName name="______________apu1" localSheetId="3">[2]INSUMOS!#REF!</definedName>
    <definedName name="______________apu1">[2]INSUMOS!#REF!</definedName>
    <definedName name="_____________apu1" localSheetId="0">[2]INSUMOS!#REF!</definedName>
    <definedName name="_____________apu1" localSheetId="3">[2]INSUMOS!#REF!</definedName>
    <definedName name="_____________apu1">[2]INSUMOS!#REF!</definedName>
    <definedName name="____________apu1" localSheetId="0">[2]INSUMOS!#REF!</definedName>
    <definedName name="____________apu1" localSheetId="3">[2]INSUMOS!#REF!</definedName>
    <definedName name="____________apu1">[2]INSUMOS!#REF!</definedName>
    <definedName name="___________apu1" localSheetId="0">[2]INSUMOS!#REF!</definedName>
    <definedName name="___________apu1" localSheetId="3">[2]INSUMOS!#REF!</definedName>
    <definedName name="___________apu1">[2]INSUMOS!#REF!</definedName>
    <definedName name="__________apu1" localSheetId="0">[2]INSUMOS!#REF!</definedName>
    <definedName name="__________apu1" localSheetId="3">[2]INSUMOS!#REF!</definedName>
    <definedName name="__________apu1">[2]INSUMOS!#REF!</definedName>
    <definedName name="_________apu1" localSheetId="0">[2]INSUMOS!#REF!</definedName>
    <definedName name="_________apu1" localSheetId="3">[2]INSUMOS!#REF!</definedName>
    <definedName name="_________apu1">[2]INSUMOS!#REF!</definedName>
    <definedName name="________apu1" localSheetId="0">[2]INSUMOS!#REF!</definedName>
    <definedName name="________apu1" localSheetId="3">[2]INSUMOS!#REF!</definedName>
    <definedName name="________apu1">[2]INSUMOS!#REF!</definedName>
    <definedName name="_______apu1" localSheetId="0">[2]INSUMOS!#REF!</definedName>
    <definedName name="_______apu1" localSheetId="3">[2]INSUMOS!#REF!</definedName>
    <definedName name="_______apu1">[2]INSUMOS!#REF!</definedName>
    <definedName name="______apu1" localSheetId="0">[2]INSUMOS!#REF!</definedName>
    <definedName name="______apu1" localSheetId="3">[2]INSUMOS!#REF!</definedName>
    <definedName name="______apu1">[2]INSUMOS!#REF!</definedName>
    <definedName name="_____apu1" localSheetId="0">[2]INSUMOS!#REF!</definedName>
    <definedName name="_____apu1" localSheetId="3">[2]INSUMOS!#REF!</definedName>
    <definedName name="_____apu1">[2]INSUMOS!#REF!</definedName>
    <definedName name="____apu1" localSheetId="0">[2]INSUMOS!#REF!</definedName>
    <definedName name="____apu1" localSheetId="3">[2]INSUMOS!#REF!</definedName>
    <definedName name="____apu1">[2]INSUMOS!#REF!</definedName>
    <definedName name="___apu1" localSheetId="0">[2]INSUMOS!#REF!</definedName>
    <definedName name="___apu1" localSheetId="3">[2]INSUMOS!#REF!</definedName>
    <definedName name="___apu1">[2]INSUMOS!#REF!</definedName>
    <definedName name="__apu1" localSheetId="0">[2]INSUMOS!#REF!</definedName>
    <definedName name="__apu1" localSheetId="3">[2]INSUMOS!#REF!</definedName>
    <definedName name="__apu1">[2]INSUMOS!#REF!</definedName>
    <definedName name="_A16400">#REF!</definedName>
    <definedName name="_apu1" localSheetId="0">[2]INSUMOS!#REF!</definedName>
    <definedName name="_apu1" localSheetId="3">[2]INSUMOS!#REF!</definedName>
    <definedName name="_apu1">[2]INSUMOS!#REF!</definedName>
    <definedName name="_xlnm._FilterDatabase" localSheetId="4" hidden="1">'Memoria de Cantidades'!$A$7:$A$30</definedName>
    <definedName name="_Key1" localSheetId="0" hidden="1">[2]INSUMOS!#REF!</definedName>
    <definedName name="_Key1" localSheetId="3" hidden="1">[2]INSUMOS!#REF!</definedName>
    <definedName name="_Key1" hidden="1">[2]INSUMOS!#REF!</definedName>
    <definedName name="_Order1" hidden="1">255</definedName>
    <definedName name="_Sort" localSheetId="0" hidden="1">[2]INSUMOS!#REF!</definedName>
    <definedName name="_Sort" localSheetId="3" hidden="1">[2]INSUMOS!#REF!</definedName>
    <definedName name="_Sort" hidden="1">[2]INSUMOS!#REF!</definedName>
    <definedName name="a" localSheetId="0">[1]Insumos!#REF!</definedName>
    <definedName name="a" localSheetId="3">[1]Insumos!#REF!</definedName>
    <definedName name="A" localSheetId="8">#REF!</definedName>
    <definedName name="a">[1]Insumos!#REF!</definedName>
    <definedName name="ACERO" localSheetId="0">#REF!</definedName>
    <definedName name="ACERO" localSheetId="3">#REF!</definedName>
    <definedName name="ACERO" localSheetId="8">#REF!</definedName>
    <definedName name="ACERO">#REF!</definedName>
    <definedName name="ACTIVOS" localSheetId="0">#REF!</definedName>
    <definedName name="ACTIVOS" localSheetId="3">#REF!</definedName>
    <definedName name="ACTIVOS" localSheetId="8">#REF!</definedName>
    <definedName name="ACTIVOS">#REF!</definedName>
    <definedName name="adfasdfsa" localSheetId="0">[1]Insumos!#REF!</definedName>
    <definedName name="adfasdfsa" localSheetId="3">[1]Insumos!#REF!</definedName>
    <definedName name="adfasdfsa" localSheetId="8">[1]Insumos!#REF!</definedName>
    <definedName name="adfasdfsa">[1]Insumos!#REF!</definedName>
    <definedName name="adfasfadfa" localSheetId="0">[1]Insumos!#REF!</definedName>
    <definedName name="adfasfadfa" localSheetId="3">[1]Insumos!#REF!</definedName>
    <definedName name="adfasfadfa">[1]Insumos!#REF!</definedName>
    <definedName name="ADMON" localSheetId="0">#REF!</definedName>
    <definedName name="ADMON" localSheetId="3">#REF!</definedName>
    <definedName name="ADMON" localSheetId="8">#REF!</definedName>
    <definedName name="ADMON">#REF!</definedName>
    <definedName name="adsfadsfasdfafdasfdasfd" localSheetId="0">[2]INSUMOS!#REF!</definedName>
    <definedName name="adsfadsfasdfafdasfdasfd" localSheetId="3">[2]INSUMOS!#REF!</definedName>
    <definedName name="adsfadsfasdfafdasfdasfd">[2]INSUMOS!#REF!</definedName>
    <definedName name="adsfadsfasfasdfasfdasdfadsfdsafdsa" localSheetId="0">[1]Insumos!#REF!</definedName>
    <definedName name="adsfadsfasfasdfasfdasdfadsfdsafdsa" localSheetId="3">[1]Insumos!#REF!</definedName>
    <definedName name="adsfadsfasfasdfasfdasdfadsfdsafdsa">[1]Insumos!#REF!</definedName>
    <definedName name="afdaffaf" localSheetId="0">[1]Insumos!#REF!</definedName>
    <definedName name="afdaffaf" localSheetId="3">[1]Insumos!#REF!</definedName>
    <definedName name="afdaffaf">[1]Insumos!#REF!</definedName>
    <definedName name="AGUA">[3]INSUMOS!$D$4</definedName>
    <definedName name="ALAMB">[3]INSUMOS!$D$169</definedName>
    <definedName name="ALAMBRE" localSheetId="0">#REF!</definedName>
    <definedName name="ALAMBRE" localSheetId="3">#REF!</definedName>
    <definedName name="ALAMBRE" localSheetId="8">#REF!</definedName>
    <definedName name="ALAMBRE">#REF!</definedName>
    <definedName name="ANDENESV" localSheetId="0">#REF!</definedName>
    <definedName name="ANDENESV" localSheetId="3">#REF!</definedName>
    <definedName name="ANDENESV" localSheetId="8">#REF!</definedName>
    <definedName name="ANDENESV">#REF!</definedName>
    <definedName name="ANTISB">[3]INSUMOS!$D$181</definedName>
    <definedName name="apu" localSheetId="0">[1]Insumos!#REF!</definedName>
    <definedName name="apu" localSheetId="3">[1]Insumos!#REF!</definedName>
    <definedName name="APU" localSheetId="8">[4]APU!$A:$H</definedName>
    <definedName name="apu">[1]Insumos!#REF!</definedName>
    <definedName name="APUS" localSheetId="8">[5]APU!$A:$H</definedName>
    <definedName name="APUS">[6]APU!$A:$H</definedName>
    <definedName name="_xlnm.Extract">#REF!</definedName>
    <definedName name="_xlnm.Print_Area" localSheetId="2">APU!$A$1:$H$509</definedName>
    <definedName name="_xlnm.Print_Area" localSheetId="0">BASICO!$A$1:$H$58</definedName>
    <definedName name="_xlnm.Print_Area" localSheetId="3">CRONOGRAMA!$A$1:$H$36</definedName>
    <definedName name="_xlnm.Print_Area" localSheetId="7">'CRONOGRAMA--'!$A$1:$J$39</definedName>
    <definedName name="_xlnm.Print_Area" localSheetId="8">'DESGLOSE AIU'!$A$1:$F$50</definedName>
    <definedName name="_xlnm.Print_Area" localSheetId="6">'F.M '!$B$1:$G$33</definedName>
    <definedName name="_xlnm.Print_Area" localSheetId="4">'Memoria de Cantidades'!$A$1:$K$58</definedName>
    <definedName name="_xlnm.Print_Area" localSheetId="1">'MEMORIA DE CANTIDADES DE OBRA '!$A$1:$I$116</definedName>
    <definedName name="_xlnm.Print_Area" localSheetId="5">Presupuesto!$A$1:$G$39</definedName>
    <definedName name="ARENA" localSheetId="0">#REF!</definedName>
    <definedName name="ARENA" localSheetId="3">#REF!</definedName>
    <definedName name="ARENA" localSheetId="8">#REF!</definedName>
    <definedName name="ARENA">#REF!</definedName>
    <definedName name="Arial" localSheetId="0">#REF!</definedName>
    <definedName name="Arial" localSheetId="3">#REF!</definedName>
    <definedName name="Arial" localSheetId="8">#REF!</definedName>
    <definedName name="Arial">#REF!</definedName>
    <definedName name="asdfadsfadsfafda" localSheetId="0">[1]Insumos!#REF!</definedName>
    <definedName name="asdfadsfadsfafda" localSheetId="3">[1]Insumos!#REF!</definedName>
    <definedName name="asdfadsfadsfafda" localSheetId="8">[1]Insumos!#REF!</definedName>
    <definedName name="asdfadsfadsfafda">[1]Insumos!#REF!</definedName>
    <definedName name="asdfasdf" localSheetId="0">[2]INSUMOS!#REF!</definedName>
    <definedName name="asdfasdf" localSheetId="3">[2]INSUMOS!#REF!</definedName>
    <definedName name="asdfasdf">[2]INSUMOS!#REF!</definedName>
    <definedName name="AYU" localSheetId="0">#REF!</definedName>
    <definedName name="AYU" localSheetId="3">#REF!</definedName>
    <definedName name="AYU" localSheetId="8">#REF!</definedName>
    <definedName name="AYU">#REF!</definedName>
    <definedName name="b" localSheetId="0">[1]Insumos!#REF!</definedName>
    <definedName name="b" localSheetId="3">[1]Insumos!#REF!</definedName>
    <definedName name="b">[1]Insumos!#REF!</definedName>
    <definedName name="BASE" localSheetId="0">#REF!</definedName>
    <definedName name="BASE" localSheetId="3">#REF!</definedName>
    <definedName name="BASE" localSheetId="8">#REF!</definedName>
    <definedName name="BASE">#REF!</definedName>
    <definedName name="Base_datos_IM" localSheetId="0">[1]Insumos!#REF!</definedName>
    <definedName name="Base_datos_IM" localSheetId="3">[1]Insumos!#REF!</definedName>
    <definedName name="Base_datos_IM">[1]Insumos!#REF!</definedName>
    <definedName name="_xlnm.Database" localSheetId="0">[1]Insumos!#REF!</definedName>
    <definedName name="_xlnm.Database" localSheetId="3">[1]Insumos!#REF!</definedName>
    <definedName name="_xlnm.Database" localSheetId="8">#REF!</definedName>
    <definedName name="_xlnm.Database">[1]Insumos!#REF!</definedName>
    <definedName name="BASEGRAV" localSheetId="0">#REF!</definedName>
    <definedName name="BASEGRAV" localSheetId="3">#REF!</definedName>
    <definedName name="BASEGRAV" localSheetId="8">#REF!</definedName>
    <definedName name="BASEGRAV">#REF!</definedName>
    <definedName name="BD_COD" localSheetId="0">#REF!</definedName>
    <definedName name="BD_COD" localSheetId="3">#REF!</definedName>
    <definedName name="BD_COD" localSheetId="8">#REF!</definedName>
    <definedName name="BD_COD">#REF!</definedName>
    <definedName name="BD_DIL" localSheetId="0">#REF!</definedName>
    <definedName name="BD_DIL" localSheetId="3">#REF!</definedName>
    <definedName name="BD_DIL" localSheetId="8">#REF!</definedName>
    <definedName name="BD_DIL">#REF!</definedName>
    <definedName name="BORDE1">#N/A</definedName>
    <definedName name="CANGURO" localSheetId="0">#REF!</definedName>
    <definedName name="CANGURO" localSheetId="3">#REF!</definedName>
    <definedName name="CANGURO" localSheetId="8">#REF!</definedName>
    <definedName name="CANGURO">#REF!</definedName>
    <definedName name="Capitulo">[7]Capitulos!$B$1:$B$65536</definedName>
    <definedName name="CEM">[3]INSUMOS!$D$275</definedName>
    <definedName name="CEMENTO" localSheetId="0">#REF!</definedName>
    <definedName name="CEMENTO" localSheetId="3">#REF!</definedName>
    <definedName name="CEMENTO" localSheetId="8">#REF!</definedName>
    <definedName name="CEMENTO">#REF!</definedName>
    <definedName name="cesped" localSheetId="0">[8]Mater!#REF!</definedName>
    <definedName name="cesped" localSheetId="3">[8]Mater!#REF!</definedName>
    <definedName name="cesped">[8]Mater!#REF!</definedName>
    <definedName name="COMPRE" localSheetId="0">#REF!</definedName>
    <definedName name="COMPRE" localSheetId="3">#REF!</definedName>
    <definedName name="COMPRE" localSheetId="8">#REF!</definedName>
    <definedName name="COMPRE">#REF!</definedName>
    <definedName name="CONCRETO25" localSheetId="0">#REF!</definedName>
    <definedName name="CONCRETO25" localSheetId="3">#REF!</definedName>
    <definedName name="CONCRETO25" localSheetId="8">#REF!</definedName>
    <definedName name="CONCRETO25">#REF!</definedName>
    <definedName name="Concreto2500v" localSheetId="0">#REF!</definedName>
    <definedName name="Concreto2500v" localSheetId="3">#REF!</definedName>
    <definedName name="Concreto2500v" localSheetId="8">#REF!</definedName>
    <definedName name="Concreto2500v">#REF!</definedName>
    <definedName name="CONCRETO3" localSheetId="0">#REF!</definedName>
    <definedName name="CONCRETO3" localSheetId="3">#REF!</definedName>
    <definedName name="CONCRETO3" localSheetId="8">#REF!</definedName>
    <definedName name="CONCRETO3">#REF!</definedName>
    <definedName name="concreto5" localSheetId="0">#REF!</definedName>
    <definedName name="concreto5" localSheetId="3">#REF!</definedName>
    <definedName name="concreto5" localSheetId="8">#REF!</definedName>
    <definedName name="concreto5">#REF!</definedName>
    <definedName name="Concreto5500v" localSheetId="0">#REF!</definedName>
    <definedName name="Concreto5500v" localSheetId="3">#REF!</definedName>
    <definedName name="Concreto5500v" localSheetId="8">#REF!</definedName>
    <definedName name="Concreto5500v">#REF!</definedName>
    <definedName name="concretomuro" localSheetId="0">#REF!</definedName>
    <definedName name="concretomuro" localSheetId="3">#REF!</definedName>
    <definedName name="concretomuro" localSheetId="8">#REF!</definedName>
    <definedName name="concretomuro">#REF!</definedName>
    <definedName name="_xlnm.Criteria" localSheetId="0">[2]INSUMOS!#REF!</definedName>
    <definedName name="_xlnm.Criteria" localSheetId="3">[2]INSUMOS!#REF!</definedName>
    <definedName name="_xlnm.Criteria" localSheetId="8">#REF!</definedName>
    <definedName name="_xlnm.Criteria">[2]INSUMOS!#REF!</definedName>
    <definedName name="Criterios_IM" localSheetId="0">[2]INSUMOS!#REF!</definedName>
    <definedName name="Criterios_IM" localSheetId="3">[2]INSUMOS!#REF!</definedName>
    <definedName name="Criterios_IM" localSheetId="8">[2]INSUMOS!#REF!</definedName>
    <definedName name="Criterios_IM">[2]INSUMOS!#REF!</definedName>
    <definedName name="Cronograma" localSheetId="0">[2]INSUMOS!#REF!</definedName>
    <definedName name="Cronograma" localSheetId="3">[2]INSUMOS!#REF!</definedName>
    <definedName name="Cronograma">[2]INSUMOS!#REF!</definedName>
    <definedName name="CUAD" localSheetId="0">#REF!</definedName>
    <definedName name="CUAD" localSheetId="3">#REF!</definedName>
    <definedName name="CUAD" localSheetId="8">#REF!</definedName>
    <definedName name="CUAD">#REF!</definedName>
    <definedName name="Cuadrilla">'[7]Mano Obra'!$B$1:$B$65536</definedName>
    <definedName name="DEMOLICIONANDEN" localSheetId="0">#REF!</definedName>
    <definedName name="DEMOLICIONANDEN" localSheetId="3">#REF!</definedName>
    <definedName name="DEMOLICIONANDEN" localSheetId="8">#REF!</definedName>
    <definedName name="DEMOLICIONANDEN">#REF!</definedName>
    <definedName name="demolicionladrillo" localSheetId="0">#REF!</definedName>
    <definedName name="demolicionladrillo" localSheetId="3">#REF!</definedName>
    <definedName name="demolicionladrillo" localSheetId="8">#REF!</definedName>
    <definedName name="demolicionladrillo">#REF!</definedName>
    <definedName name="DEMOLICIONMURO" localSheetId="0">#REF!</definedName>
    <definedName name="DEMOLICIONMURO" localSheetId="3">#REF!</definedName>
    <definedName name="DEMOLICIONMURO" localSheetId="8">#REF!</definedName>
    <definedName name="DEMOLICIONMURO">#REF!</definedName>
    <definedName name="demolicionpav" localSheetId="0">#REF!</definedName>
    <definedName name="demolicionpav" localSheetId="3">#REF!</definedName>
    <definedName name="demolicionpav" localSheetId="8">#REF!</definedName>
    <definedName name="demolicionpav">#REF!</definedName>
    <definedName name="DesgAIU">[9]APU!$A:$H</definedName>
    <definedName name="dfasfdasdfadsfasdfas" localSheetId="0">[1]Insumos!#REF!</definedName>
    <definedName name="dfasfdasdfadsfasdfas" localSheetId="3">[1]Insumos!#REF!</definedName>
    <definedName name="dfasfdasdfadsfasdfas">[1]Insumos!#REF!</definedName>
    <definedName name="DIA" localSheetId="0">#REF!</definedName>
    <definedName name="DIA" localSheetId="3">#REF!</definedName>
    <definedName name="DIA" localSheetId="8">#REF!</definedName>
    <definedName name="DIA">#REF!</definedName>
    <definedName name="espejo" localSheetId="0">[1]Insumos!#REF!</definedName>
    <definedName name="espejo" localSheetId="3">[1]Insumos!#REF!</definedName>
    <definedName name="espejo">[1]Insumos!#REF!</definedName>
    <definedName name="ESTACA" localSheetId="0">#REF!</definedName>
    <definedName name="ESTACA" localSheetId="3">#REF!</definedName>
    <definedName name="ESTACA" localSheetId="8">#REF!</definedName>
    <definedName name="ESTACA">#REF!</definedName>
    <definedName name="excavaconglomerado" localSheetId="0">#REF!</definedName>
    <definedName name="excavaconglomerado" localSheetId="3">#REF!</definedName>
    <definedName name="excavaconglomerado" localSheetId="8">#REF!</definedName>
    <definedName name="excavaconglomerado">#REF!</definedName>
    <definedName name="EXCAVAMANOV" localSheetId="0">#REF!</definedName>
    <definedName name="EXCAVAMANOV" localSheetId="3">#REF!</definedName>
    <definedName name="EXCAVAMANOV" localSheetId="8">#REF!</definedName>
    <definedName name="EXCAVAMANOV">#REF!</definedName>
    <definedName name="EXCAVAMAQUINAV" localSheetId="0">#REF!</definedName>
    <definedName name="EXCAVAMAQUINAV" localSheetId="3">#REF!</definedName>
    <definedName name="EXCAVAMAQUINAV" localSheetId="8">#REF!</definedName>
    <definedName name="EXCAVAMAQUINAV">#REF!</definedName>
    <definedName name="EXCAVATIERRA" localSheetId="0">#REF!</definedName>
    <definedName name="EXCAVATIERRA" localSheetId="3">#REF!</definedName>
    <definedName name="EXCAVATIERRA" localSheetId="8">#REF!</definedName>
    <definedName name="EXCAVATIERRA">#REF!</definedName>
    <definedName name="EXPL" localSheetId="0">#REF!</definedName>
    <definedName name="EXPL" localSheetId="3">#REF!</definedName>
    <definedName name="EXPL" localSheetId="8">#REF!</definedName>
    <definedName name="EXPL">#REF!</definedName>
    <definedName name="filtrov" localSheetId="0">#REF!</definedName>
    <definedName name="filtrov" localSheetId="3">#REF!</definedName>
    <definedName name="filtrov" localSheetId="8">#REF!</definedName>
    <definedName name="filtrov">#REF!</definedName>
    <definedName name="FORMA" localSheetId="0">#REF!</definedName>
    <definedName name="FORMA" localSheetId="3">#REF!</definedName>
    <definedName name="FORMA" localSheetId="8">#REF!</definedName>
    <definedName name="FORMA">#REF!</definedName>
    <definedName name="GALON" localSheetId="0">#REF!</definedName>
    <definedName name="GALON" localSheetId="3">#REF!</definedName>
    <definedName name="GALON" localSheetId="8">#REF!</definedName>
    <definedName name="GALON">#REF!</definedName>
    <definedName name="GEO" localSheetId="0">#REF!</definedName>
    <definedName name="GEO" localSheetId="3">#REF!</definedName>
    <definedName name="GEO" localSheetId="8">#REF!</definedName>
    <definedName name="GEO">#REF!</definedName>
    <definedName name="GRAVILLA" localSheetId="0">#REF!</definedName>
    <definedName name="GRAVILLA" localSheetId="3">#REF!</definedName>
    <definedName name="GRAVILLA" localSheetId="8">#REF!</definedName>
    <definedName name="GRAVILLA">#REF!</definedName>
    <definedName name="h" localSheetId="0">#REF!</definedName>
    <definedName name="h" localSheetId="3">#REF!</definedName>
    <definedName name="h" localSheetId="8">#REF!</definedName>
    <definedName name="h">#REF!</definedName>
    <definedName name="hierro60v" localSheetId="0">#REF!</definedName>
    <definedName name="hierro60v" localSheetId="3">#REF!</definedName>
    <definedName name="hierro60v" localSheetId="8">#REF!</definedName>
    <definedName name="hierro60v">#REF!</definedName>
    <definedName name="HMEN" localSheetId="0">#REF!</definedName>
    <definedName name="HMEN" localSheetId="3">#REF!</definedName>
    <definedName name="HMEN" localSheetId="8">#REF!</definedName>
    <definedName name="HMEN">#REF!</definedName>
    <definedName name="i">#REF!</definedName>
    <definedName name="IMP" localSheetId="0">#REF!</definedName>
    <definedName name="IMP" localSheetId="3">#REF!</definedName>
    <definedName name="IMP" localSheetId="8">#REF!</definedName>
    <definedName name="IMP">#REF!</definedName>
    <definedName name="inf" localSheetId="0">#REF!</definedName>
    <definedName name="inf" localSheetId="3">#REF!</definedName>
    <definedName name="inf" localSheetId="8">#REF!</definedName>
    <definedName name="inf">#REF!</definedName>
    <definedName name="Insumos" localSheetId="8">#REF!</definedName>
    <definedName name="INSUMOS">#N/A</definedName>
    <definedName name="Lavamanos" localSheetId="0">[1]Insumos!#REF!</definedName>
    <definedName name="Lavamanos" localSheetId="3">[1]Insumos!#REF!</definedName>
    <definedName name="Lavamanos" localSheetId="8">[1]Insumos!#REF!</definedName>
    <definedName name="Lavamanos">[1]Insumos!#REF!</definedName>
    <definedName name="leo" localSheetId="0">#REF!</definedName>
    <definedName name="leo" localSheetId="3">#REF!</definedName>
    <definedName name="leo" localSheetId="8">#REF!</definedName>
    <definedName name="leo">#REF!</definedName>
    <definedName name="Lista" localSheetId="0">#REF!</definedName>
    <definedName name="Lista" localSheetId="3">#REF!</definedName>
    <definedName name="Lista" localSheetId="8">#REF!</definedName>
    <definedName name="Lista">#REF!</definedName>
    <definedName name="LLANTAS" localSheetId="0">#REF!</definedName>
    <definedName name="LLANTAS" localSheetId="3">#REF!</definedName>
    <definedName name="LLANTAS" localSheetId="8">#REF!</definedName>
    <definedName name="LLANTAS">#REF!</definedName>
    <definedName name="llenov" localSheetId="0">#REF!</definedName>
    <definedName name="llenov" localSheetId="3">#REF!</definedName>
    <definedName name="llenov" localSheetId="8">#REF!</definedName>
    <definedName name="llenov">#REF!</definedName>
    <definedName name="LOCALIZACIONV" localSheetId="0">#REF!</definedName>
    <definedName name="LOCALIZACIONV" localSheetId="3">#REF!</definedName>
    <definedName name="LOCALIZACIONV" localSheetId="8">#REF!</definedName>
    <definedName name="LOCALIZACIONV">#REF!</definedName>
    <definedName name="localizamuro" localSheetId="0">#REF!</definedName>
    <definedName name="localizamuro" localSheetId="3">#REF!</definedName>
    <definedName name="localizamuro" localSheetId="8">#REF!</definedName>
    <definedName name="localizamuro">#REF!</definedName>
    <definedName name="MALLA" localSheetId="0">#REF!</definedName>
    <definedName name="MALLA" localSheetId="3">#REF!</definedName>
    <definedName name="MALLA" localSheetId="8">#REF!</definedName>
    <definedName name="MALLA">#REF!</definedName>
    <definedName name="Maquinaria">'[7]Maqui Equip'!$B$1:$B$65536</definedName>
    <definedName name="Materiales" localSheetId="0">#REF!</definedName>
    <definedName name="Materiales" localSheetId="3">#REF!</definedName>
    <definedName name="Materiales" localSheetId="8">#REF!</definedName>
    <definedName name="Materiales">#REF!</definedName>
    <definedName name="MDC" localSheetId="0">#REF!</definedName>
    <definedName name="MDC" localSheetId="3">#REF!</definedName>
    <definedName name="MDC" localSheetId="8">#REF!</definedName>
    <definedName name="MDC">#REF!</definedName>
    <definedName name="MEZCLADORA" localSheetId="0">#REF!</definedName>
    <definedName name="MEZCLADORA" localSheetId="3">#REF!</definedName>
    <definedName name="MEZCLADORA" localSheetId="8">#REF!</definedName>
    <definedName name="MEZCLADORA">#REF!</definedName>
    <definedName name="MOTO" localSheetId="0">#REF!</definedName>
    <definedName name="MOTO" localSheetId="3">#REF!</definedName>
    <definedName name="MOTO" localSheetId="8">#REF!</definedName>
    <definedName name="MOTO">#REF!</definedName>
    <definedName name="motosierra" localSheetId="0">[8]Mater!#REF!</definedName>
    <definedName name="motosierra" localSheetId="3">[8]Mater!#REF!</definedName>
    <definedName name="motosierra" localSheetId="8">[8]Mater!#REF!</definedName>
    <definedName name="motosierra">[8]Mater!#REF!</definedName>
    <definedName name="OFI" localSheetId="0">#REF!</definedName>
    <definedName name="OFI" localSheetId="3">#REF!</definedName>
    <definedName name="OFI" localSheetId="8">#REF!</definedName>
    <definedName name="OFI">#REF!</definedName>
    <definedName name="OTROS" localSheetId="0">#REF!</definedName>
    <definedName name="OTROS" localSheetId="3">#REF!</definedName>
    <definedName name="OTROS" localSheetId="8">#REF!</definedName>
    <definedName name="OTROS">#REF!</definedName>
    <definedName name="PARTE1" localSheetId="0">#REF!</definedName>
    <definedName name="PARTE1" localSheetId="3">#REF!</definedName>
    <definedName name="PARTE1" localSheetId="8">#REF!</definedName>
    <definedName name="PARTE1">#REF!</definedName>
    <definedName name="pavimento" localSheetId="0">#REF!</definedName>
    <definedName name="pavimento" localSheetId="3">#REF!</definedName>
    <definedName name="pavimento" localSheetId="8">#REF!</definedName>
    <definedName name="pavimento">#REF!</definedName>
    <definedName name="PREST" localSheetId="0">#REF!</definedName>
    <definedName name="PREST" localSheetId="3">#REF!</definedName>
    <definedName name="PREST" localSheetId="8">#REF!</definedName>
    <definedName name="PREST">#REF!</definedName>
    <definedName name="PROPONE" localSheetId="0">#REF!</definedName>
    <definedName name="PROPONE" localSheetId="3">#REF!</definedName>
    <definedName name="PROPONE" localSheetId="8">#REF!</definedName>
    <definedName name="PROPONE">#REF!</definedName>
    <definedName name="PUNT">[3]INSUMOS!$D$688</definedName>
    <definedName name="qdefqfqwreqwerqw" localSheetId="0">[1]Insumos!#REF!</definedName>
    <definedName name="qdefqfqwreqwerqw" localSheetId="3">[1]Insumos!#REF!</definedName>
    <definedName name="qdefqfqwreqwerqw">[1]Insumos!#REF!</definedName>
    <definedName name="RAJON" localSheetId="0">#REF!</definedName>
    <definedName name="RAJON" localSheetId="3">#REF!</definedName>
    <definedName name="RAJON" localSheetId="8">#REF!</definedName>
    <definedName name="RAJON">#REF!</definedName>
    <definedName name="RECEBO" localSheetId="0">#REF!</definedName>
    <definedName name="RECEBO" localSheetId="3">#REF!</definedName>
    <definedName name="RECEBO" localSheetId="8">#REF!</definedName>
    <definedName name="RECEBO">#REF!</definedName>
    <definedName name="RETIROV" localSheetId="0">#REF!</definedName>
    <definedName name="RETIROV" localSheetId="3">#REF!</definedName>
    <definedName name="RETIROV" localSheetId="8">#REF!</definedName>
    <definedName name="RETIROV">#REF!</definedName>
    <definedName name="RETRO" localSheetId="0">#REF!</definedName>
    <definedName name="RETRO" localSheetId="3">#REF!</definedName>
    <definedName name="RETRO" localSheetId="8">#REF!</definedName>
    <definedName name="RETRO">#REF!</definedName>
    <definedName name="SARDINELV" localSheetId="0">#REF!</definedName>
    <definedName name="SARDINELV" localSheetId="3">#REF!</definedName>
    <definedName name="SARDINELV" localSheetId="8">#REF!</definedName>
    <definedName name="SARDINELV">#REF!</definedName>
    <definedName name="soladov" localSheetId="0">#REF!</definedName>
    <definedName name="soladov" localSheetId="3">#REF!</definedName>
    <definedName name="soladov" localSheetId="8">#REF!</definedName>
    <definedName name="soladov">#REF!</definedName>
    <definedName name="SUBBASE" localSheetId="0">#REF!</definedName>
    <definedName name="SUBBASE" localSheetId="3">#REF!</definedName>
    <definedName name="SUBBASE" localSheetId="8">#REF!</definedName>
    <definedName name="SUBBASE">#REF!</definedName>
    <definedName name="TABLA">[3]INSUMOS!$D$793</definedName>
    <definedName name="TANQUE" localSheetId="0">#REF!</definedName>
    <definedName name="TANQUE" localSheetId="3">#REF!</definedName>
    <definedName name="TANQUE" localSheetId="8">#REF!</definedName>
    <definedName name="TANQUE">#REF!</definedName>
    <definedName name="TERMINADORA" localSheetId="0">#REF!</definedName>
    <definedName name="TERMINADORA" localSheetId="3">#REF!</definedName>
    <definedName name="TERMINADORA" localSheetId="8">#REF!</definedName>
    <definedName name="TERMINADORA">#REF!</definedName>
    <definedName name="TEST1" localSheetId="0">#REF!</definedName>
    <definedName name="TEST1" localSheetId="3">#REF!</definedName>
    <definedName name="TEST1" localSheetId="8">#REF!</definedName>
    <definedName name="TEST1">#REF!</definedName>
    <definedName name="TOPO" localSheetId="0">#REF!</definedName>
    <definedName name="TOPO" localSheetId="3">#REF!</definedName>
    <definedName name="TOPO" localSheetId="8">#REF!</definedName>
    <definedName name="TOPO">#REF!</definedName>
    <definedName name="TRAB">[3]INSUMOS!$D$932</definedName>
    <definedName name="TUBO" localSheetId="0">#REF!</definedName>
    <definedName name="TUBO" localSheetId="3">#REF!</definedName>
    <definedName name="TUBO" localSheetId="8">#REF!</definedName>
    <definedName name="TUBO">#REF!</definedName>
    <definedName name="Unidades">[7]Unidades!$A$1:$A$65536</definedName>
    <definedName name="UTIL" localSheetId="0">#REF!</definedName>
    <definedName name="UTIL" localSheetId="3">#REF!</definedName>
    <definedName name="UTIL" localSheetId="8">#REF!</definedName>
    <definedName name="UTIL">#REF!</definedName>
    <definedName name="VIBRA">[3]INSUMOS!$D$1404</definedName>
    <definedName name="VIBRADOR" localSheetId="0">#REF!</definedName>
    <definedName name="VIBRADOR" localSheetId="3">#REF!</definedName>
    <definedName name="VIBRADOR" localSheetId="8">#REF!</definedName>
    <definedName name="VIBRADOR">#REF!</definedName>
    <definedName name="VIBRO" localSheetId="0">#REF!</definedName>
    <definedName name="VIBRO" localSheetId="3">#REF!</definedName>
    <definedName name="VIBRO" localSheetId="8">#REF!</definedName>
    <definedName name="VIBRO">#REF!</definedName>
    <definedName name="VOLQUETA" localSheetId="0">#REF!</definedName>
    <definedName name="VOLQUETA" localSheetId="3">#REF!</definedName>
    <definedName name="VOLQUETA" localSheetId="8">#REF!</definedName>
    <definedName name="VOLQUETA">#REF!</definedName>
    <definedName name="WW">#REF!</definedName>
    <definedName name="XXXXXX">#REF!</definedName>
    <definedName name="Z" localSheetId="0">[1]Insumos!#REF!</definedName>
    <definedName name="Z" localSheetId="3">[1]Insumos!#REF!</definedName>
    <definedName name="Z" localSheetId="8">[1]Insumos!#REF!</definedName>
    <definedName name="Z">[1]Insumos!#REF!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5" i="3" l="1"/>
  <c r="H248" i="3"/>
  <c r="H271" i="3"/>
  <c r="F23" i="2"/>
  <c r="E454" i="3"/>
  <c r="E398" i="3"/>
  <c r="E341" i="3"/>
  <c r="E455" i="3"/>
  <c r="E399" i="3"/>
  <c r="E342" i="3"/>
  <c r="E453" i="3"/>
  <c r="E397" i="3"/>
  <c r="E340" i="3"/>
  <c r="B241" i="3"/>
  <c r="A294" i="3"/>
  <c r="E201" i="3"/>
  <c r="G201" i="3"/>
  <c r="E202" i="3"/>
  <c r="G202" i="3"/>
  <c r="H204" i="3"/>
  <c r="G187" i="3"/>
  <c r="G188" i="3"/>
  <c r="G189" i="3"/>
  <c r="H190" i="3"/>
  <c r="F193" i="3"/>
  <c r="G193" i="3"/>
  <c r="G194" i="3"/>
  <c r="G195" i="3"/>
  <c r="G196" i="3"/>
  <c r="H198" i="3"/>
  <c r="H210" i="3"/>
  <c r="H212" i="3"/>
  <c r="F22" i="2"/>
  <c r="A236" i="3"/>
  <c r="A178" i="3"/>
  <c r="H183" i="3"/>
  <c r="B183" i="3"/>
  <c r="A183" i="3"/>
  <c r="G216" i="3"/>
  <c r="G217" i="3"/>
  <c r="G218" i="3"/>
  <c r="H219" i="3"/>
  <c r="H221" i="3"/>
  <c r="H241" i="3"/>
  <c r="A241" i="3"/>
  <c r="G246" i="3"/>
  <c r="G251" i="3"/>
  <c r="G252" i="3"/>
  <c r="G253" i="3"/>
  <c r="H257" i="3"/>
  <c r="E260" i="3"/>
  <c r="G260" i="3"/>
  <c r="E261" i="3"/>
  <c r="G261" i="3"/>
  <c r="H263" i="3"/>
  <c r="H269" i="3"/>
  <c r="G275" i="3"/>
  <c r="G276" i="3"/>
  <c r="G277" i="3"/>
  <c r="H278" i="3"/>
  <c r="H280" i="3"/>
  <c r="F309" i="3"/>
  <c r="G309" i="3"/>
  <c r="G310" i="3"/>
  <c r="G311" i="3"/>
  <c r="G312" i="3"/>
  <c r="H314" i="3"/>
  <c r="E317" i="3"/>
  <c r="G317" i="3"/>
  <c r="E318" i="3"/>
  <c r="G318" i="3"/>
  <c r="H320" i="3"/>
  <c r="G303" i="3"/>
  <c r="G304" i="3"/>
  <c r="G305" i="3"/>
  <c r="H306" i="3"/>
  <c r="H326" i="3"/>
  <c r="H328" i="3"/>
  <c r="F24" i="2"/>
  <c r="G136" i="3"/>
  <c r="G137" i="3"/>
  <c r="G138" i="3"/>
  <c r="G139" i="3"/>
  <c r="H141" i="3"/>
  <c r="E144" i="3"/>
  <c r="G144" i="3"/>
  <c r="E145" i="3"/>
  <c r="G145" i="3"/>
  <c r="H147" i="3"/>
  <c r="G130" i="3"/>
  <c r="G131" i="3"/>
  <c r="G132" i="3"/>
  <c r="H133" i="3"/>
  <c r="I68" i="20"/>
  <c r="A8" i="3"/>
  <c r="A121" i="3"/>
  <c r="A351" i="3"/>
  <c r="A65" i="3"/>
  <c r="H153" i="3"/>
  <c r="H155" i="3"/>
  <c r="F21" i="2"/>
  <c r="G43" i="20"/>
  <c r="I43" i="20"/>
  <c r="G44" i="20"/>
  <c r="I44" i="20"/>
  <c r="I45" i="20"/>
  <c r="I46" i="20"/>
  <c r="I49" i="20"/>
  <c r="E21" i="2"/>
  <c r="G21" i="2"/>
  <c r="G21" i="21"/>
  <c r="J21" i="21"/>
  <c r="I21" i="21"/>
  <c r="E489" i="3"/>
  <c r="G489" i="3"/>
  <c r="E490" i="3"/>
  <c r="G490" i="3"/>
  <c r="H492" i="3"/>
  <c r="G474" i="3"/>
  <c r="H477" i="3"/>
  <c r="G480" i="3"/>
  <c r="G481" i="3"/>
  <c r="G482" i="3"/>
  <c r="G483" i="3"/>
  <c r="G484" i="3"/>
  <c r="G485" i="3"/>
  <c r="H486" i="3"/>
  <c r="H498" i="3"/>
  <c r="H500" i="3"/>
  <c r="F31" i="2"/>
  <c r="F31" i="21"/>
  <c r="G31" i="2"/>
  <c r="G31" i="21"/>
  <c r="E31" i="21"/>
  <c r="D31" i="21"/>
  <c r="B31" i="21"/>
  <c r="E31" i="3"/>
  <c r="G31" i="3"/>
  <c r="E32" i="3"/>
  <c r="G32" i="3"/>
  <c r="H34" i="3"/>
  <c r="G17" i="3"/>
  <c r="H20" i="3"/>
  <c r="G23" i="3"/>
  <c r="G24" i="3"/>
  <c r="G25" i="3"/>
  <c r="H28" i="3"/>
  <c r="H40" i="3"/>
  <c r="H42" i="3"/>
  <c r="G46" i="3"/>
  <c r="G47" i="3"/>
  <c r="G48" i="3"/>
  <c r="H49" i="3"/>
  <c r="H51" i="3"/>
  <c r="F15" i="2"/>
  <c r="F15" i="21"/>
  <c r="G17" i="20"/>
  <c r="I17" i="20"/>
  <c r="G18" i="20"/>
  <c r="I18" i="20"/>
  <c r="G19" i="20"/>
  <c r="I19" i="20"/>
  <c r="G20" i="20"/>
  <c r="I20" i="20"/>
  <c r="G21" i="20"/>
  <c r="I21" i="20"/>
  <c r="G22" i="20"/>
  <c r="I22" i="20"/>
  <c r="G23" i="20"/>
  <c r="I23" i="20"/>
  <c r="I24" i="20"/>
  <c r="I25" i="20"/>
  <c r="E15" i="2"/>
  <c r="E15" i="21"/>
  <c r="G15" i="21"/>
  <c r="E86" i="3"/>
  <c r="G86" i="3"/>
  <c r="E87" i="3"/>
  <c r="G87" i="3"/>
  <c r="H89" i="3"/>
  <c r="G71" i="3"/>
  <c r="G72" i="3"/>
  <c r="H74" i="3"/>
  <c r="G77" i="3"/>
  <c r="G78" i="3"/>
  <c r="G79" i="3"/>
  <c r="G80" i="3"/>
  <c r="G81" i="3"/>
  <c r="H83" i="3"/>
  <c r="H95" i="3"/>
  <c r="H97" i="3"/>
  <c r="G101" i="3"/>
  <c r="G102" i="3"/>
  <c r="G103" i="3"/>
  <c r="H104" i="3"/>
  <c r="H106" i="3"/>
  <c r="F18" i="2"/>
  <c r="F18" i="21"/>
  <c r="I32" i="20"/>
  <c r="H33" i="20"/>
  <c r="I33" i="20"/>
  <c r="I35" i="20"/>
  <c r="I36" i="20"/>
  <c r="E18" i="2"/>
  <c r="E18" i="21"/>
  <c r="G18" i="21"/>
  <c r="G53" i="20"/>
  <c r="I53" i="20"/>
  <c r="G54" i="20"/>
  <c r="I54" i="20"/>
  <c r="G55" i="20"/>
  <c r="I55" i="20"/>
  <c r="I56" i="20"/>
  <c r="I58" i="20"/>
  <c r="E22" i="2"/>
  <c r="G22" i="2"/>
  <c r="G22" i="21"/>
  <c r="G62" i="20"/>
  <c r="I62" i="20"/>
  <c r="I63" i="20"/>
  <c r="I66" i="20"/>
  <c r="E23" i="2"/>
  <c r="G23" i="2"/>
  <c r="G23" i="21"/>
  <c r="G332" i="3"/>
  <c r="G333" i="3"/>
  <c r="G334" i="3"/>
  <c r="H335" i="3"/>
  <c r="H337" i="3"/>
  <c r="I72" i="20"/>
  <c r="I75" i="20"/>
  <c r="E24" i="2"/>
  <c r="G24" i="2"/>
  <c r="G24" i="21"/>
  <c r="E374" i="3"/>
  <c r="G374" i="3"/>
  <c r="E375" i="3"/>
  <c r="G375" i="3"/>
  <c r="H377" i="3"/>
  <c r="G360" i="3"/>
  <c r="G361" i="3"/>
  <c r="H363" i="3"/>
  <c r="G366" i="3"/>
  <c r="H371" i="3"/>
  <c r="G380" i="3"/>
  <c r="H383" i="3"/>
  <c r="H385" i="3"/>
  <c r="F27" i="2"/>
  <c r="I83" i="20"/>
  <c r="I84" i="20"/>
  <c r="I85" i="20"/>
  <c r="I86" i="20"/>
  <c r="I89" i="20"/>
  <c r="E27" i="2"/>
  <c r="G27" i="2"/>
  <c r="G27" i="21"/>
  <c r="E430" i="3"/>
  <c r="G430" i="3"/>
  <c r="E431" i="3"/>
  <c r="G431" i="3"/>
  <c r="H433" i="3"/>
  <c r="G418" i="3"/>
  <c r="H421" i="3"/>
  <c r="G424" i="3"/>
  <c r="H427" i="3"/>
  <c r="H439" i="3"/>
  <c r="H441" i="3"/>
  <c r="F30" i="2"/>
  <c r="I97" i="20"/>
  <c r="I98" i="20"/>
  <c r="I99" i="20"/>
  <c r="I100" i="20"/>
  <c r="I103" i="20"/>
  <c r="E30" i="2"/>
  <c r="G30" i="2"/>
  <c r="G30" i="21"/>
  <c r="G34" i="21"/>
  <c r="G35" i="21"/>
  <c r="G36" i="21"/>
  <c r="G37" i="21"/>
  <c r="G38" i="21"/>
  <c r="G39" i="21"/>
  <c r="H24" i="21"/>
  <c r="H23" i="21"/>
  <c r="H22" i="21"/>
  <c r="J22" i="21"/>
  <c r="J23" i="21"/>
  <c r="J24" i="21"/>
  <c r="A31" i="21"/>
  <c r="E30" i="21"/>
  <c r="F30" i="21"/>
  <c r="D30" i="21"/>
  <c r="B30" i="21"/>
  <c r="B29" i="21"/>
  <c r="A30" i="21"/>
  <c r="A29" i="21"/>
  <c r="E27" i="21"/>
  <c r="F27" i="21"/>
  <c r="D27" i="21"/>
  <c r="B27" i="21"/>
  <c r="A27" i="21"/>
  <c r="B26" i="21"/>
  <c r="E24" i="21"/>
  <c r="F24" i="21"/>
  <c r="D24" i="21"/>
  <c r="B24" i="21"/>
  <c r="A24" i="21"/>
  <c r="E23" i="21"/>
  <c r="F23" i="21"/>
  <c r="D23" i="21"/>
  <c r="B23" i="21"/>
  <c r="A23" i="21"/>
  <c r="E22" i="21"/>
  <c r="F22" i="21"/>
  <c r="D22" i="21"/>
  <c r="B22" i="21"/>
  <c r="A22" i="21"/>
  <c r="E21" i="21"/>
  <c r="F21" i="21"/>
  <c r="D21" i="21"/>
  <c r="B21" i="21"/>
  <c r="A21" i="21"/>
  <c r="B20" i="21"/>
  <c r="I108" i="20"/>
  <c r="A409" i="3"/>
  <c r="H356" i="3"/>
  <c r="B356" i="3"/>
  <c r="A356" i="3"/>
  <c r="G389" i="3"/>
  <c r="G390" i="3"/>
  <c r="G391" i="3"/>
  <c r="H392" i="3"/>
  <c r="H394" i="3"/>
  <c r="G15" i="2"/>
  <c r="G16" i="2"/>
  <c r="G18" i="2"/>
  <c r="G19" i="2"/>
  <c r="G25" i="2"/>
  <c r="G28" i="2"/>
  <c r="G32" i="2"/>
  <c r="G33" i="2"/>
  <c r="G34" i="2"/>
  <c r="A67" i="3"/>
  <c r="H67" i="3"/>
  <c r="B67" i="3"/>
  <c r="I81" i="20"/>
  <c r="A82" i="20"/>
  <c r="A79" i="20"/>
  <c r="A61" i="20"/>
  <c r="A52" i="20"/>
  <c r="A42" i="20"/>
  <c r="I107" i="20"/>
  <c r="I109" i="20"/>
  <c r="I110" i="20"/>
  <c r="I113" i="20"/>
  <c r="L87" i="3"/>
  <c r="H47" i="23"/>
  <c r="B18" i="21"/>
  <c r="I105" i="20"/>
  <c r="A106" i="20"/>
  <c r="I95" i="20"/>
  <c r="A96" i="20"/>
  <c r="A69" i="20"/>
  <c r="I51" i="20"/>
  <c r="I41" i="20"/>
  <c r="I30" i="20"/>
  <c r="A299" i="3"/>
  <c r="H470" i="3"/>
  <c r="B470" i="3"/>
  <c r="A470" i="3"/>
  <c r="H414" i="3"/>
  <c r="B414" i="3"/>
  <c r="A414" i="3"/>
  <c r="B299" i="3"/>
  <c r="H126" i="3"/>
  <c r="B126" i="3"/>
  <c r="A126" i="3"/>
  <c r="H13" i="3"/>
  <c r="B13" i="3"/>
  <c r="A13" i="3"/>
  <c r="A93" i="20"/>
  <c r="A39" i="20"/>
  <c r="A31" i="20"/>
  <c r="A15" i="20"/>
  <c r="A28" i="20"/>
  <c r="A13" i="20"/>
  <c r="D15" i="21"/>
  <c r="A15" i="21"/>
  <c r="B15" i="21"/>
  <c r="B14" i="21"/>
  <c r="D18" i="21"/>
  <c r="A18" i="21"/>
  <c r="B17" i="21"/>
  <c r="B8" i="13"/>
  <c r="A8" i="23"/>
  <c r="A8" i="21"/>
  <c r="A8" i="20"/>
  <c r="F39" i="23"/>
  <c r="F34" i="23"/>
  <c r="F47" i="23"/>
  <c r="E15" i="23"/>
  <c r="B18" i="23"/>
  <c r="E18" i="23"/>
  <c r="D46" i="1"/>
  <c r="G33" i="1"/>
  <c r="D21" i="1"/>
  <c r="H19" i="1"/>
  <c r="H27" i="1"/>
  <c r="H21" i="1"/>
  <c r="D43" i="1"/>
  <c r="K43" i="1"/>
  <c r="K46" i="1"/>
  <c r="K45" i="1"/>
  <c r="D44" i="1"/>
  <c r="K44" i="1"/>
  <c r="D42" i="1"/>
  <c r="K42" i="1"/>
  <c r="G31" i="1"/>
  <c r="K40" i="1"/>
  <c r="D41" i="1"/>
  <c r="K41" i="1"/>
  <c r="D39" i="1"/>
  <c r="K39" i="1"/>
  <c r="D38" i="1"/>
  <c r="K38" i="1"/>
  <c r="D36" i="1"/>
  <c r="K36" i="1"/>
  <c r="D37" i="1"/>
  <c r="K37" i="1"/>
  <c r="K35" i="1"/>
  <c r="B12" i="1"/>
  <c r="B15" i="1"/>
  <c r="B17" i="1"/>
  <c r="B19" i="1"/>
  <c r="B21" i="1"/>
  <c r="B23" i="1"/>
  <c r="B25" i="1"/>
  <c r="B27" i="1"/>
  <c r="B29" i="1"/>
  <c r="B31" i="1"/>
  <c r="B33" i="1"/>
  <c r="F29" i="16"/>
  <c r="B29" i="16"/>
  <c r="B58" i="1"/>
  <c r="B36" i="16"/>
  <c r="A19" i="16"/>
  <c r="D24" i="16"/>
  <c r="E24" i="16"/>
  <c r="F24" i="16"/>
  <c r="H24" i="16"/>
  <c r="D23" i="16"/>
  <c r="B49" i="1"/>
  <c r="B47" i="1"/>
  <c r="B35" i="1"/>
  <c r="K50" i="1"/>
  <c r="K49" i="1"/>
  <c r="K48" i="1"/>
  <c r="K47" i="1"/>
  <c r="D22" i="16"/>
  <c r="E23" i="16"/>
  <c r="D58" i="15"/>
  <c r="D57" i="15"/>
  <c r="D56" i="15"/>
  <c r="E58" i="1"/>
  <c r="F36" i="16"/>
  <c r="E57" i="1"/>
  <c r="F35" i="16"/>
  <c r="E56" i="1"/>
  <c r="F34" i="16"/>
  <c r="B57" i="1"/>
  <c r="B35" i="16"/>
  <c r="B56" i="1"/>
  <c r="B34" i="16"/>
  <c r="A57" i="15"/>
  <c r="A56" i="15"/>
  <c r="A58" i="15"/>
  <c r="A6" i="1"/>
  <c r="A7" i="15"/>
  <c r="H15" i="1"/>
  <c r="E22" i="16"/>
  <c r="F32" i="15"/>
  <c r="E13" i="16"/>
  <c r="K20" i="1"/>
  <c r="D13" i="16"/>
  <c r="K18" i="1"/>
  <c r="D12" i="16"/>
  <c r="E12" i="16"/>
  <c r="K32" i="1"/>
  <c r="K30" i="1"/>
  <c r="H29" i="1"/>
  <c r="K24" i="1"/>
  <c r="K16" i="1"/>
  <c r="D18" i="16"/>
  <c r="G12" i="1"/>
  <c r="K11" i="1"/>
  <c r="G10" i="1"/>
  <c r="K9" i="1"/>
  <c r="D15" i="16"/>
  <c r="D11" i="16"/>
  <c r="D19" i="16"/>
  <c r="G26" i="15"/>
  <c r="G25" i="15"/>
  <c r="H40" i="15"/>
  <c r="E32" i="15"/>
  <c r="G32" i="15"/>
  <c r="E31" i="15"/>
  <c r="G31" i="15"/>
  <c r="G24" i="15"/>
  <c r="G23" i="15"/>
  <c r="H28" i="15"/>
  <c r="H34" i="15"/>
  <c r="G14" i="15"/>
  <c r="H20" i="15"/>
  <c r="H42" i="15"/>
  <c r="E15" i="16"/>
  <c r="G48" i="15"/>
  <c r="G47" i="15"/>
  <c r="G46" i="15"/>
  <c r="H49" i="15"/>
  <c r="H51" i="15"/>
  <c r="E19" i="16"/>
  <c r="E18" i="16"/>
  <c r="G13" i="13"/>
  <c r="G30" i="13"/>
  <c r="G32" i="13"/>
  <c r="G33" i="13"/>
  <c r="E17" i="16"/>
  <c r="E14" i="16"/>
  <c r="E16" i="16"/>
  <c r="E11" i="16"/>
  <c r="K28" i="1"/>
  <c r="K14" i="1"/>
  <c r="K26" i="1"/>
  <c r="K22" i="1"/>
  <c r="D17" i="16"/>
  <c r="D14" i="16"/>
  <c r="D16" i="16"/>
  <c r="D7" i="16"/>
  <c r="E7" i="16"/>
  <c r="F18" i="16"/>
  <c r="H18" i="16"/>
  <c r="F16" i="16"/>
  <c r="H16" i="16"/>
  <c r="H25" i="16"/>
  <c r="F11" i="16"/>
  <c r="G11" i="16"/>
  <c r="F23" i="16"/>
  <c r="H23" i="16"/>
  <c r="F15" i="16"/>
  <c r="G15" i="16"/>
  <c r="F19" i="16"/>
  <c r="H19" i="16"/>
  <c r="F17" i="16"/>
  <c r="H17" i="16"/>
  <c r="F22" i="16"/>
  <c r="H22" i="16"/>
  <c r="F13" i="16"/>
  <c r="G13" i="16"/>
  <c r="F12" i="16"/>
  <c r="G12" i="16"/>
  <c r="F7" i="16"/>
  <c r="G7" i="16"/>
  <c r="G25" i="16"/>
  <c r="F14" i="16"/>
  <c r="G14" i="16"/>
  <c r="D10" i="16"/>
  <c r="A465" i="3"/>
  <c r="G447" i="3"/>
  <c r="F25" i="16"/>
  <c r="F8" i="16"/>
  <c r="G446" i="3"/>
  <c r="G159" i="3"/>
  <c r="G161" i="3"/>
  <c r="G160" i="3"/>
  <c r="I18" i="21"/>
  <c r="G445" i="3"/>
  <c r="H448" i="3"/>
  <c r="H450" i="3"/>
  <c r="G504" i="3"/>
  <c r="G505" i="3"/>
  <c r="I15" i="21"/>
  <c r="G506" i="3"/>
  <c r="E10" i="16"/>
  <c r="F10" i="16"/>
  <c r="H162" i="3"/>
  <c r="H164" i="3"/>
  <c r="J27" i="21"/>
  <c r="J31" i="21"/>
  <c r="H507" i="3"/>
  <c r="H509" i="3"/>
  <c r="G10" i="16"/>
  <c r="F20" i="16"/>
  <c r="F26" i="16"/>
  <c r="I34" i="21"/>
  <c r="G35" i="2"/>
  <c r="I37" i="21"/>
  <c r="I36" i="21"/>
  <c r="I35" i="21"/>
  <c r="J30" i="21"/>
  <c r="I38" i="21"/>
  <c r="I39" i="21"/>
  <c r="G37" i="2"/>
  <c r="G36" i="2"/>
  <c r="E48" i="23"/>
  <c r="D33" i="23"/>
  <c r="D34" i="23"/>
  <c r="J34" i="21"/>
  <c r="J36" i="21"/>
  <c r="F22" i="23"/>
  <c r="J35" i="21"/>
  <c r="J37" i="21"/>
  <c r="G38" i="2"/>
  <c r="G39" i="2"/>
  <c r="D45" i="23"/>
  <c r="F24" i="23"/>
  <c r="E28" i="23"/>
  <c r="E29" i="23"/>
  <c r="H29" i="23"/>
  <c r="D46" i="23"/>
  <c r="F23" i="23"/>
  <c r="F25" i="23"/>
  <c r="F18" i="23"/>
  <c r="F20" i="23"/>
  <c r="D38" i="23"/>
  <c r="D39" i="23"/>
  <c r="D44" i="23"/>
  <c r="H36" i="21"/>
  <c r="H18" i="21"/>
  <c r="H21" i="21"/>
  <c r="H15" i="21"/>
  <c r="H31" i="21"/>
  <c r="H37" i="21"/>
  <c r="H30" i="21"/>
  <c r="H27" i="21"/>
  <c r="H35" i="21"/>
  <c r="J38" i="21"/>
  <c r="J39" i="21"/>
  <c r="D47" i="23"/>
  <c r="E49" i="23"/>
  <c r="E50" i="23"/>
  <c r="F26" i="23"/>
  <c r="F29" i="23"/>
  <c r="H34" i="21"/>
  <c r="H38" i="21"/>
  <c r="H39" i="21"/>
</calcChain>
</file>

<file path=xl/sharedStrings.xml><?xml version="1.0" encoding="utf-8"?>
<sst xmlns="http://schemas.openxmlformats.org/spreadsheetml/2006/main" count="1118" uniqueCount="307">
  <si>
    <t>REPUBLICA DE COLOMBIA</t>
  </si>
  <si>
    <t>DEPARTAMENTO DEL PUTUMAYO</t>
  </si>
  <si>
    <t>MEMORIA DE CANTIDADES</t>
  </si>
  <si>
    <t>ITEM</t>
  </si>
  <si>
    <t xml:space="preserve">Descripción </t>
  </si>
  <si>
    <t>Und</t>
  </si>
  <si>
    <t>L (m)</t>
  </si>
  <si>
    <t>A (m)</t>
  </si>
  <si>
    <t>H(m)</t>
  </si>
  <si>
    <t>Área(m2)</t>
  </si>
  <si>
    <t>Volumen(m3)</t>
  </si>
  <si>
    <t>Kg</t>
  </si>
  <si>
    <t>Unidad</t>
  </si>
  <si>
    <t>Cantidad</t>
  </si>
  <si>
    <t>PRELIMINARES</t>
  </si>
  <si>
    <t>Localización y replanteo</t>
  </si>
  <si>
    <t>m2</t>
  </si>
  <si>
    <t>m3</t>
  </si>
  <si>
    <t>TRANSPORTE</t>
  </si>
  <si>
    <t xml:space="preserve">DESCRIPCION </t>
  </si>
  <si>
    <t>UNIDAD</t>
  </si>
  <si>
    <t>CANTIDAD</t>
  </si>
  <si>
    <t>VR/UNITARIO</t>
  </si>
  <si>
    <t>VR/TOTAL</t>
  </si>
  <si>
    <t>SUBTOTAL</t>
  </si>
  <si>
    <t>TOTAL COSTO DIRECTO OBRA</t>
  </si>
  <si>
    <t>ANALISIS DE PRECIOS UNITARIOS</t>
  </si>
  <si>
    <t>ACTIVIDAD:</t>
  </si>
  <si>
    <t xml:space="preserve">Unidad: </t>
  </si>
  <si>
    <t>I</t>
  </si>
  <si>
    <t>EQUIPO</t>
  </si>
  <si>
    <t>DESCRIPCIÓN</t>
  </si>
  <si>
    <t>Tipo</t>
  </si>
  <si>
    <t>Tarifa/Día</t>
  </si>
  <si>
    <t>Rend</t>
  </si>
  <si>
    <t>V. Unitario.</t>
  </si>
  <si>
    <t xml:space="preserve">        SUBTOTAL.</t>
  </si>
  <si>
    <t>II</t>
  </si>
  <si>
    <t>MATERIALES EN OBRA.</t>
  </si>
  <si>
    <t>Cant.</t>
  </si>
  <si>
    <t>Precio Unit.</t>
  </si>
  <si>
    <t xml:space="preserve"> </t>
  </si>
  <si>
    <t xml:space="preserve">        SUBTOTAL </t>
  </si>
  <si>
    <t>III</t>
  </si>
  <si>
    <t>MANO DE OBRA.</t>
  </si>
  <si>
    <t>CAN</t>
  </si>
  <si>
    <t>Jornal</t>
  </si>
  <si>
    <t>Prestac</t>
  </si>
  <si>
    <t>Jornal Total</t>
  </si>
  <si>
    <t>Rend.</t>
  </si>
  <si>
    <t xml:space="preserve">        SUBTOTAL</t>
  </si>
  <si>
    <t>IV</t>
  </si>
  <si>
    <t>Prec.Unitario</t>
  </si>
  <si>
    <t>Vr. Unitario</t>
  </si>
  <si>
    <t>TOTAL COSTOS DIRECTOS.</t>
  </si>
  <si>
    <t>V</t>
  </si>
  <si>
    <t>COSTOS INDIRECTOS.</t>
  </si>
  <si>
    <t>%</t>
  </si>
  <si>
    <t xml:space="preserve">   COSTO DIRECTO</t>
  </si>
  <si>
    <t xml:space="preserve">    V. UNITARIO</t>
  </si>
  <si>
    <t>ADMINISTRACIÓN</t>
  </si>
  <si>
    <t>IMPREVISTOS</t>
  </si>
  <si>
    <t>UTILIDAD</t>
  </si>
  <si>
    <t>TOTAL COSTOS INDIRECTOS</t>
  </si>
  <si>
    <t>TOTAL PRECIO UNITARIO.</t>
  </si>
  <si>
    <t>MUNICIPIO DE SAN MIGUEL</t>
  </si>
  <si>
    <t>Localizacion y replanteo</t>
  </si>
  <si>
    <t>Herremienta menor</t>
  </si>
  <si>
    <t>Oficial</t>
  </si>
  <si>
    <t>Ayudante</t>
  </si>
  <si>
    <t>SEMANA 1</t>
  </si>
  <si>
    <t>SEMANA 2</t>
  </si>
  <si>
    <t>TOTAL</t>
  </si>
  <si>
    <t>Excavacion manual</t>
  </si>
  <si>
    <t>COSTO TOTAL OBRA</t>
  </si>
  <si>
    <t>ml</t>
  </si>
  <si>
    <t>und</t>
  </si>
  <si>
    <t>FACTOR PRESTACIONAL</t>
  </si>
  <si>
    <t>A.</t>
  </si>
  <si>
    <t>VALOR BASE (Sueldo)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</si>
  <si>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</si>
  <si>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</si>
  <si>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</si>
  <si>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</si>
  <si>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</si>
  <si>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</si>
  <si>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</si>
  <si>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</si>
  <si>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</si>
  <si>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</si>
  <si>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</si>
  <si>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Caja de Compensación</t>
  </si>
  <si>
    <t>% A</t>
  </si>
  <si>
    <t>e.</t>
  </si>
  <si>
    <t>SENA</t>
  </si>
  <si>
    <t>f.</t>
  </si>
  <si>
    <t>ICBF</t>
  </si>
  <si>
    <t>g.</t>
  </si>
  <si>
    <t>Sistema de seguridad social : Salud</t>
  </si>
  <si>
    <t>h.</t>
  </si>
  <si>
    <t>Sistema de seguridad social : Pensiòn</t>
  </si>
  <si>
    <t>i.</t>
  </si>
  <si>
    <t>ARP personal en obra</t>
  </si>
  <si>
    <t>j.</t>
  </si>
  <si>
    <t>ARP personal en oficina</t>
  </si>
  <si>
    <t>k.</t>
  </si>
  <si>
    <t>Vacaciones</t>
  </si>
  <si>
    <t>(15/360*100)</t>
  </si>
  <si>
    <t>l.</t>
  </si>
  <si>
    <t>Ausencias justificadas</t>
  </si>
  <si>
    <t>(3/360*100)</t>
  </si>
  <si>
    <t>m.</t>
  </si>
  <si>
    <t>Auxilio de transporte personal sueldo  &lt;  $ 923.000</t>
  </si>
  <si>
    <t>n.</t>
  </si>
  <si>
    <t>Indemnizaciones</t>
  </si>
  <si>
    <t>o</t>
  </si>
  <si>
    <t xml:space="preserve">Subsidio familiar </t>
  </si>
  <si>
    <t>p</t>
  </si>
  <si>
    <t xml:space="preserve">Bonoficación rereación </t>
  </si>
  <si>
    <t>C.</t>
  </si>
  <si>
    <t>SUMA (A + B)</t>
  </si>
  <si>
    <t>E.</t>
  </si>
  <si>
    <t xml:space="preserve">FACTOR PRESTACIONAL </t>
  </si>
  <si>
    <t>FACTOR PRESTACIONAL FINAL</t>
  </si>
  <si>
    <t>Seguridad Industrial</t>
  </si>
  <si>
    <t>TOTAL ADMINISTRACION</t>
  </si>
  <si>
    <t>TOTAL UTILIDAD</t>
  </si>
  <si>
    <t>Subbase compactada con material de selección</t>
  </si>
  <si>
    <t>Demolicion placa existente</t>
  </si>
  <si>
    <t>Retiro tuberia existente en mal estado</t>
  </si>
  <si>
    <t>kg</t>
  </si>
  <si>
    <t>Suministro y aplicación de curador tipo antisol para concreto rigido</t>
  </si>
  <si>
    <t>Cemento gris</t>
  </si>
  <si>
    <t>Arena</t>
  </si>
  <si>
    <t>Triturado</t>
  </si>
  <si>
    <t>Agua</t>
  </si>
  <si>
    <t>lt</t>
  </si>
  <si>
    <t>ESTRUCTURA SANITARIA Y DE PAVIMENTO</t>
  </si>
  <si>
    <t>Retiro de material de excavacion y demolicion</t>
  </si>
  <si>
    <t>Instalacion de tuberia 8" (incluye encamado en arena)</t>
  </si>
  <si>
    <t>Relleno con material de sitio seleccionado, compactado</t>
  </si>
  <si>
    <t>Relleno con material grudo de rio</t>
  </si>
  <si>
    <t>Relleno con material de excavación seleccionado, compactado</t>
  </si>
  <si>
    <t>Kit silla Yee 6" a  8"</t>
  </si>
  <si>
    <t>Placa en concreto rigido de 3.8 MPA, e=20 cm incluye juntas de expansion y sellado</t>
  </si>
  <si>
    <t>TOTAL A.I.U</t>
  </si>
  <si>
    <t>ALCANTARILLADO PLUVIAL</t>
  </si>
  <si>
    <t>Limpieza y sondeo de tuberia 8 y 10"</t>
  </si>
  <si>
    <t xml:space="preserve">Limpieza de camras de inspeción </t>
  </si>
  <si>
    <t>Limpieza de sumideros y cajillas (inclulle tuberia sumideros a tubo principal)</t>
  </si>
  <si>
    <t>REHABILITACIÓN DEL SISTEMA DE ALCANTARILLADO SANITARIO Y PLUVIAL - CALLE 5, CARRERA 3, CALLE 4, CALLE 3, CARRERA 2, CARRERA 5 , CARRERA 1ª  CARRERA 6- EN EL CORREGIMIENTO DE PUERTO COLÓN MUNICIPIO DE SAN MIGUEL DEPARTAMENTO DEL PUTUMAYO</t>
  </si>
  <si>
    <t>CRONOGRAMA DE ACTIVIDADES</t>
  </si>
  <si>
    <t>UND</t>
  </si>
  <si>
    <t>Vo.Bo.</t>
  </si>
  <si>
    <t>ALABORÓ:</t>
  </si>
  <si>
    <t>Relleno con material crudo de rio</t>
  </si>
  <si>
    <t>Calle 5 entre crr 5 a crr 3.</t>
  </si>
  <si>
    <t>Calle 3 entre crr 2 y crr 3</t>
  </si>
  <si>
    <t>Sector la Vega calle 3 entre crr 2 y 3</t>
  </si>
  <si>
    <t>APU-BASICO</t>
  </si>
  <si>
    <t>Instalacion de tuberia 6" (incluye encamado en arena)</t>
  </si>
  <si>
    <t>Kit silla tee 6" a  12"</t>
  </si>
  <si>
    <t>ALCANTARILLADO SANITARIO Y PLUVIAL</t>
  </si>
  <si>
    <t>DESCRIPCION</t>
  </si>
  <si>
    <t xml:space="preserve"> Concreto MR 21 Mpa</t>
  </si>
  <si>
    <t>Placa en concreto rigido de 21 MPA, e=20 cm incluye juntas de expansion y sellado</t>
  </si>
  <si>
    <t>Carrera 3 sector de la entrada hasta estación de policia.</t>
  </si>
  <si>
    <t>Carrera 3 entre calles 5 y 3.</t>
  </si>
  <si>
    <t>Carrera 2 al descole del aserradero</t>
  </si>
  <si>
    <t>Calle 4</t>
  </si>
  <si>
    <t>carrera 2</t>
  </si>
  <si>
    <t>Calle 3 entre crr 2 y crr 3 pluvial</t>
  </si>
  <si>
    <t>Carrera 2 al descole del aserradero pluvial</t>
  </si>
  <si>
    <t>Carrera 3 - calle 3 y calle 4 sumideros</t>
  </si>
  <si>
    <t>Carreras  2,3 Y 4,  Calles 3, 4 Y 5</t>
  </si>
  <si>
    <t>Carrera 2, 3 - calle 3 y 4 tuberia sumideros</t>
  </si>
  <si>
    <t>ADMINISTRACION</t>
  </si>
  <si>
    <t>FACTOR PRESTACIONAL PARA PERSONAL PROFESIONAL, ADMINISTRATIVO Y TECNICO</t>
  </si>
  <si>
    <t xml:space="preserve">Observación </t>
  </si>
  <si>
    <t xml:space="preserve">Direccion </t>
  </si>
  <si>
    <t>Cant</t>
  </si>
  <si>
    <t>Largo</t>
  </si>
  <si>
    <t>Ancho</t>
  </si>
  <si>
    <t>Alto</t>
  </si>
  <si>
    <t>Área</t>
  </si>
  <si>
    <t>Volumen</t>
  </si>
  <si>
    <t>Total</t>
  </si>
  <si>
    <t>OBREROS</t>
  </si>
  <si>
    <t>CRONOGRAMA</t>
  </si>
  <si>
    <t>V/UNITARIO</t>
  </si>
  <si>
    <t>V/TOTAL</t>
  </si>
  <si>
    <t>SECRETARIA DE PLANEACIÓN Y OBRA PÚBLICAS</t>
  </si>
  <si>
    <t>CÓDIGO</t>
  </si>
  <si>
    <t>SERIE Y SUBSERIE</t>
  </si>
  <si>
    <t>NIT. 800252922-2</t>
  </si>
  <si>
    <t>Modelo Integrado de Planeación y Gestión</t>
  </si>
  <si>
    <t>VERSIÓN</t>
  </si>
  <si>
    <t>PRESUPUESTO</t>
  </si>
  <si>
    <t>FECHA DEL FORMATO</t>
  </si>
  <si>
    <t>D/M/A</t>
  </si>
  <si>
    <t>DESGLOCE A.I.U</t>
  </si>
  <si>
    <t>SALARIO PERSONAL ADMINISTRATIVO DE OBRA</t>
  </si>
  <si>
    <t>PERSONAL</t>
  </si>
  <si>
    <t xml:space="preserve">SUELDO BASICO </t>
  </si>
  <si>
    <t>SUELDO + PRESTACIONES</t>
  </si>
  <si>
    <t>Residente de Obra</t>
  </si>
  <si>
    <t xml:space="preserve">1. ADMINISTRACION </t>
  </si>
  <si>
    <t>1.1. PERSONAL ADMINISTRATIVO DE OBRA</t>
  </si>
  <si>
    <t>DEDICACION</t>
  </si>
  <si>
    <t>MESES</t>
  </si>
  <si>
    <t>VALOR PARCIAL</t>
  </si>
  <si>
    <t>% SOBRE COSTO DIRECTO</t>
  </si>
  <si>
    <t xml:space="preserve">1.2. COSTOS DEL PROCESO </t>
  </si>
  <si>
    <t>Polizas y legalizacion del contrato</t>
  </si>
  <si>
    <t>1.3. GASTOS DE OBRA</t>
  </si>
  <si>
    <t>Edicion de informes</t>
  </si>
  <si>
    <t>Fotografias</t>
  </si>
  <si>
    <t>Otros</t>
  </si>
  <si>
    <t>IMPUESTOS DE OBRA</t>
  </si>
  <si>
    <t>Otras obigaciones (Impuestos de ley)</t>
  </si>
  <si>
    <t>2. IMPREVISTOS</t>
  </si>
  <si>
    <t>PORCENTAJE</t>
  </si>
  <si>
    <t>3. UTILIDAD</t>
  </si>
  <si>
    <t>TOTAL COSTO DIRECTO A.I.U</t>
  </si>
  <si>
    <t>RESUMEN</t>
  </si>
  <si>
    <t xml:space="preserve">ADMINISTRACION </t>
  </si>
  <si>
    <t>COSTO DIRECTO</t>
  </si>
  <si>
    <t>COSTO INDIRECTO (30%)</t>
  </si>
  <si>
    <t>SECRETARIA DE PLANEACIÓN Y OBRAS PÚBLICAS</t>
  </si>
  <si>
    <t>CODIGO</t>
  </si>
  <si>
    <t xml:space="preserve">PRESUPUESTO GENERAL </t>
  </si>
  <si>
    <t>ITEM: 1.1</t>
  </si>
  <si>
    <t>TOTAL COSTO INDIRECTO OBRA</t>
  </si>
  <si>
    <t>TOTAL OBRA</t>
  </si>
  <si>
    <t>subtotal</t>
  </si>
  <si>
    <t>OFICIAL</t>
  </si>
  <si>
    <t>ITEM: 2,1</t>
  </si>
  <si>
    <t>M2</t>
  </si>
  <si>
    <t>A</t>
  </si>
  <si>
    <t>U</t>
  </si>
  <si>
    <t>total obra</t>
  </si>
  <si>
    <t>tot AIU</t>
  </si>
  <si>
    <t>total</t>
  </si>
  <si>
    <t xml:space="preserve">REPLANTEO Y LOCALIZACIÓN </t>
  </si>
  <si>
    <t>ITEM: 3,1</t>
  </si>
  <si>
    <t>ITEM: 3,2</t>
  </si>
  <si>
    <t>ITEM: 3,3</t>
  </si>
  <si>
    <t>alquiler bodega</t>
  </si>
  <si>
    <t>ITEM: 4,1</t>
  </si>
  <si>
    <t>ITEM: 5,1</t>
  </si>
  <si>
    <t>ITEM: 5,2</t>
  </si>
  <si>
    <t>OFICIAL ELECTRICO</t>
  </si>
  <si>
    <t>ML</t>
  </si>
  <si>
    <t>MANTENIMIENTO DE CANAL AGUAS LLUVIAS</t>
  </si>
  <si>
    <t>LIMPIEZA CANAL DE AGUAS LLUVIAS</t>
  </si>
  <si>
    <t>SUMINISTRO Y APLICACION DE PINTURA</t>
  </si>
  <si>
    <t>SUMINISTRO Y APLICACIÓN PINTURA EN ESMALTE PARA PASAMANOS METALICOS DE ESCALERAS</t>
  </si>
  <si>
    <t>MANTENIMIENTO CUBIERTA</t>
  </si>
  <si>
    <t>MANTENIMIENTO Y REABILITACION DE BAÑO PUBLICO</t>
  </si>
  <si>
    <t>SUMINISTRO E INSTALACION DE TUBERIA PVC 1" -incluye accesorios</t>
  </si>
  <si>
    <t>muro bajo de cerramiento perimetral polideportivo</t>
  </si>
  <si>
    <t>muro alto de cerramiento perimetral polideportivo</t>
  </si>
  <si>
    <t>muro de tarima</t>
  </si>
  <si>
    <t>superficie de escaleras</t>
  </si>
  <si>
    <t>canal de aguas yuvias</t>
  </si>
  <si>
    <t xml:space="preserve">limpieza canal de aguas lluvias sobre superficie externa direccion perimetral de polieportivo                                                                                                                                                                                                 </t>
  </si>
  <si>
    <t>suministro y aplicasion de pintura a superficie de escaleras</t>
  </si>
  <si>
    <t>muros de esenario de eventos (tarima)</t>
  </si>
  <si>
    <t>muros laterales de escaleras</t>
  </si>
  <si>
    <t xml:space="preserve">REPARACION DE MALFORMACIONES EN LAMINAS DE CUBIERTA </t>
  </si>
  <si>
    <t xml:space="preserve"> INSTALACION DE TUBERIA PVC 1" PARA SUMINISTRO DE AGUA POTABLE DE BAÑOS</t>
  </si>
  <si>
    <t>ITEM: 3,4</t>
  </si>
  <si>
    <t xml:space="preserve"> PASAMANOS METALICOS UBICADOS AL CONTORNO DE ESCALERAS DE POLIDEPORTIVO </t>
  </si>
  <si>
    <t>detergente fab</t>
  </si>
  <si>
    <t>limpido</t>
  </si>
  <si>
    <t>escoba</t>
  </si>
  <si>
    <t>cepillo</t>
  </si>
  <si>
    <t>kl</t>
  </si>
  <si>
    <t xml:space="preserve">baldes </t>
  </si>
  <si>
    <t>SUMINISTRO E INSTALACION DE TANQUE ELEVADO EN MATERIAL PLASTICO DE 1000 LT</t>
  </si>
  <si>
    <t>arquiler de andamio metalico</t>
  </si>
  <si>
    <t>cinta impermeabilizante topex 15 cm x 5 mt</t>
  </si>
  <si>
    <t xml:space="preserve">SUMINISTRO E INSTALACION DE TANQUE PLASTICO DE 1000 LT </t>
  </si>
  <si>
    <t>tanque 100 lt (colempaques)</t>
  </si>
  <si>
    <t>tubo pvc 1"</t>
  </si>
  <si>
    <t>soldadura pvc 1/32 Gl 118ml (pavco)</t>
  </si>
  <si>
    <t>union pvc 1"</t>
  </si>
  <si>
    <t>codo pvc 1"</t>
  </si>
  <si>
    <t>adaptador macho pvc 1"</t>
  </si>
  <si>
    <t>adaptador embra pvc 1"</t>
  </si>
  <si>
    <t>ADECUACION Y MEJORAMIENTO DE (C.I.C) CENTRO DE INTEGACION CIUDADANA DEL MUNICIPIO DE SAN MIGUEL PUTUMAYO</t>
  </si>
  <si>
    <t>reparacion de laminas de cubierta con cinta impermeabilizante topex 15 cm x 5 mt</t>
  </si>
  <si>
    <t>andamio metalico</t>
  </si>
  <si>
    <t>MAESTRO</t>
  </si>
  <si>
    <t>Andamio</t>
  </si>
  <si>
    <t>Compresor</t>
  </si>
  <si>
    <t>Pintura 2 en 1 (esmalte + anticorrosivo)</t>
  </si>
  <si>
    <t xml:space="preserve">thinner </t>
  </si>
  <si>
    <t>Rodillo</t>
  </si>
  <si>
    <t>Cinta de enmascarar</t>
  </si>
  <si>
    <t>GAL</t>
  </si>
  <si>
    <t>LT</t>
  </si>
  <si>
    <t>SUMINISTRO Y APLICACIÓN PINTURA ACRILICA DE AGUA SOBRE MUROS DE TARIMA DE POLIDEPORTIVO</t>
  </si>
  <si>
    <t xml:space="preserve">Cinda de enmascarar </t>
  </si>
  <si>
    <t>Coraza Tipo I 2 manos</t>
  </si>
  <si>
    <t>SUMINISTRO Y APLICACIÓN PINTURA ACRILICO SOBRE ESCALERAS DE POLIDEPORTIVO</t>
  </si>
  <si>
    <t>SUMINISTRO Y APLICACIÓN PINTURA ACRILICO SOBRE MUROS DE CERRAMIENTO PERIMETRAL DE POLIDEPORTIVO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</si>
</sst>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(&quot;$&quot;\ * #,##0.000_);_(&quot;$&quot;\ * \(#,##0.000\);_(&quot;$&quot;\ * &quot;-&quot;??_);_(@_)"/>
    <numFmt numFmtId="170" formatCode="_ &quot;$&quot;\ * #,##0.00_ ;_ &quot;$&quot;\ * \-#,##0.00_ ;_ &quot;$&quot;\ * &quot;-&quot;??_ ;_ @_ "/>
    <numFmt numFmtId="171" formatCode="_ &quot;$&quot;\ * #,##0_ ;_ &quot;$&quot;\ * \-#,##0_ ;_ &quot;$&quot;\ * &quot;-&quot;??_ ;_ @_ "/>
    <numFmt numFmtId="172" formatCode="#,##0.0"/>
    <numFmt numFmtId="173" formatCode="_ &quot;$&quot;\ * #,##0_ ;_ &quot;$&quot;\ * \-#,##0_ ;_ &quot;$&quot;\ * &quot;-&quot;_ ;_ @_ "/>
    <numFmt numFmtId="174" formatCode="_(&quot;C$&quot;* #,##0.00_);_(&quot;C$&quot;* \(#,##0.00\);_(&quot;C$&quot;* &quot;-&quot;??_);_(@_)"/>
    <numFmt numFmtId="175" formatCode="0.000"/>
    <numFmt numFmtId="176" formatCode="0.0"/>
    <numFmt numFmtId="177" formatCode="_-[$$-240A]\ * #,##0.00_ ;_-[$$-240A]\ * \-#,##0.00\ ;_-[$$-240A]\ * &quot;-&quot;??_ ;_-@_ "/>
    <numFmt numFmtId="178" formatCode="_(&quot;$&quot;\ * #,##0_);_(&quot;$&quot;\ * \(#,##0\);_(&quot;$&quot;\ * &quot;-&quot;??_);_(@_)"/>
    <numFmt numFmtId="179" formatCode="_-[$$-240A]\ * #,##0_ ;_-[$$-240A]\ * \-#,##0\ ;_-[$$-240A]\ * &quot;-&quot;??_ ;_-@_ "/>
    <numFmt numFmtId="180" formatCode="0.0%"/>
    <numFmt numFmtId="181" formatCode="_-&quot;$&quot;* #,##0_-;\-&quot;$&quot;* #,##0_-;_-&quot;$&quot;* &quot;-&quot;??_-;_-@_-"/>
    <numFmt numFmtId="182" formatCode="0.000000%"/>
    <numFmt numFmtId="183" formatCode="_-&quot;$&quot;\ * #,##0.0_-;\-&quot;$&quot;\ * #,##0.0_-;_-&quot;$&quot;\ * &quot;-&quot;??_-;_-@_-"/>
    <numFmt numFmtId="184" formatCode="_-&quot;$&quot;* #,##0.00_-;\-&quot;$&quot;* #,##0.00_-;_-&quot;$&quot;* &quot;-&quot;??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9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 Narrow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b/>
      <i/>
      <sz val="10"/>
      <name val="Arial Narrow"/>
      <family val="2"/>
    </font>
    <font>
      <sz val="10"/>
      <color rgb="FFFF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indexed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6" fillId="0" borderId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0" fontId="30" fillId="0" borderId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54">
    <xf numFmtId="0" fontId="0" fillId="0" borderId="0" xfId="0"/>
    <xf numFmtId="0" fontId="2" fillId="2" borderId="0" xfId="0" applyFont="1" applyFill="1"/>
    <xf numFmtId="0" fontId="0" fillId="3" borderId="0" xfId="0" applyFill="1"/>
    <xf numFmtId="165" fontId="7" fillId="0" borderId="0" xfId="3" applyFont="1" applyFill="1"/>
    <xf numFmtId="0" fontId="8" fillId="0" borderId="0" xfId="0" applyFont="1"/>
    <xf numFmtId="165" fontId="7" fillId="0" borderId="0" xfId="3" applyFont="1"/>
    <xf numFmtId="169" fontId="8" fillId="0" borderId="0" xfId="0" applyNumberFormat="1" applyFont="1"/>
    <xf numFmtId="0" fontId="7" fillId="0" borderId="0" xfId="0" applyFont="1"/>
    <xf numFmtId="165" fontId="8" fillId="0" borderId="0" xfId="0" applyNumberFormat="1" applyFont="1"/>
    <xf numFmtId="0" fontId="13" fillId="0" borderId="0" xfId="0" applyFont="1"/>
    <xf numFmtId="165" fontId="9" fillId="0" borderId="0" xfId="3" applyFont="1"/>
    <xf numFmtId="165" fontId="9" fillId="0" borderId="0" xfId="0" applyNumberFormat="1" applyFont="1"/>
    <xf numFmtId="165" fontId="7" fillId="0" borderId="0" xfId="0" applyNumberFormat="1" applyFont="1"/>
    <xf numFmtId="164" fontId="8" fillId="0" borderId="0" xfId="1" applyFont="1" applyFill="1"/>
    <xf numFmtId="0" fontId="3" fillId="0" borderId="0" xfId="2"/>
    <xf numFmtId="2" fontId="3" fillId="0" borderId="0" xfId="2" applyNumberFormat="1"/>
    <xf numFmtId="0" fontId="3" fillId="0" borderId="0" xfId="2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21" fillId="0" borderId="0" xfId="0" applyFont="1"/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wrapText="1"/>
    </xf>
    <xf numFmtId="0" fontId="17" fillId="0" borderId="0" xfId="0" applyFont="1"/>
    <xf numFmtId="0" fontId="18" fillId="0" borderId="4" xfId="0" applyFont="1" applyBorder="1" applyAlignment="1">
      <alignment vertical="center"/>
    </xf>
    <xf numFmtId="0" fontId="18" fillId="0" borderId="0" xfId="0" applyFont="1" applyAlignment="1">
      <alignment wrapText="1"/>
    </xf>
    <xf numFmtId="0" fontId="18" fillId="0" borderId="0" xfId="0" applyFont="1"/>
    <xf numFmtId="0" fontId="17" fillId="0" borderId="0" xfId="0" applyFont="1" applyAlignment="1">
      <alignment wrapText="1"/>
    </xf>
    <xf numFmtId="175" fontId="18" fillId="0" borderId="0" xfId="0" applyNumberFormat="1" applyFont="1"/>
    <xf numFmtId="2" fontId="18" fillId="0" borderId="4" xfId="0" applyNumberFormat="1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18" fillId="0" borderId="0" xfId="0" applyNumberFormat="1" applyFont="1" applyAlignment="1">
      <alignment wrapText="1"/>
    </xf>
    <xf numFmtId="0" fontId="18" fillId="0" borderId="5" xfId="0" applyFont="1" applyBorder="1"/>
    <xf numFmtId="0" fontId="10" fillId="0" borderId="0" xfId="0" applyFont="1"/>
    <xf numFmtId="0" fontId="18" fillId="0" borderId="9" xfId="0" applyFont="1" applyBorder="1" applyAlignment="1">
      <alignment vertical="center"/>
    </xf>
    <xf numFmtId="0" fontId="18" fillId="0" borderId="10" xfId="0" applyFont="1" applyBorder="1"/>
    <xf numFmtId="0" fontId="18" fillId="0" borderId="11" xfId="0" applyFont="1" applyBorder="1"/>
    <xf numFmtId="0" fontId="21" fillId="0" borderId="4" xfId="0" applyFont="1" applyBorder="1" applyAlignment="1">
      <alignment vertical="center"/>
    </xf>
    <xf numFmtId="0" fontId="21" fillId="0" borderId="5" xfId="0" applyFont="1" applyBorder="1"/>
    <xf numFmtId="0" fontId="18" fillId="0" borderId="21" xfId="0" applyFont="1" applyBorder="1" applyAlignment="1">
      <alignment wrapText="1"/>
    </xf>
    <xf numFmtId="0" fontId="18" fillId="0" borderId="21" xfId="0" applyFont="1" applyBorder="1"/>
    <xf numFmtId="175" fontId="18" fillId="0" borderId="21" xfId="0" applyNumberFormat="1" applyFont="1" applyBorder="1"/>
    <xf numFmtId="0" fontId="18" fillId="0" borderId="10" xfId="0" applyFont="1" applyBorder="1" applyAlignment="1">
      <alignment vertical="center"/>
    </xf>
    <xf numFmtId="2" fontId="18" fillId="0" borderId="0" xfId="0" applyNumberFormat="1" applyFont="1" applyAlignment="1">
      <alignment horizontal="center"/>
    </xf>
    <xf numFmtId="2" fontId="17" fillId="0" borderId="5" xfId="0" applyNumberFormat="1" applyFont="1" applyBorder="1" applyAlignment="1">
      <alignment horizontal="center"/>
    </xf>
    <xf numFmtId="2" fontId="18" fillId="0" borderId="0" xfId="13" applyNumberFormat="1" applyFont="1" applyFill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5" borderId="0" xfId="0" applyFont="1" applyFill="1" applyAlignment="1">
      <alignment horizontal="left" vertical="center" wrapText="1"/>
    </xf>
    <xf numFmtId="0" fontId="17" fillId="5" borderId="0" xfId="0" applyFont="1" applyFill="1" applyAlignment="1">
      <alignment vertical="center"/>
    </xf>
    <xf numFmtId="0" fontId="17" fillId="5" borderId="5" xfId="0" applyFont="1" applyFill="1" applyBorder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2" fontId="18" fillId="0" borderId="0" xfId="0" applyNumberFormat="1" applyFont="1" applyAlignment="1">
      <alignment horizontal="center" vertical="center"/>
    </xf>
    <xf numFmtId="2" fontId="17" fillId="0" borderId="5" xfId="0" applyNumberFormat="1" applyFont="1" applyBorder="1" applyAlignment="1">
      <alignment horizontal="center" vertical="center"/>
    </xf>
    <xf numFmtId="0" fontId="17" fillId="5" borderId="4" xfId="0" applyFont="1" applyFill="1" applyBorder="1" applyAlignment="1">
      <alignment vertical="center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>
      <alignment horizontal="center" vertical="center"/>
    </xf>
    <xf numFmtId="170" fontId="20" fillId="4" borderId="0" xfId="3" applyNumberFormat="1" applyFont="1" applyFill="1" applyBorder="1" applyAlignment="1">
      <alignment horizontal="center" vertical="center"/>
    </xf>
    <xf numFmtId="170" fontId="20" fillId="4" borderId="0" xfId="3" applyNumberFormat="1" applyFont="1" applyFill="1" applyBorder="1" applyAlignment="1">
      <alignment horizontal="left" vertical="center"/>
    </xf>
    <xf numFmtId="0" fontId="20" fillId="4" borderId="0" xfId="0" applyFont="1" applyFill="1" applyAlignment="1">
      <alignment horizontal="left" vertical="center"/>
    </xf>
    <xf numFmtId="0" fontId="3" fillId="4" borderId="0" xfId="2" applyFill="1"/>
    <xf numFmtId="0" fontId="3" fillId="4" borderId="10" xfId="2" applyFill="1" applyBorder="1"/>
    <xf numFmtId="0" fontId="3" fillId="4" borderId="4" xfId="2" applyFill="1" applyBorder="1"/>
    <xf numFmtId="0" fontId="3" fillId="4" borderId="5" xfId="2" applyFill="1" applyBorder="1"/>
    <xf numFmtId="0" fontId="10" fillId="4" borderId="0" xfId="2" applyFont="1" applyFill="1"/>
    <xf numFmtId="0" fontId="10" fillId="4" borderId="5" xfId="2" applyFont="1" applyFill="1" applyBorder="1"/>
    <xf numFmtId="0" fontId="3" fillId="4" borderId="24" xfId="2" applyFill="1" applyBorder="1"/>
    <xf numFmtId="0" fontId="3" fillId="4" borderId="25" xfId="2" applyFill="1" applyBorder="1"/>
    <xf numFmtId="4" fontId="3" fillId="4" borderId="26" xfId="2" applyNumberFormat="1" applyFill="1" applyBorder="1"/>
    <xf numFmtId="0" fontId="3" fillId="4" borderId="27" xfId="2" applyFill="1" applyBorder="1"/>
    <xf numFmtId="0" fontId="3" fillId="4" borderId="28" xfId="2" applyFill="1" applyBorder="1"/>
    <xf numFmtId="4" fontId="3" fillId="4" borderId="21" xfId="2" applyNumberFormat="1" applyFill="1" applyBorder="1"/>
    <xf numFmtId="0" fontId="3" fillId="4" borderId="21" xfId="2" applyFill="1" applyBorder="1"/>
    <xf numFmtId="0" fontId="3" fillId="4" borderId="20" xfId="2" applyFill="1" applyBorder="1"/>
    <xf numFmtId="0" fontId="3" fillId="4" borderId="29" xfId="2" applyFill="1" applyBorder="1"/>
    <xf numFmtId="0" fontId="10" fillId="4" borderId="18" xfId="2" applyFont="1" applyFill="1" applyBorder="1" applyAlignment="1">
      <alignment horizontal="center"/>
    </xf>
    <xf numFmtId="0" fontId="10" fillId="4" borderId="16" xfId="2" applyFont="1" applyFill="1" applyBorder="1" applyAlignment="1">
      <alignment horizontal="center"/>
    </xf>
    <xf numFmtId="0" fontId="3" fillId="4" borderId="15" xfId="2" applyFill="1" applyBorder="1" applyAlignment="1">
      <alignment horizontal="center"/>
    </xf>
    <xf numFmtId="0" fontId="3" fillId="4" borderId="30" xfId="2" applyFill="1" applyBorder="1" applyAlignment="1">
      <alignment horizontal="center"/>
    </xf>
    <xf numFmtId="0" fontId="3" fillId="4" borderId="31" xfId="2" applyFill="1" applyBorder="1" applyAlignment="1">
      <alignment horizontal="center"/>
    </xf>
    <xf numFmtId="0" fontId="3" fillId="4" borderId="16" xfId="2" applyFill="1" applyBorder="1" applyAlignment="1">
      <alignment horizontal="center"/>
    </xf>
    <xf numFmtId="0" fontId="3" fillId="4" borderId="15" xfId="2" applyFill="1" applyBorder="1"/>
    <xf numFmtId="0" fontId="3" fillId="4" borderId="31" xfId="2" applyFill="1" applyBorder="1"/>
    <xf numFmtId="0" fontId="3" fillId="4" borderId="30" xfId="2" applyFill="1" applyBorder="1"/>
    <xf numFmtId="4" fontId="3" fillId="4" borderId="16" xfId="2" applyNumberFormat="1" applyFill="1" applyBorder="1"/>
    <xf numFmtId="4" fontId="3" fillId="4" borderId="30" xfId="2" applyNumberFormat="1" applyFill="1" applyBorder="1"/>
    <xf numFmtId="4" fontId="3" fillId="4" borderId="5" xfId="2" applyNumberFormat="1" applyFill="1" applyBorder="1"/>
    <xf numFmtId="2" fontId="3" fillId="4" borderId="5" xfId="2" applyNumberFormat="1" applyFill="1" applyBorder="1"/>
    <xf numFmtId="0" fontId="3" fillId="4" borderId="16" xfId="2" applyFill="1" applyBorder="1"/>
    <xf numFmtId="0" fontId="3" fillId="4" borderId="32" xfId="2" applyFill="1" applyBorder="1"/>
    <xf numFmtId="4" fontId="3" fillId="4" borderId="0" xfId="2" applyNumberFormat="1" applyFill="1"/>
    <xf numFmtId="2" fontId="3" fillId="4" borderId="17" xfId="2" applyNumberFormat="1" applyFill="1" applyBorder="1"/>
    <xf numFmtId="0" fontId="10" fillId="4" borderId="15" xfId="2" applyFont="1" applyFill="1" applyBorder="1" applyAlignment="1">
      <alignment horizontal="center"/>
    </xf>
    <xf numFmtId="0" fontId="3" fillId="4" borderId="24" xfId="2" applyFill="1" applyBorder="1" applyAlignment="1">
      <alignment horizontal="center"/>
    </xf>
    <xf numFmtId="4" fontId="3" fillId="4" borderId="16" xfId="2" applyNumberFormat="1" applyFill="1" applyBorder="1" applyAlignment="1">
      <alignment horizontal="center"/>
    </xf>
    <xf numFmtId="2" fontId="3" fillId="4" borderId="30" xfId="2" applyNumberFormat="1" applyFill="1" applyBorder="1"/>
    <xf numFmtId="3" fontId="3" fillId="4" borderId="16" xfId="2" applyNumberFormat="1" applyFill="1" applyBorder="1"/>
    <xf numFmtId="172" fontId="3" fillId="4" borderId="16" xfId="2" applyNumberFormat="1" applyFill="1" applyBorder="1"/>
    <xf numFmtId="164" fontId="3" fillId="4" borderId="16" xfId="1" applyFont="1" applyFill="1" applyBorder="1"/>
    <xf numFmtId="9" fontId="3" fillId="4" borderId="16" xfId="2" applyNumberFormat="1" applyFill="1" applyBorder="1"/>
    <xf numFmtId="176" fontId="3" fillId="4" borderId="16" xfId="2" applyNumberFormat="1" applyFill="1" applyBorder="1"/>
    <xf numFmtId="0" fontId="15" fillId="4" borderId="31" xfId="2" applyFont="1" applyFill="1" applyBorder="1" applyAlignment="1">
      <alignment horizontal="center"/>
    </xf>
    <xf numFmtId="0" fontId="15" fillId="4" borderId="16" xfId="2" applyFont="1" applyFill="1" applyBorder="1" applyAlignment="1">
      <alignment horizontal="center"/>
    </xf>
    <xf numFmtId="4" fontId="10" fillId="4" borderId="0" xfId="2" applyNumberFormat="1" applyFont="1" applyFill="1"/>
    <xf numFmtId="0" fontId="3" fillId="4" borderId="18" xfId="2" applyFill="1" applyBorder="1" applyAlignment="1">
      <alignment horizontal="center"/>
    </xf>
    <xf numFmtId="4" fontId="3" fillId="4" borderId="31" xfId="2" applyNumberFormat="1" applyFill="1" applyBorder="1"/>
    <xf numFmtId="3" fontId="3" fillId="4" borderId="31" xfId="2" applyNumberFormat="1" applyFill="1" applyBorder="1"/>
    <xf numFmtId="4" fontId="3" fillId="4" borderId="10" xfId="2" applyNumberFormat="1" applyFill="1" applyBorder="1"/>
    <xf numFmtId="0" fontId="10" fillId="4" borderId="21" xfId="2" applyFont="1" applyFill="1" applyBorder="1"/>
    <xf numFmtId="4" fontId="10" fillId="4" borderId="21" xfId="2" applyNumberFormat="1" applyFont="1" applyFill="1" applyBorder="1"/>
    <xf numFmtId="4" fontId="3" fillId="4" borderId="4" xfId="2" applyNumberFormat="1" applyFill="1" applyBorder="1"/>
    <xf numFmtId="0" fontId="12" fillId="4" borderId="4" xfId="0" applyFont="1" applyFill="1" applyBorder="1" applyAlignment="1">
      <alignment horizontal="left" vertical="center"/>
    </xf>
    <xf numFmtId="0" fontId="12" fillId="4" borderId="0" xfId="0" applyFont="1" applyFill="1"/>
    <xf numFmtId="0" fontId="12" fillId="4" borderId="4" xfId="0" applyFont="1" applyFill="1" applyBorder="1" applyAlignment="1">
      <alignment vertical="center"/>
    </xf>
    <xf numFmtId="0" fontId="12" fillId="4" borderId="10" xfId="0" applyFont="1" applyFill="1" applyBorder="1"/>
    <xf numFmtId="4" fontId="3" fillId="4" borderId="11" xfId="2" applyNumberFormat="1" applyFill="1" applyBorder="1"/>
    <xf numFmtId="3" fontId="12" fillId="4" borderId="9" xfId="2" applyNumberFormat="1" applyFont="1" applyFill="1" applyBorder="1"/>
    <xf numFmtId="177" fontId="3" fillId="4" borderId="16" xfId="2" applyNumberFormat="1" applyFill="1" applyBorder="1"/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170" fontId="17" fillId="4" borderId="19" xfId="3" applyNumberFormat="1" applyFont="1" applyFill="1" applyBorder="1" applyAlignment="1">
      <alignment horizontal="center" vertical="center"/>
    </xf>
    <xf numFmtId="171" fontId="17" fillId="4" borderId="40" xfId="3" applyNumberFormat="1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vertical="center" wrapText="1"/>
    </xf>
    <xf numFmtId="0" fontId="17" fillId="4" borderId="14" xfId="0" applyFont="1" applyFill="1" applyBorder="1" applyAlignment="1">
      <alignment vertical="center" wrapText="1"/>
    </xf>
    <xf numFmtId="0" fontId="18" fillId="4" borderId="15" xfId="0" applyFont="1" applyFill="1" applyBorder="1" applyAlignment="1">
      <alignment horizontal="center" vertical="center"/>
    </xf>
    <xf numFmtId="4" fontId="18" fillId="4" borderId="16" xfId="0" applyNumberFormat="1" applyFont="1" applyFill="1" applyBorder="1" applyAlignment="1">
      <alignment vertical="center"/>
    </xf>
    <xf numFmtId="4" fontId="18" fillId="4" borderId="16" xfId="0" applyNumberFormat="1" applyFont="1" applyFill="1" applyBorder="1" applyAlignment="1">
      <alignment horizontal="center" vertical="center"/>
    </xf>
    <xf numFmtId="2" fontId="18" fillId="4" borderId="16" xfId="0" applyNumberFormat="1" applyFont="1" applyFill="1" applyBorder="1" applyAlignment="1">
      <alignment horizontal="center" vertical="center"/>
    </xf>
    <xf numFmtId="170" fontId="18" fillId="4" borderId="16" xfId="3" applyNumberFormat="1" applyFont="1" applyFill="1" applyBorder="1" applyAlignment="1">
      <alignment horizontal="center" vertical="center"/>
    </xf>
    <xf numFmtId="165" fontId="18" fillId="4" borderId="17" xfId="3" applyFont="1" applyFill="1" applyBorder="1" applyAlignment="1">
      <alignment horizontal="center" vertical="center"/>
    </xf>
    <xf numFmtId="4" fontId="17" fillId="4" borderId="16" xfId="0" applyNumberFormat="1" applyFont="1" applyFill="1" applyBorder="1" applyAlignment="1">
      <alignment vertical="center"/>
    </xf>
    <xf numFmtId="0" fontId="18" fillId="4" borderId="16" xfId="0" applyFont="1" applyFill="1" applyBorder="1" applyAlignment="1">
      <alignment horizontal="center" vertical="center"/>
    </xf>
    <xf numFmtId="170" fontId="17" fillId="4" borderId="17" xfId="3" applyNumberFormat="1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171" fontId="18" fillId="4" borderId="17" xfId="3" applyNumberFormat="1" applyFont="1" applyFill="1" applyBorder="1" applyAlignment="1">
      <alignment horizontal="center" vertical="center"/>
    </xf>
    <xf numFmtId="170" fontId="18" fillId="4" borderId="17" xfId="3" applyNumberFormat="1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4" fontId="18" fillId="4" borderId="13" xfId="0" applyNumberFormat="1" applyFont="1" applyFill="1" applyBorder="1" applyAlignment="1">
      <alignment vertical="center"/>
    </xf>
    <xf numFmtId="0" fontId="18" fillId="4" borderId="13" xfId="0" applyFont="1" applyFill="1" applyBorder="1" applyAlignment="1">
      <alignment horizontal="center" vertical="center"/>
    </xf>
    <xf numFmtId="2" fontId="18" fillId="4" borderId="13" xfId="0" applyNumberFormat="1" applyFont="1" applyFill="1" applyBorder="1" applyAlignment="1">
      <alignment horizontal="center" vertical="center"/>
    </xf>
    <xf numFmtId="170" fontId="18" fillId="4" borderId="13" xfId="3" applyNumberFormat="1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horizontal="center" vertical="center" wrapText="1"/>
    </xf>
    <xf numFmtId="2" fontId="18" fillId="4" borderId="13" xfId="0" applyNumberFormat="1" applyFont="1" applyFill="1" applyBorder="1" applyAlignment="1">
      <alignment horizontal="center" vertical="center" wrapText="1"/>
    </xf>
    <xf numFmtId="164" fontId="18" fillId="4" borderId="13" xfId="1" applyFont="1" applyFill="1" applyBorder="1" applyAlignment="1">
      <alignment vertical="center" wrapText="1"/>
    </xf>
    <xf numFmtId="4" fontId="18" fillId="4" borderId="16" xfId="0" applyNumberFormat="1" applyFont="1" applyFill="1" applyBorder="1" applyAlignment="1">
      <alignment vertical="center" wrapText="1"/>
    </xf>
    <xf numFmtId="2" fontId="18" fillId="4" borderId="15" xfId="0" applyNumberFormat="1" applyFont="1" applyFill="1" applyBorder="1" applyAlignment="1">
      <alignment horizontal="center" vertical="center"/>
    </xf>
    <xf numFmtId="2" fontId="17" fillId="4" borderId="15" xfId="0" applyNumberFormat="1" applyFont="1" applyFill="1" applyBorder="1" applyAlignment="1">
      <alignment horizontal="center" vertical="center"/>
    </xf>
    <xf numFmtId="170" fontId="17" fillId="4" borderId="30" xfId="3" applyNumberFormat="1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vertical="center" wrapText="1"/>
    </xf>
    <xf numFmtId="170" fontId="17" fillId="4" borderId="35" xfId="3" applyNumberFormat="1" applyFont="1" applyFill="1" applyBorder="1" applyAlignment="1">
      <alignment horizontal="center" vertical="center"/>
    </xf>
    <xf numFmtId="0" fontId="18" fillId="4" borderId="0" xfId="0" applyFont="1" applyFill="1"/>
    <xf numFmtId="0" fontId="18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vertical="center"/>
    </xf>
    <xf numFmtId="170" fontId="18" fillId="4" borderId="0" xfId="3" applyNumberFormat="1" applyFont="1" applyFill="1" applyAlignment="1">
      <alignment horizontal="center" vertical="center"/>
    </xf>
    <xf numFmtId="171" fontId="18" fillId="4" borderId="0" xfId="3" applyNumberFormat="1" applyFont="1" applyFill="1" applyAlignment="1">
      <alignment horizontal="center" vertical="center"/>
    </xf>
    <xf numFmtId="171" fontId="18" fillId="4" borderId="43" xfId="3" applyNumberFormat="1" applyFont="1" applyFill="1" applyBorder="1" applyAlignment="1">
      <alignment horizontal="center" vertical="center"/>
    </xf>
    <xf numFmtId="171" fontId="18" fillId="4" borderId="42" xfId="3" applyNumberFormat="1" applyFont="1" applyFill="1" applyBorder="1" applyAlignment="1">
      <alignment horizontal="center" vertical="center"/>
    </xf>
    <xf numFmtId="171" fontId="18" fillId="4" borderId="31" xfId="3" applyNumberFormat="1" applyFont="1" applyFill="1" applyBorder="1" applyAlignment="1">
      <alignment horizontal="center" vertical="center"/>
    </xf>
    <xf numFmtId="171" fontId="18" fillId="4" borderId="38" xfId="3" applyNumberFormat="1" applyFont="1" applyFill="1" applyBorder="1" applyAlignment="1">
      <alignment horizontal="center" vertical="center"/>
    </xf>
    <xf numFmtId="171" fontId="18" fillId="4" borderId="40" xfId="3" applyNumberFormat="1" applyFont="1" applyFill="1" applyBorder="1" applyAlignment="1">
      <alignment horizontal="center" vertical="center"/>
    </xf>
    <xf numFmtId="171" fontId="17" fillId="4" borderId="6" xfId="3" applyNumberFormat="1" applyFont="1" applyFill="1" applyBorder="1" applyAlignment="1">
      <alignment horizontal="center" vertical="center"/>
    </xf>
    <xf numFmtId="171" fontId="17" fillId="4" borderId="44" xfId="3" applyNumberFormat="1" applyFont="1" applyFill="1" applyBorder="1" applyAlignment="1">
      <alignment horizontal="center" vertical="center"/>
    </xf>
    <xf numFmtId="171" fontId="18" fillId="4" borderId="0" xfId="3" applyNumberFormat="1" applyFont="1" applyFill="1" applyBorder="1" applyAlignment="1">
      <alignment horizontal="center" vertical="center"/>
    </xf>
    <xf numFmtId="170" fontId="18" fillId="4" borderId="0" xfId="3" applyNumberFormat="1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left" vertical="center"/>
    </xf>
    <xf numFmtId="170" fontId="18" fillId="4" borderId="10" xfId="3" applyNumberFormat="1" applyFont="1" applyFill="1" applyBorder="1" applyAlignment="1">
      <alignment horizontal="left" vertical="center"/>
    </xf>
    <xf numFmtId="171" fontId="18" fillId="4" borderId="10" xfId="3" applyNumberFormat="1" applyFont="1" applyFill="1" applyBorder="1" applyAlignment="1">
      <alignment horizontal="center" vertical="center"/>
    </xf>
    <xf numFmtId="0" fontId="17" fillId="4" borderId="0" xfId="0" applyFont="1" applyFill="1" applyAlignment="1">
      <alignment horizontal="left" vertical="center"/>
    </xf>
    <xf numFmtId="170" fontId="17" fillId="4" borderId="0" xfId="3" applyNumberFormat="1" applyFont="1" applyFill="1" applyAlignment="1">
      <alignment horizontal="left" vertical="center"/>
    </xf>
    <xf numFmtId="171" fontId="17" fillId="4" borderId="0" xfId="3" applyNumberFormat="1" applyFont="1" applyFill="1" applyAlignment="1">
      <alignment horizontal="center" vertical="center"/>
    </xf>
    <xf numFmtId="4" fontId="22" fillId="4" borderId="16" xfId="0" applyNumberFormat="1" applyFont="1" applyFill="1" applyBorder="1" applyAlignment="1">
      <alignment horizontal="center" vertical="center"/>
    </xf>
    <xf numFmtId="2" fontId="22" fillId="4" borderId="16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 wrapText="1"/>
    </xf>
    <xf numFmtId="165" fontId="24" fillId="0" borderId="0" xfId="3" applyFont="1"/>
    <xf numFmtId="0" fontId="24" fillId="0" borderId="0" xfId="0" applyFont="1"/>
    <xf numFmtId="169" fontId="24" fillId="0" borderId="0" xfId="0" applyNumberFormat="1" applyFont="1"/>
    <xf numFmtId="165" fontId="24" fillId="0" borderId="0" xfId="3" applyFont="1" applyFill="1"/>
    <xf numFmtId="171" fontId="19" fillId="0" borderId="0" xfId="3" applyNumberFormat="1" applyFont="1" applyFill="1" applyBorder="1" applyAlignment="1">
      <alignment horizontal="center" vertical="center"/>
    </xf>
    <xf numFmtId="165" fontId="24" fillId="0" borderId="0" xfId="0" applyNumberFormat="1" applyFont="1"/>
    <xf numFmtId="171" fontId="20" fillId="0" borderId="0" xfId="3" applyNumberFormat="1" applyFont="1" applyFill="1" applyAlignment="1">
      <alignment horizontal="center" vertical="center"/>
    </xf>
    <xf numFmtId="165" fontId="25" fillId="0" borderId="0" xfId="3" applyFont="1"/>
    <xf numFmtId="165" fontId="25" fillId="0" borderId="0" xfId="0" applyNumberFormat="1" applyFont="1"/>
    <xf numFmtId="170" fontId="20" fillId="0" borderId="0" xfId="3" applyNumberFormat="1" applyFont="1" applyFill="1" applyAlignment="1">
      <alignment horizontal="center" vertical="center"/>
    </xf>
    <xf numFmtId="165" fontId="20" fillId="0" borderId="0" xfId="14" applyFont="1" applyFill="1" applyAlignment="1">
      <alignment horizontal="center" vertical="center"/>
    </xf>
    <xf numFmtId="168" fontId="26" fillId="0" borderId="0" xfId="13" applyFont="1"/>
    <xf numFmtId="170" fontId="20" fillId="4" borderId="0" xfId="3" applyNumberFormat="1" applyFont="1" applyFill="1" applyAlignment="1">
      <alignment horizontal="center" vertical="center"/>
    </xf>
    <xf numFmtId="0" fontId="24" fillId="0" borderId="0" xfId="0" applyFont="1" applyAlignment="1">
      <alignment horizontal="center"/>
    </xf>
    <xf numFmtId="0" fontId="19" fillId="4" borderId="16" xfId="0" applyFont="1" applyFill="1" applyBorder="1" applyAlignment="1">
      <alignment horizontal="center" vertical="center"/>
    </xf>
    <xf numFmtId="170" fontId="19" fillId="4" borderId="16" xfId="3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 wrapText="1"/>
    </xf>
    <xf numFmtId="170" fontId="19" fillId="4" borderId="0" xfId="3" applyNumberFormat="1" applyFont="1" applyFill="1" applyBorder="1" applyAlignment="1">
      <alignment horizontal="center" vertical="center"/>
    </xf>
    <xf numFmtId="0" fontId="23" fillId="4" borderId="16" xfId="2" applyFont="1" applyFill="1" applyBorder="1"/>
    <xf numFmtId="0" fontId="23" fillId="0" borderId="0" xfId="2" applyFont="1"/>
    <xf numFmtId="0" fontId="23" fillId="4" borderId="4" xfId="2" applyFont="1" applyFill="1" applyBorder="1"/>
    <xf numFmtId="0" fontId="23" fillId="4" borderId="0" xfId="2" applyFont="1" applyFill="1"/>
    <xf numFmtId="4" fontId="23" fillId="4" borderId="21" xfId="2" applyNumberFormat="1" applyFont="1" applyFill="1" applyBorder="1"/>
    <xf numFmtId="0" fontId="23" fillId="4" borderId="21" xfId="2" applyFont="1" applyFill="1" applyBorder="1"/>
    <xf numFmtId="0" fontId="23" fillId="4" borderId="20" xfId="2" applyFont="1" applyFill="1" applyBorder="1"/>
    <xf numFmtId="0" fontId="27" fillId="4" borderId="16" xfId="2" applyFont="1" applyFill="1" applyBorder="1" applyAlignment="1">
      <alignment horizontal="center"/>
    </xf>
    <xf numFmtId="4" fontId="23" fillId="4" borderId="16" xfId="2" applyNumberFormat="1" applyFont="1" applyFill="1" applyBorder="1"/>
    <xf numFmtId="4" fontId="23" fillId="4" borderId="0" xfId="2" applyNumberFormat="1" applyFont="1" applyFill="1"/>
    <xf numFmtId="4" fontId="23" fillId="4" borderId="16" xfId="2" applyNumberFormat="1" applyFont="1" applyFill="1" applyBorder="1" applyAlignment="1">
      <alignment horizontal="center"/>
    </xf>
    <xf numFmtId="3" fontId="23" fillId="4" borderId="16" xfId="2" applyNumberFormat="1" applyFont="1" applyFill="1" applyBorder="1"/>
    <xf numFmtId="164" fontId="23" fillId="4" borderId="16" xfId="1" applyFont="1" applyFill="1" applyBorder="1"/>
    <xf numFmtId="9" fontId="23" fillId="4" borderId="16" xfId="2" applyNumberFormat="1" applyFont="1" applyFill="1" applyBorder="1"/>
    <xf numFmtId="1" fontId="23" fillId="4" borderId="16" xfId="2" applyNumberFormat="1" applyFont="1" applyFill="1" applyBorder="1"/>
    <xf numFmtId="172" fontId="23" fillId="4" borderId="16" xfId="2" applyNumberFormat="1" applyFont="1" applyFill="1" applyBorder="1"/>
    <xf numFmtId="0" fontId="27" fillId="4" borderId="0" xfId="2" applyFont="1" applyFill="1"/>
    <xf numFmtId="4" fontId="27" fillId="4" borderId="0" xfId="2" applyNumberFormat="1" applyFont="1" applyFill="1"/>
    <xf numFmtId="3" fontId="23" fillId="4" borderId="0" xfId="2" applyNumberFormat="1" applyFont="1" applyFill="1"/>
    <xf numFmtId="177" fontId="23" fillId="4" borderId="16" xfId="13" applyNumberFormat="1" applyFont="1" applyFill="1" applyBorder="1"/>
    <xf numFmtId="170" fontId="23" fillId="4" borderId="21" xfId="3" applyNumberFormat="1" applyFont="1" applyFill="1" applyBorder="1" applyAlignment="1">
      <alignment horizontal="center" vertical="center"/>
    </xf>
    <xf numFmtId="171" fontId="23" fillId="4" borderId="21" xfId="3" applyNumberFormat="1" applyFont="1" applyFill="1" applyBorder="1" applyAlignment="1">
      <alignment horizontal="center" vertical="center"/>
    </xf>
    <xf numFmtId="2" fontId="23" fillId="4" borderId="16" xfId="2" applyNumberFormat="1" applyFont="1" applyFill="1" applyBorder="1"/>
    <xf numFmtId="2" fontId="23" fillId="4" borderId="0" xfId="2" applyNumberFormat="1" applyFont="1" applyFill="1"/>
    <xf numFmtId="0" fontId="27" fillId="4" borderId="0" xfId="2" applyFont="1" applyFill="1" applyAlignment="1">
      <alignment horizontal="center"/>
    </xf>
    <xf numFmtId="0" fontId="23" fillId="4" borderId="16" xfId="2" applyFont="1" applyFill="1" applyBorder="1" applyAlignment="1">
      <alignment horizontal="center"/>
    </xf>
    <xf numFmtId="0" fontId="23" fillId="0" borderId="0" xfId="2" applyFont="1" applyAlignment="1">
      <alignment horizontal="left"/>
    </xf>
    <xf numFmtId="0" fontId="27" fillId="0" borderId="0" xfId="2" applyFont="1" applyAlignment="1">
      <alignment wrapText="1"/>
    </xf>
    <xf numFmtId="2" fontId="23" fillId="4" borderId="37" xfId="2" applyNumberFormat="1" applyFont="1" applyFill="1" applyBorder="1"/>
    <xf numFmtId="0" fontId="27" fillId="4" borderId="16" xfId="2" applyFont="1" applyFill="1" applyBorder="1"/>
    <xf numFmtId="0" fontId="23" fillId="4" borderId="16" xfId="2" quotePrefix="1" applyFont="1" applyFill="1" applyBorder="1" applyAlignment="1">
      <alignment horizontal="center"/>
    </xf>
    <xf numFmtId="2" fontId="23" fillId="4" borderId="16" xfId="2" applyNumberFormat="1" applyFont="1" applyFill="1" applyBorder="1" applyAlignment="1">
      <alignment horizontal="center"/>
    </xf>
    <xf numFmtId="2" fontId="23" fillId="4" borderId="16" xfId="8" applyNumberFormat="1" applyFont="1" applyFill="1" applyBorder="1" applyAlignment="1">
      <alignment horizontal="center"/>
    </xf>
    <xf numFmtId="2" fontId="23" fillId="4" borderId="16" xfId="8" applyNumberFormat="1" applyFont="1" applyFill="1" applyBorder="1"/>
    <xf numFmtId="0" fontId="23" fillId="4" borderId="16" xfId="8" quotePrefix="1" applyFont="1" applyFill="1" applyBorder="1" applyAlignment="1">
      <alignment horizontal="center"/>
    </xf>
    <xf numFmtId="0" fontId="23" fillId="4" borderId="0" xfId="2" applyFont="1" applyFill="1" applyAlignment="1">
      <alignment horizontal="right"/>
    </xf>
    <xf numFmtId="2" fontId="27" fillId="4" borderId="19" xfId="2" quotePrefix="1" applyNumberFormat="1" applyFont="1" applyFill="1" applyBorder="1" applyAlignment="1">
      <alignment horizontal="center"/>
    </xf>
    <xf numFmtId="2" fontId="27" fillId="4" borderId="16" xfId="2" applyNumberFormat="1" applyFont="1" applyFill="1" applyBorder="1"/>
    <xf numFmtId="2" fontId="27" fillId="4" borderId="16" xfId="2" applyNumberFormat="1" applyFont="1" applyFill="1" applyBorder="1" applyAlignment="1">
      <alignment horizontal="center"/>
    </xf>
    <xf numFmtId="175" fontId="27" fillId="4" borderId="0" xfId="2" applyNumberFormat="1" applyFont="1" applyFill="1"/>
    <xf numFmtId="0" fontId="23" fillId="4" borderId="0" xfId="0" applyFont="1" applyFill="1" applyAlignment="1">
      <alignment vertical="center"/>
    </xf>
    <xf numFmtId="0" fontId="27" fillId="4" borderId="0" xfId="0" applyFont="1" applyFill="1" applyAlignment="1">
      <alignment horizontal="left" vertical="center"/>
    </xf>
    <xf numFmtId="0" fontId="27" fillId="0" borderId="0" xfId="2" applyFont="1"/>
    <xf numFmtId="2" fontId="27" fillId="4" borderId="0" xfId="2" applyNumberFormat="1" applyFont="1" applyFill="1"/>
    <xf numFmtId="0" fontId="23" fillId="4" borderId="37" xfId="2" applyFont="1" applyFill="1" applyBorder="1"/>
    <xf numFmtId="4" fontId="23" fillId="4" borderId="37" xfId="2" applyNumberFormat="1" applyFont="1" applyFill="1" applyBorder="1"/>
    <xf numFmtId="4" fontId="23" fillId="4" borderId="22" xfId="2" applyNumberFormat="1" applyFont="1" applyFill="1" applyBorder="1"/>
    <xf numFmtId="0" fontId="23" fillId="4" borderId="47" xfId="2" applyFont="1" applyFill="1" applyBorder="1"/>
    <xf numFmtId="0" fontId="23" fillId="4" borderId="26" xfId="2" applyFont="1" applyFill="1" applyBorder="1"/>
    <xf numFmtId="3" fontId="27" fillId="4" borderId="47" xfId="2" applyNumberFormat="1" applyFont="1" applyFill="1" applyBorder="1"/>
    <xf numFmtId="3" fontId="23" fillId="4" borderId="47" xfId="2" applyNumberFormat="1" applyFont="1" applyFill="1" applyBorder="1"/>
    <xf numFmtId="3" fontId="23" fillId="4" borderId="21" xfId="2" applyNumberFormat="1" applyFont="1" applyFill="1" applyBorder="1"/>
    <xf numFmtId="178" fontId="24" fillId="0" borderId="0" xfId="3" applyNumberFormat="1" applyFont="1"/>
    <xf numFmtId="0" fontId="3" fillId="0" borderId="0" xfId="0" applyFont="1"/>
    <xf numFmtId="0" fontId="28" fillId="0" borderId="0" xfId="0" applyFont="1"/>
    <xf numFmtId="168" fontId="3" fillId="0" borderId="0" xfId="13" applyFont="1" applyFill="1" applyAlignment="1" applyProtection="1"/>
    <xf numFmtId="4" fontId="10" fillId="0" borderId="49" xfId="0" applyNumberFormat="1" applyFont="1" applyBorder="1"/>
    <xf numFmtId="0" fontId="10" fillId="0" borderId="2" xfId="0" applyFont="1" applyBorder="1"/>
    <xf numFmtId="0" fontId="3" fillId="0" borderId="2" xfId="0" applyFont="1" applyBorder="1"/>
    <xf numFmtId="168" fontId="10" fillId="0" borderId="3" xfId="13" applyFont="1" applyFill="1" applyBorder="1" applyAlignment="1" applyProtection="1"/>
    <xf numFmtId="0" fontId="10" fillId="0" borderId="16" xfId="0" applyFont="1" applyBorder="1" applyAlignment="1">
      <alignment horizontal="center"/>
    </xf>
    <xf numFmtId="168" fontId="10" fillId="0" borderId="16" xfId="13" applyFont="1" applyFill="1" applyBorder="1" applyAlignment="1" applyProtection="1">
      <alignment horizontal="center"/>
    </xf>
    <xf numFmtId="4" fontId="3" fillId="0" borderId="19" xfId="0" applyNumberFormat="1" applyFont="1" applyBorder="1"/>
    <xf numFmtId="4" fontId="3" fillId="0" borderId="16" xfId="0" applyNumberFormat="1" applyFont="1" applyBorder="1"/>
    <xf numFmtId="0" fontId="3" fillId="0" borderId="16" xfId="0" applyFont="1" applyBorder="1"/>
    <xf numFmtId="2" fontId="3" fillId="0" borderId="16" xfId="0" applyNumberFormat="1" applyFont="1" applyBorder="1"/>
    <xf numFmtId="168" fontId="3" fillId="0" borderId="16" xfId="13" applyFont="1" applyFill="1" applyBorder="1" applyAlignment="1" applyProtection="1">
      <alignment horizontal="right"/>
    </xf>
    <xf numFmtId="0" fontId="3" fillId="0" borderId="48" xfId="0" applyFont="1" applyBorder="1"/>
    <xf numFmtId="168" fontId="3" fillId="0" borderId="16" xfId="13" applyFont="1" applyFill="1" applyBorder="1" applyAlignment="1" applyProtection="1"/>
    <xf numFmtId="0" fontId="10" fillId="0" borderId="53" xfId="0" applyFont="1" applyBorder="1"/>
    <xf numFmtId="0" fontId="10" fillId="0" borderId="54" xfId="0" applyFont="1" applyBorder="1"/>
    <xf numFmtId="168" fontId="10" fillId="0" borderId="55" xfId="13" applyFont="1" applyFill="1" applyBorder="1" applyAlignment="1" applyProtection="1"/>
    <xf numFmtId="4" fontId="10" fillId="0" borderId="6" xfId="0" applyNumberFormat="1" applyFont="1" applyBorder="1"/>
    <xf numFmtId="0" fontId="10" fillId="0" borderId="49" xfId="0" applyFont="1" applyBorder="1" applyAlignment="1">
      <alignment horizontal="center"/>
    </xf>
    <xf numFmtId="0" fontId="3" fillId="0" borderId="4" xfId="0" applyFont="1" applyBorder="1"/>
    <xf numFmtId="4" fontId="27" fillId="4" borderId="47" xfId="2" applyNumberFormat="1" applyFont="1" applyFill="1" applyBorder="1" applyAlignment="1">
      <alignment horizontal="center" vertical="center" wrapText="1"/>
    </xf>
    <xf numFmtId="4" fontId="27" fillId="4" borderId="0" xfId="2" applyNumberFormat="1" applyFont="1" applyFill="1" applyAlignment="1">
      <alignment horizontal="center" vertical="center" wrapText="1"/>
    </xf>
    <xf numFmtId="0" fontId="25" fillId="0" borderId="16" xfId="0" applyFont="1" applyBorder="1" applyAlignment="1">
      <alignment horizont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5" fillId="0" borderId="16" xfId="16" applyFont="1" applyBorder="1" applyAlignment="1">
      <alignment horizontal="center" vertical="center"/>
    </xf>
    <xf numFmtId="0" fontId="31" fillId="0" borderId="0" xfId="16" applyFont="1"/>
    <xf numFmtId="14" fontId="25" fillId="0" borderId="16" xfId="16" applyNumberFormat="1" applyFont="1" applyBorder="1" applyAlignment="1">
      <alignment horizontal="center" vertical="center"/>
    </xf>
    <xf numFmtId="0" fontId="24" fillId="0" borderId="0" xfId="16" applyFont="1" applyAlignment="1">
      <alignment vertical="center"/>
    </xf>
    <xf numFmtId="0" fontId="25" fillId="0" borderId="0" xfId="16" applyFont="1" applyAlignment="1">
      <alignment vertical="center"/>
    </xf>
    <xf numFmtId="0" fontId="24" fillId="0" borderId="0" xfId="16" applyFont="1" applyAlignment="1">
      <alignment horizontal="center" wrapText="1"/>
    </xf>
    <xf numFmtId="0" fontId="25" fillId="0" borderId="16" xfId="16" applyFont="1" applyBorder="1" applyAlignment="1">
      <alignment vertical="center"/>
    </xf>
    <xf numFmtId="0" fontId="25" fillId="0" borderId="16" xfId="16" applyFont="1" applyBorder="1" applyAlignment="1">
      <alignment horizontal="left" vertical="center"/>
    </xf>
    <xf numFmtId="10" fontId="31" fillId="0" borderId="0" xfId="16" applyNumberFormat="1" applyFont="1"/>
    <xf numFmtId="0" fontId="24" fillId="0" borderId="16" xfId="16" applyFont="1" applyBorder="1" applyAlignment="1">
      <alignment vertical="center"/>
    </xf>
    <xf numFmtId="44" fontId="24" fillId="0" borderId="16" xfId="17" applyFont="1" applyBorder="1" applyAlignment="1">
      <alignment vertical="center"/>
    </xf>
    <xf numFmtId="0" fontId="25" fillId="0" borderId="16" xfId="16" applyFont="1" applyBorder="1" applyAlignment="1">
      <alignment horizontal="center" vertical="center" wrapText="1"/>
    </xf>
    <xf numFmtId="0" fontId="24" fillId="0" borderId="16" xfId="16" applyFont="1" applyBorder="1"/>
    <xf numFmtId="178" fontId="24" fillId="0" borderId="16" xfId="18" applyNumberFormat="1" applyFont="1" applyBorder="1"/>
    <xf numFmtId="9" fontId="24" fillId="0" borderId="16" xfId="16" applyNumberFormat="1" applyFont="1" applyBorder="1" applyAlignment="1">
      <alignment horizontal="center"/>
    </xf>
    <xf numFmtId="0" fontId="24" fillId="0" borderId="16" xfId="16" applyFont="1" applyBorder="1" applyAlignment="1">
      <alignment horizontal="center"/>
    </xf>
    <xf numFmtId="179" fontId="24" fillId="0" borderId="16" xfId="16" applyNumberFormat="1" applyFont="1" applyBorder="1"/>
    <xf numFmtId="0" fontId="25" fillId="0" borderId="16" xfId="16" applyFont="1" applyBorder="1" applyAlignment="1">
      <alignment vertical="center" wrapText="1"/>
    </xf>
    <xf numFmtId="10" fontId="24" fillId="0" borderId="16" xfId="16" applyNumberFormat="1" applyFont="1" applyBorder="1" applyAlignment="1">
      <alignment vertical="center" wrapText="1"/>
    </xf>
    <xf numFmtId="180" fontId="31" fillId="0" borderId="0" xfId="16" applyNumberFormat="1" applyFont="1"/>
    <xf numFmtId="10" fontId="24" fillId="0" borderId="16" xfId="16" applyNumberFormat="1" applyFont="1" applyBorder="1" applyAlignment="1">
      <alignment vertical="center"/>
    </xf>
    <xf numFmtId="179" fontId="24" fillId="0" borderId="16" xfId="16" applyNumberFormat="1" applyFont="1" applyBorder="1" applyAlignment="1">
      <alignment vertical="center"/>
    </xf>
    <xf numFmtId="180" fontId="24" fillId="0" borderId="16" xfId="16" applyNumberFormat="1" applyFont="1" applyBorder="1" applyAlignment="1">
      <alignment vertical="center"/>
    </xf>
    <xf numFmtId="9" fontId="25" fillId="7" borderId="16" xfId="16" applyNumberFormat="1" applyFont="1" applyFill="1" applyBorder="1"/>
    <xf numFmtId="0" fontId="25" fillId="0" borderId="0" xfId="16" applyFont="1" applyAlignment="1">
      <alignment horizontal="right"/>
    </xf>
    <xf numFmtId="181" fontId="25" fillId="0" borderId="0" xfId="17" applyNumberFormat="1" applyFont="1" applyFill="1" applyBorder="1" applyAlignment="1"/>
    <xf numFmtId="182" fontId="25" fillId="0" borderId="0" xfId="16" applyNumberFormat="1" applyFont="1"/>
    <xf numFmtId="9" fontId="25" fillId="7" borderId="16" xfId="16" applyNumberFormat="1" applyFont="1" applyFill="1" applyBorder="1" applyAlignment="1">
      <alignment horizontal="center"/>
    </xf>
    <xf numFmtId="179" fontId="25" fillId="0" borderId="0" xfId="16" applyNumberFormat="1" applyFont="1" applyAlignment="1">
      <alignment horizontal="center"/>
    </xf>
    <xf numFmtId="9" fontId="25" fillId="0" borderId="0" xfId="16" applyNumberFormat="1" applyFont="1" applyAlignment="1">
      <alignment horizontal="center"/>
    </xf>
    <xf numFmtId="9" fontId="24" fillId="0" borderId="16" xfId="20" applyFont="1" applyBorder="1" applyAlignment="1">
      <alignment horizontal="center"/>
    </xf>
    <xf numFmtId="0" fontId="24" fillId="0" borderId="0" xfId="16" applyFont="1"/>
    <xf numFmtId="0" fontId="24" fillId="0" borderId="21" xfId="16" applyFont="1" applyBorder="1"/>
    <xf numFmtId="0" fontId="25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3" fontId="25" fillId="0" borderId="16" xfId="0" applyNumberFormat="1" applyFont="1" applyBorder="1" applyAlignment="1">
      <alignment horizontal="center" vertical="center" wrapText="1"/>
    </xf>
    <xf numFmtId="14" fontId="25" fillId="0" borderId="16" xfId="0" applyNumberFormat="1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vertical="center" wrapText="1"/>
    </xf>
    <xf numFmtId="0" fontId="25" fillId="0" borderId="30" xfId="0" applyFont="1" applyBorder="1" applyAlignment="1">
      <alignment wrapText="1"/>
    </xf>
    <xf numFmtId="4" fontId="25" fillId="0" borderId="20" xfId="0" applyNumberFormat="1" applyFont="1" applyBorder="1" applyAlignment="1">
      <alignment vertical="center"/>
    </xf>
    <xf numFmtId="4" fontId="25" fillId="0" borderId="26" xfId="0" applyNumberFormat="1" applyFont="1" applyBorder="1" applyAlignment="1">
      <alignment vertical="center"/>
    </xf>
    <xf numFmtId="4" fontId="25" fillId="0" borderId="30" xfId="0" applyNumberFormat="1" applyFont="1" applyBorder="1" applyAlignment="1">
      <alignment vertical="center"/>
    </xf>
    <xf numFmtId="4" fontId="25" fillId="0" borderId="16" xfId="0" applyNumberFormat="1" applyFont="1" applyBorder="1" applyAlignment="1">
      <alignment vertical="center"/>
    </xf>
    <xf numFmtId="10" fontId="24" fillId="0" borderId="16" xfId="16" applyNumberFormat="1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168" fontId="10" fillId="0" borderId="0" xfId="13" applyFont="1" applyFill="1" applyBorder="1" applyAlignment="1" applyProtection="1"/>
    <xf numFmtId="9" fontId="20" fillId="4" borderId="16" xfId="0" applyNumberFormat="1" applyFont="1" applyFill="1" applyBorder="1" applyAlignment="1">
      <alignment horizontal="right" vertical="center"/>
    </xf>
    <xf numFmtId="171" fontId="20" fillId="4" borderId="0" xfId="3" applyNumberFormat="1" applyFont="1" applyFill="1" applyBorder="1" applyAlignment="1">
      <alignment horizontal="center"/>
    </xf>
    <xf numFmtId="170" fontId="20" fillId="4" borderId="0" xfId="3" applyNumberFormat="1" applyFont="1" applyFill="1" applyBorder="1" applyAlignment="1">
      <alignment horizontal="center" wrapText="1"/>
    </xf>
    <xf numFmtId="170" fontId="20" fillId="4" borderId="0" xfId="3" applyNumberFormat="1" applyFont="1" applyFill="1" applyBorder="1" applyAlignment="1">
      <alignment horizontal="center" vertical="center" wrapText="1"/>
    </xf>
    <xf numFmtId="0" fontId="20" fillId="4" borderId="21" xfId="0" applyFont="1" applyFill="1" applyBorder="1" applyAlignment="1">
      <alignment vertical="center"/>
    </xf>
    <xf numFmtId="0" fontId="20" fillId="0" borderId="12" xfId="0" applyFont="1" applyBorder="1" applyAlignment="1">
      <alignment wrapText="1"/>
    </xf>
    <xf numFmtId="0" fontId="20" fillId="0" borderId="13" xfId="0" applyFont="1" applyBorder="1" applyAlignment="1">
      <alignment wrapText="1"/>
    </xf>
    <xf numFmtId="0" fontId="20" fillId="0" borderId="13" xfId="0" applyFont="1" applyBorder="1"/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180" fontId="19" fillId="0" borderId="16" xfId="10" applyNumberFormat="1" applyFont="1" applyFill="1" applyBorder="1"/>
    <xf numFmtId="180" fontId="20" fillId="0" borderId="16" xfId="13" applyNumberFormat="1" applyFont="1" applyFill="1" applyBorder="1"/>
    <xf numFmtId="180" fontId="19" fillId="0" borderId="16" xfId="21" applyNumberFormat="1" applyFont="1" applyFill="1" applyBorder="1"/>
    <xf numFmtId="0" fontId="20" fillId="0" borderId="0" xfId="0" applyFont="1"/>
    <xf numFmtId="0" fontId="20" fillId="0" borderId="0" xfId="0" applyFont="1" applyAlignment="1">
      <alignment horizontal="center"/>
    </xf>
    <xf numFmtId="168" fontId="19" fillId="0" borderId="0" xfId="13" applyFont="1" applyFill="1"/>
    <xf numFmtId="9" fontId="19" fillId="0" borderId="0" xfId="10" applyFont="1" applyFill="1"/>
    <xf numFmtId="165" fontId="20" fillId="0" borderId="0" xfId="0" applyNumberFormat="1" applyFont="1"/>
    <xf numFmtId="0" fontId="20" fillId="0" borderId="21" xfId="0" applyFont="1" applyBorder="1"/>
    <xf numFmtId="0" fontId="19" fillId="0" borderId="0" xfId="0" applyFont="1"/>
    <xf numFmtId="0" fontId="19" fillId="0" borderId="0" xfId="5" applyFont="1"/>
    <xf numFmtId="0" fontId="20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Protection="1">
      <protection locked="0"/>
    </xf>
    <xf numFmtId="0" fontId="20" fillId="0" borderId="0" xfId="0" applyFont="1" applyAlignment="1">
      <alignment vertical="center"/>
    </xf>
    <xf numFmtId="0" fontId="20" fillId="0" borderId="0" xfId="5" applyFont="1"/>
    <xf numFmtId="0" fontId="20" fillId="0" borderId="16" xfId="0" applyFont="1" applyBorder="1" applyAlignment="1">
      <alignment horizontal="center"/>
    </xf>
    <xf numFmtId="168" fontId="20" fillId="0" borderId="16" xfId="13" applyFont="1" applyFill="1" applyBorder="1" applyAlignment="1">
      <alignment horizontal="center"/>
    </xf>
    <xf numFmtId="10" fontId="20" fillId="0" borderId="30" xfId="1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center"/>
    </xf>
    <xf numFmtId="168" fontId="20" fillId="0" borderId="19" xfId="13" applyFont="1" applyFill="1" applyBorder="1" applyAlignment="1">
      <alignment horizontal="center"/>
    </xf>
    <xf numFmtId="178" fontId="20" fillId="0" borderId="16" xfId="14" applyNumberFormat="1" applyFont="1" applyFill="1" applyBorder="1"/>
    <xf numFmtId="178" fontId="20" fillId="0" borderId="19" xfId="14" applyNumberFormat="1" applyFont="1" applyFill="1" applyBorder="1"/>
    <xf numFmtId="176" fontId="27" fillId="8" borderId="34" xfId="2" applyNumberFormat="1" applyFont="1" applyFill="1" applyBorder="1"/>
    <xf numFmtId="0" fontId="27" fillId="8" borderId="23" xfId="2" applyFont="1" applyFill="1" applyBorder="1"/>
    <xf numFmtId="168" fontId="10" fillId="0" borderId="17" xfId="13" applyFont="1" applyFill="1" applyBorder="1" applyAlignment="1" applyProtection="1">
      <alignment horizontal="center"/>
    </xf>
    <xf numFmtId="168" fontId="3" fillId="0" borderId="17" xfId="13" applyFont="1" applyFill="1" applyBorder="1" applyAlignment="1" applyProtection="1"/>
    <xf numFmtId="4" fontId="3" fillId="0" borderId="16" xfId="0" applyNumberFormat="1" applyFont="1" applyBorder="1" applyAlignment="1">
      <alignment wrapText="1"/>
    </xf>
    <xf numFmtId="178" fontId="33" fillId="0" borderId="0" xfId="3" applyNumberFormat="1" applyFont="1"/>
    <xf numFmtId="165" fontId="33" fillId="0" borderId="0" xfId="3" applyFont="1"/>
    <xf numFmtId="171" fontId="33" fillId="0" borderId="0" xfId="3" applyNumberFormat="1" applyFont="1" applyFill="1" applyAlignment="1">
      <alignment horizontal="center" vertical="center"/>
    </xf>
    <xf numFmtId="0" fontId="19" fillId="8" borderId="15" xfId="0" applyFont="1" applyFill="1" applyBorder="1" applyAlignment="1">
      <alignment horizontal="center"/>
    </xf>
    <xf numFmtId="0" fontId="19" fillId="8" borderId="16" xfId="0" applyFont="1" applyFill="1" applyBorder="1" applyAlignment="1">
      <alignment horizontal="center"/>
    </xf>
    <xf numFmtId="0" fontId="20" fillId="8" borderId="19" xfId="0" applyFont="1" applyFill="1" applyBorder="1" applyAlignment="1">
      <alignment horizontal="center"/>
    </xf>
    <xf numFmtId="168" fontId="20" fillId="8" borderId="19" xfId="13" applyFont="1" applyFill="1" applyBorder="1" applyAlignment="1">
      <alignment horizontal="center"/>
    </xf>
    <xf numFmtId="178" fontId="20" fillId="8" borderId="19" xfId="14" applyNumberFormat="1" applyFont="1" applyFill="1" applyBorder="1"/>
    <xf numFmtId="10" fontId="20" fillId="8" borderId="30" xfId="10" applyNumberFormat="1" applyFont="1" applyFill="1" applyBorder="1" applyAlignment="1">
      <alignment horizontal="right" vertical="center"/>
    </xf>
    <xf numFmtId="178" fontId="31" fillId="0" borderId="0" xfId="14" applyNumberFormat="1" applyFont="1"/>
    <xf numFmtId="178" fontId="31" fillId="0" borderId="0" xfId="16" applyNumberFormat="1" applyFont="1"/>
    <xf numFmtId="165" fontId="23" fillId="4" borderId="37" xfId="14" applyFont="1" applyFill="1" applyBorder="1"/>
    <xf numFmtId="0" fontId="24" fillId="0" borderId="4" xfId="0" applyFont="1" applyBorder="1"/>
    <xf numFmtId="0" fontId="20" fillId="8" borderId="18" xfId="0" applyFont="1" applyFill="1" applyBorder="1" applyAlignment="1">
      <alignment horizontal="center"/>
    </xf>
    <xf numFmtId="0" fontId="20" fillId="0" borderId="18" xfId="0" applyFont="1" applyBorder="1" applyAlignment="1">
      <alignment horizontal="center"/>
    </xf>
    <xf numFmtId="9" fontId="19" fillId="0" borderId="51" xfId="21" applyFont="1" applyFill="1" applyBorder="1"/>
    <xf numFmtId="4" fontId="20" fillId="0" borderId="4" xfId="0" applyNumberFormat="1" applyFont="1" applyBorder="1" applyAlignment="1">
      <alignment horizontal="center" vertical="center" wrapText="1"/>
    </xf>
    <xf numFmtId="168" fontId="10" fillId="0" borderId="16" xfId="13" applyFont="1" applyFill="1" applyBorder="1" applyAlignment="1" applyProtection="1"/>
    <xf numFmtId="4" fontId="20" fillId="0" borderId="0" xfId="0" applyNumberFormat="1" applyFont="1" applyAlignment="1">
      <alignment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0" fillId="8" borderId="0" xfId="0" applyFont="1" applyFill="1"/>
    <xf numFmtId="181" fontId="20" fillId="0" borderId="0" xfId="0" applyNumberFormat="1" applyFont="1" applyAlignment="1">
      <alignment horizontal="center"/>
    </xf>
    <xf numFmtId="181" fontId="20" fillId="8" borderId="0" xfId="0" applyNumberFormat="1" applyFont="1" applyFill="1" applyAlignment="1">
      <alignment horizontal="center"/>
    </xf>
    <xf numFmtId="181" fontId="19" fillId="0" borderId="0" xfId="10" applyNumberFormat="1" applyFont="1" applyFill="1" applyBorder="1" applyAlignment="1">
      <alignment horizontal="center"/>
    </xf>
    <xf numFmtId="181" fontId="25" fillId="0" borderId="0" xfId="0" applyNumberFormat="1" applyFont="1"/>
    <xf numFmtId="165" fontId="25" fillId="0" borderId="0" xfId="14" applyFont="1" applyBorder="1"/>
    <xf numFmtId="0" fontId="20" fillId="0" borderId="0" xfId="0" applyFont="1" applyAlignment="1">
      <alignment horizontal="center" vertical="center" wrapText="1"/>
    </xf>
    <xf numFmtId="170" fontId="20" fillId="0" borderId="16" xfId="3" applyNumberFormat="1" applyFont="1" applyFill="1" applyBorder="1" applyAlignment="1">
      <alignment horizontal="center" vertical="center"/>
    </xf>
    <xf numFmtId="2" fontId="19" fillId="0" borderId="0" xfId="0" applyNumberFormat="1" applyFont="1" applyAlignment="1">
      <alignment horizontal="center" vertical="center" wrapText="1"/>
    </xf>
    <xf numFmtId="2" fontId="19" fillId="8" borderId="16" xfId="0" applyNumberFormat="1" applyFont="1" applyFill="1" applyBorder="1" applyAlignment="1">
      <alignment horizontal="center" vertical="center" wrapText="1"/>
    </xf>
    <xf numFmtId="165" fontId="20" fillId="0" borderId="16" xfId="14" applyFont="1" applyBorder="1" applyAlignment="1">
      <alignment horizontal="center"/>
    </xf>
    <xf numFmtId="183" fontId="33" fillId="0" borderId="0" xfId="16" applyNumberFormat="1" applyFont="1"/>
    <xf numFmtId="165" fontId="31" fillId="0" borderId="0" xfId="14" applyFont="1"/>
    <xf numFmtId="184" fontId="25" fillId="7" borderId="16" xfId="17" applyNumberFormat="1" applyFont="1" applyFill="1" applyBorder="1" applyAlignment="1">
      <alignment horizontal="left"/>
    </xf>
    <xf numFmtId="177" fontId="24" fillId="0" borderId="16" xfId="16" applyNumberFormat="1" applyFont="1" applyBorder="1"/>
    <xf numFmtId="177" fontId="25" fillId="0" borderId="16" xfId="16" applyNumberFormat="1" applyFont="1" applyBorder="1" applyAlignment="1">
      <alignment vertical="center" wrapText="1"/>
    </xf>
    <xf numFmtId="177" fontId="24" fillId="0" borderId="16" xfId="17" applyNumberFormat="1" applyFont="1" applyBorder="1" applyAlignment="1">
      <alignment vertical="center" wrapText="1"/>
    </xf>
    <xf numFmtId="177" fontId="24" fillId="0" borderId="16" xfId="19" applyNumberFormat="1" applyFont="1" applyBorder="1" applyAlignment="1">
      <alignment vertical="center"/>
    </xf>
    <xf numFmtId="165" fontId="19" fillId="0" borderId="16" xfId="0" applyNumberFormat="1" applyFont="1" applyBorder="1" applyAlignment="1">
      <alignment horizontal="center"/>
    </xf>
    <xf numFmtId="165" fontId="20" fillId="0" borderId="16" xfId="14" applyFont="1" applyFill="1" applyBorder="1"/>
    <xf numFmtId="165" fontId="19" fillId="8" borderId="16" xfId="0" applyNumberFormat="1" applyFont="1" applyFill="1" applyBorder="1" applyAlignment="1">
      <alignment horizontal="center"/>
    </xf>
    <xf numFmtId="165" fontId="20" fillId="8" borderId="16" xfId="14" applyFont="1" applyFill="1" applyBorder="1"/>
    <xf numFmtId="165" fontId="19" fillId="0" borderId="16" xfId="0" applyNumberFormat="1" applyFont="1" applyBorder="1"/>
    <xf numFmtId="165" fontId="24" fillId="0" borderId="16" xfId="0" applyNumberFormat="1" applyFont="1" applyBorder="1"/>
    <xf numFmtId="165" fontId="19" fillId="0" borderId="51" xfId="0" applyNumberFormat="1" applyFont="1" applyBorder="1" applyAlignment="1">
      <alignment horizontal="center"/>
    </xf>
    <xf numFmtId="165" fontId="27" fillId="4" borderId="37" xfId="14" applyFont="1" applyFill="1" applyBorder="1" applyAlignment="1">
      <alignment horizontal="center" vertical="center" wrapText="1"/>
    </xf>
    <xf numFmtId="165" fontId="27" fillId="8" borderId="35" xfId="14" applyFont="1" applyFill="1" applyBorder="1"/>
    <xf numFmtId="165" fontId="23" fillId="4" borderId="0" xfId="14" applyFont="1" applyFill="1"/>
    <xf numFmtId="169" fontId="0" fillId="0" borderId="0" xfId="14" applyNumberFormat="1" applyFont="1"/>
    <xf numFmtId="4" fontId="27" fillId="4" borderId="37" xfId="2" applyNumberFormat="1" applyFont="1" applyFill="1" applyBorder="1" applyAlignment="1">
      <alignment horizontal="center" vertical="center" wrapText="1"/>
    </xf>
    <xf numFmtId="169" fontId="0" fillId="0" borderId="0" xfId="14" applyNumberFormat="1" applyFont="1" applyFill="1"/>
    <xf numFmtId="176" fontId="19" fillId="8" borderId="16" xfId="0" applyNumberFormat="1" applyFont="1" applyFill="1" applyBorder="1" applyAlignment="1">
      <alignment horizontal="center" vertical="center"/>
    </xf>
    <xf numFmtId="4" fontId="10" fillId="0" borderId="6" xfId="0" applyNumberFormat="1" applyFont="1" applyBorder="1" applyAlignment="1">
      <alignment wrapText="1"/>
    </xf>
    <xf numFmtId="0" fontId="10" fillId="0" borderId="0" xfId="0" applyFont="1" applyAlignment="1">
      <alignment horizontal="center"/>
    </xf>
    <xf numFmtId="0" fontId="27" fillId="8" borderId="35" xfId="2" applyFont="1" applyFill="1" applyBorder="1"/>
    <xf numFmtId="177" fontId="23" fillId="4" borderId="37" xfId="13" applyNumberFormat="1" applyFont="1" applyFill="1" applyBorder="1"/>
    <xf numFmtId="1" fontId="23" fillId="4" borderId="37" xfId="2" applyNumberFormat="1" applyFont="1" applyFill="1" applyBorder="1"/>
    <xf numFmtId="184" fontId="19" fillId="0" borderId="16" xfId="10" applyNumberFormat="1" applyFont="1" applyFill="1" applyBorder="1" applyAlignment="1">
      <alignment horizontal="center"/>
    </xf>
    <xf numFmtId="184" fontId="19" fillId="0" borderId="17" xfId="10" applyNumberFormat="1" applyFont="1" applyFill="1" applyBorder="1" applyAlignment="1">
      <alignment horizontal="center"/>
    </xf>
    <xf numFmtId="184" fontId="20" fillId="0" borderId="0" xfId="0" applyNumberFormat="1" applyFont="1" applyAlignment="1">
      <alignment horizontal="center" vertical="center" wrapText="1"/>
    </xf>
    <xf numFmtId="184" fontId="24" fillId="0" borderId="5" xfId="0" applyNumberFormat="1" applyFont="1" applyBorder="1"/>
    <xf numFmtId="184" fontId="24" fillId="0" borderId="0" xfId="0" applyNumberFormat="1" applyFont="1"/>
    <xf numFmtId="184" fontId="19" fillId="0" borderId="20" xfId="0" applyNumberFormat="1" applyFont="1" applyBorder="1" applyAlignment="1">
      <alignment horizontal="center"/>
    </xf>
    <xf numFmtId="184" fontId="19" fillId="0" borderId="59" xfId="0" applyNumberFormat="1" applyFont="1" applyBorder="1" applyAlignment="1">
      <alignment horizontal="center"/>
    </xf>
    <xf numFmtId="184" fontId="20" fillId="0" borderId="30" xfId="0" applyNumberFormat="1" applyFont="1" applyBorder="1"/>
    <xf numFmtId="184" fontId="20" fillId="0" borderId="45" xfId="0" applyNumberFormat="1" applyFont="1" applyBorder="1"/>
    <xf numFmtId="184" fontId="20" fillId="8" borderId="30" xfId="0" applyNumberFormat="1" applyFont="1" applyFill="1" applyBorder="1"/>
    <xf numFmtId="184" fontId="20" fillId="8" borderId="45" xfId="0" applyNumberFormat="1" applyFont="1" applyFill="1" applyBorder="1"/>
    <xf numFmtId="184" fontId="20" fillId="0" borderId="16" xfId="0" applyNumberFormat="1" applyFont="1" applyBorder="1"/>
    <xf numFmtId="184" fontId="20" fillId="0" borderId="30" xfId="0" applyNumberFormat="1" applyFont="1" applyBorder="1" applyAlignment="1">
      <alignment horizontal="center"/>
    </xf>
    <xf numFmtId="184" fontId="20" fillId="0" borderId="17" xfId="0" applyNumberFormat="1" applyFont="1" applyBorder="1" applyAlignment="1">
      <alignment horizontal="center"/>
    </xf>
    <xf numFmtId="184" fontId="20" fillId="0" borderId="40" xfId="0" applyNumberFormat="1" applyFont="1" applyBorder="1" applyAlignment="1">
      <alignment horizontal="center"/>
    </xf>
    <xf numFmtId="184" fontId="20" fillId="0" borderId="26" xfId="0" applyNumberFormat="1" applyFont="1" applyBorder="1" applyAlignment="1">
      <alignment horizontal="center"/>
    </xf>
    <xf numFmtId="184" fontId="20" fillId="8" borderId="26" xfId="0" applyNumberFormat="1" applyFont="1" applyFill="1" applyBorder="1" applyAlignment="1">
      <alignment horizontal="center"/>
    </xf>
    <xf numFmtId="184" fontId="20" fillId="8" borderId="40" xfId="0" applyNumberFormat="1" applyFont="1" applyFill="1" applyBorder="1" applyAlignment="1">
      <alignment horizontal="center"/>
    </xf>
    <xf numFmtId="184" fontId="19" fillId="0" borderId="51" xfId="13" applyNumberFormat="1" applyFont="1" applyFill="1" applyBorder="1" applyAlignment="1">
      <alignment horizontal="right"/>
    </xf>
    <xf numFmtId="184" fontId="19" fillId="0" borderId="52" xfId="13" applyNumberFormat="1" applyFont="1" applyFill="1" applyBorder="1" applyAlignment="1">
      <alignment horizontal="right"/>
    </xf>
    <xf numFmtId="184" fontId="20" fillId="0" borderId="0" xfId="0" applyNumberFormat="1" applyFont="1"/>
    <xf numFmtId="170" fontId="25" fillId="0" borderId="16" xfId="0" applyNumberFormat="1" applyFont="1" applyBorder="1" applyAlignment="1">
      <alignment horizontal="center" vertical="center"/>
    </xf>
    <xf numFmtId="170" fontId="24" fillId="0" borderId="0" xfId="0" applyNumberFormat="1" applyFont="1" applyAlignment="1">
      <alignment horizontal="center"/>
    </xf>
    <xf numFmtId="170" fontId="25" fillId="0" borderId="0" xfId="0" applyNumberFormat="1" applyFont="1"/>
    <xf numFmtId="170" fontId="25" fillId="0" borderId="0" xfId="0" applyNumberFormat="1" applyFont="1" applyAlignment="1">
      <alignment horizontal="center"/>
    </xf>
    <xf numFmtId="170" fontId="20" fillId="4" borderId="16" xfId="14" applyNumberFormat="1" applyFont="1" applyFill="1" applyBorder="1" applyAlignment="1">
      <alignment horizontal="center" vertical="center"/>
    </xf>
    <xf numFmtId="170" fontId="19" fillId="4" borderId="16" xfId="14" applyNumberFormat="1" applyFont="1" applyFill="1" applyBorder="1" applyAlignment="1">
      <alignment horizontal="center" vertical="center"/>
    </xf>
    <xf numFmtId="170" fontId="19" fillId="4" borderId="0" xfId="0" applyNumberFormat="1" applyFont="1" applyFill="1" applyAlignment="1">
      <alignment horizontal="center" vertical="center" wrapText="1"/>
    </xf>
    <xf numFmtId="9" fontId="20" fillId="4" borderId="16" xfId="21" applyFont="1" applyFill="1" applyBorder="1" applyAlignment="1">
      <alignment vertical="center"/>
    </xf>
    <xf numFmtId="170" fontId="20" fillId="0" borderId="16" xfId="14" applyNumberFormat="1" applyFont="1" applyFill="1" applyBorder="1" applyAlignment="1">
      <alignment horizontal="center" vertical="center"/>
    </xf>
    <xf numFmtId="4" fontId="20" fillId="0" borderId="30" xfId="0" applyNumberFormat="1" applyFont="1" applyBorder="1" applyAlignment="1">
      <alignment horizontal="left"/>
    </xf>
    <xf numFmtId="4" fontId="20" fillId="0" borderId="31" xfId="0" applyNumberFormat="1" applyFont="1" applyBorder="1" applyAlignment="1">
      <alignment horizontal="left"/>
    </xf>
    <xf numFmtId="0" fontId="19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/>
    </xf>
    <xf numFmtId="0" fontId="23" fillId="4" borderId="16" xfId="2" applyFont="1" applyFill="1" applyBorder="1"/>
    <xf numFmtId="0" fontId="23" fillId="0" borderId="0" xfId="2" applyFont="1"/>
    <xf numFmtId="0" fontId="23" fillId="4" borderId="0" xfId="2" applyFont="1" applyFill="1"/>
    <xf numFmtId="4" fontId="23" fillId="4" borderId="21" xfId="2" applyNumberFormat="1" applyFont="1" applyFill="1" applyBorder="1"/>
    <xf numFmtId="0" fontId="23" fillId="4" borderId="21" xfId="2" applyFont="1" applyFill="1" applyBorder="1"/>
    <xf numFmtId="0" fontId="23" fillId="4" borderId="20" xfId="2" applyFont="1" applyFill="1" applyBorder="1"/>
    <xf numFmtId="0" fontId="27" fillId="4" borderId="16" xfId="2" applyFont="1" applyFill="1" applyBorder="1" applyAlignment="1">
      <alignment horizontal="center"/>
    </xf>
    <xf numFmtId="4" fontId="23" fillId="4" borderId="16" xfId="2" applyNumberFormat="1" applyFont="1" applyFill="1" applyBorder="1"/>
    <xf numFmtId="4" fontId="23" fillId="4" borderId="0" xfId="2" applyNumberFormat="1" applyFont="1" applyFill="1"/>
    <xf numFmtId="4" fontId="23" fillId="4" borderId="16" xfId="2" applyNumberFormat="1" applyFont="1" applyFill="1" applyBorder="1" applyAlignment="1">
      <alignment horizontal="center"/>
    </xf>
    <xf numFmtId="3" fontId="23" fillId="4" borderId="16" xfId="2" applyNumberFormat="1" applyFont="1" applyFill="1" applyBorder="1"/>
    <xf numFmtId="164" fontId="23" fillId="4" borderId="16" xfId="1" applyFont="1" applyFill="1" applyBorder="1"/>
    <xf numFmtId="9" fontId="23" fillId="4" borderId="16" xfId="2" applyNumberFormat="1" applyFont="1" applyFill="1" applyBorder="1"/>
    <xf numFmtId="1" fontId="23" fillId="4" borderId="16" xfId="2" applyNumberFormat="1" applyFont="1" applyFill="1" applyBorder="1"/>
    <xf numFmtId="172" fontId="23" fillId="4" borderId="16" xfId="2" applyNumberFormat="1" applyFont="1" applyFill="1" applyBorder="1"/>
    <xf numFmtId="0" fontId="27" fillId="4" borderId="0" xfId="2" applyFont="1" applyFill="1"/>
    <xf numFmtId="4" fontId="27" fillId="4" borderId="0" xfId="2" applyNumberFormat="1" applyFont="1" applyFill="1"/>
    <xf numFmtId="3" fontId="23" fillId="4" borderId="0" xfId="2" applyNumberFormat="1" applyFont="1" applyFill="1"/>
    <xf numFmtId="177" fontId="23" fillId="4" borderId="16" xfId="13" applyNumberFormat="1" applyFont="1" applyFill="1" applyBorder="1"/>
    <xf numFmtId="170" fontId="23" fillId="4" borderId="21" xfId="3" applyNumberFormat="1" applyFont="1" applyFill="1" applyBorder="1" applyAlignment="1">
      <alignment horizontal="center" vertical="center"/>
    </xf>
    <xf numFmtId="171" fontId="23" fillId="4" borderId="21" xfId="3" applyNumberFormat="1" applyFont="1" applyFill="1" applyBorder="1" applyAlignment="1">
      <alignment horizontal="center" vertical="center"/>
    </xf>
    <xf numFmtId="2" fontId="23" fillId="4" borderId="16" xfId="2" applyNumberFormat="1" applyFont="1" applyFill="1" applyBorder="1"/>
    <xf numFmtId="3" fontId="27" fillId="4" borderId="0" xfId="2" applyNumberFormat="1" applyFont="1" applyFill="1"/>
    <xf numFmtId="0" fontId="23" fillId="4" borderId="16" xfId="2" applyFont="1" applyFill="1" applyBorder="1" applyAlignment="1">
      <alignment horizontal="center"/>
    </xf>
    <xf numFmtId="2" fontId="23" fillId="4" borderId="37" xfId="2" applyNumberFormat="1" applyFont="1" applyFill="1" applyBorder="1"/>
    <xf numFmtId="0" fontId="23" fillId="4" borderId="37" xfId="2" applyFont="1" applyFill="1" applyBorder="1"/>
    <xf numFmtId="4" fontId="23" fillId="4" borderId="37" xfId="2" applyNumberFormat="1" applyFont="1" applyFill="1" applyBorder="1"/>
    <xf numFmtId="0" fontId="23" fillId="4" borderId="47" xfId="2" applyFont="1" applyFill="1" applyBorder="1"/>
    <xf numFmtId="0" fontId="23" fillId="4" borderId="26" xfId="2" applyFont="1" applyFill="1" applyBorder="1"/>
    <xf numFmtId="3" fontId="27" fillId="4" borderId="47" xfId="2" applyNumberFormat="1" applyFont="1" applyFill="1" applyBorder="1"/>
    <xf numFmtId="3" fontId="23" fillId="4" borderId="47" xfId="2" applyNumberFormat="1" applyFont="1" applyFill="1" applyBorder="1"/>
    <xf numFmtId="3" fontId="23" fillId="4" borderId="21" xfId="2" applyNumberFormat="1" applyFont="1" applyFill="1" applyBorder="1"/>
    <xf numFmtId="0" fontId="25" fillId="0" borderId="16" xfId="0" applyFont="1" applyBorder="1" applyAlignment="1">
      <alignment horizontal="center"/>
    </xf>
    <xf numFmtId="0" fontId="25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3" fontId="25" fillId="0" borderId="16" xfId="0" applyNumberFormat="1" applyFont="1" applyBorder="1" applyAlignment="1">
      <alignment horizontal="center" vertical="center" wrapText="1"/>
    </xf>
    <xf numFmtId="176" fontId="27" fillId="8" borderId="34" xfId="2" applyNumberFormat="1" applyFont="1" applyFill="1" applyBorder="1"/>
    <xf numFmtId="0" fontId="27" fillId="8" borderId="23" xfId="2" applyFont="1" applyFill="1" applyBorder="1"/>
    <xf numFmtId="0" fontId="23" fillId="4" borderId="16" xfId="2" applyFont="1" applyFill="1" applyBorder="1" applyAlignment="1">
      <alignment horizontal="center" vertical="center" wrapText="1"/>
    </xf>
    <xf numFmtId="165" fontId="23" fillId="4" borderId="16" xfId="14" applyFont="1" applyFill="1" applyBorder="1" applyAlignment="1">
      <alignment horizontal="center" vertical="center" wrapText="1"/>
    </xf>
    <xf numFmtId="165" fontId="23" fillId="4" borderId="37" xfId="14" applyFont="1" applyFill="1" applyBorder="1"/>
    <xf numFmtId="170" fontId="20" fillId="0" borderId="16" xfId="3" applyNumberFormat="1" applyFont="1" applyFill="1" applyBorder="1" applyAlignment="1">
      <alignment horizontal="center" vertical="center"/>
    </xf>
    <xf numFmtId="0" fontId="27" fillId="8" borderId="35" xfId="2" applyFont="1" applyFill="1" applyBorder="1"/>
    <xf numFmtId="177" fontId="23" fillId="4" borderId="37" xfId="13" applyNumberFormat="1" applyFont="1" applyFill="1" applyBorder="1"/>
    <xf numFmtId="3" fontId="23" fillId="4" borderId="37" xfId="2" applyNumberFormat="1" applyFont="1" applyFill="1" applyBorder="1"/>
    <xf numFmtId="3" fontId="23" fillId="4" borderId="22" xfId="2" applyNumberFormat="1" applyFont="1" applyFill="1" applyBorder="1"/>
    <xf numFmtId="0" fontId="23" fillId="4" borderId="16" xfId="2" applyFont="1" applyFill="1" applyBorder="1" applyAlignment="1">
      <alignment horizontal="left" vertical="center" wrapText="1"/>
    </xf>
    <xf numFmtId="0" fontId="23" fillId="4" borderId="16" xfId="2" applyFont="1" applyFill="1" applyBorder="1" applyAlignment="1">
      <alignment horizontal="right" vertical="center" wrapText="1"/>
    </xf>
    <xf numFmtId="4" fontId="3" fillId="0" borderId="16" xfId="0" applyNumberFormat="1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2" fontId="3" fillId="0" borderId="16" xfId="0" applyNumberFormat="1" applyFont="1" applyBorder="1" applyAlignment="1">
      <alignment vertical="center"/>
    </xf>
    <xf numFmtId="168" fontId="3" fillId="0" borderId="16" xfId="13" applyFont="1" applyFill="1" applyBorder="1" applyAlignment="1" applyProtection="1">
      <alignment vertical="center"/>
    </xf>
    <xf numFmtId="14" fontId="25" fillId="0" borderId="16" xfId="0" applyNumberFormat="1" applyFont="1" applyFill="1" applyBorder="1" applyAlignment="1">
      <alignment horizontal="center" vertical="center"/>
    </xf>
    <xf numFmtId="4" fontId="3" fillId="4" borderId="16" xfId="0" applyNumberFormat="1" applyFont="1" applyFill="1" applyBorder="1" applyAlignment="1">
      <alignment wrapText="1"/>
    </xf>
    <xf numFmtId="4" fontId="3" fillId="4" borderId="16" xfId="0" applyNumberFormat="1" applyFont="1" applyFill="1" applyBorder="1"/>
    <xf numFmtId="176" fontId="19" fillId="4" borderId="16" xfId="0" applyNumberFormat="1" applyFont="1" applyFill="1" applyBorder="1" applyAlignment="1">
      <alignment horizontal="center" vertical="center"/>
    </xf>
    <xf numFmtId="165" fontId="20" fillId="0" borderId="19" xfId="14" applyFont="1" applyBorder="1" applyAlignment="1">
      <alignment horizontal="center"/>
    </xf>
    <xf numFmtId="165" fontId="23" fillId="4" borderId="16" xfId="14" applyFont="1" applyFill="1" applyBorder="1" applyAlignment="1">
      <alignment horizontal="center"/>
    </xf>
    <xf numFmtId="165" fontId="23" fillId="4" borderId="16" xfId="14" applyFont="1" applyFill="1" applyBorder="1"/>
    <xf numFmtId="0" fontId="36" fillId="0" borderId="16" xfId="2" applyFont="1" applyBorder="1" applyAlignment="1">
      <alignment horizontal="center"/>
    </xf>
    <xf numFmtId="4" fontId="23" fillId="0" borderId="16" xfId="2" applyNumberFormat="1" applyFont="1" applyBorder="1" applyAlignment="1">
      <alignment horizontal="center"/>
    </xf>
    <xf numFmtId="165" fontId="23" fillId="0" borderId="16" xfId="14" applyFont="1" applyFill="1" applyBorder="1"/>
    <xf numFmtId="0" fontId="23" fillId="0" borderId="0" xfId="2" applyFont="1" applyFill="1"/>
    <xf numFmtId="3" fontId="25" fillId="0" borderId="16" xfId="0" applyNumberFormat="1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/>
    </xf>
    <xf numFmtId="4" fontId="27" fillId="4" borderId="47" xfId="2" applyNumberFormat="1" applyFont="1" applyFill="1" applyBorder="1" applyAlignment="1">
      <alignment horizontal="center" vertical="center" wrapText="1"/>
    </xf>
    <xf numFmtId="4" fontId="27" fillId="4" borderId="0" xfId="2" applyNumberFormat="1" applyFont="1" applyFill="1" applyAlignment="1">
      <alignment horizontal="center" vertical="center" wrapText="1"/>
    </xf>
    <xf numFmtId="4" fontId="27" fillId="4" borderId="37" xfId="2" applyNumberFormat="1" applyFont="1" applyFill="1" applyBorder="1" applyAlignment="1">
      <alignment horizontal="center" vertical="center" wrapText="1"/>
    </xf>
    <xf numFmtId="0" fontId="23" fillId="4" borderId="16" xfId="2" applyFont="1" applyFill="1" applyBorder="1" applyAlignment="1">
      <alignment horizontal="center"/>
    </xf>
    <xf numFmtId="0" fontId="25" fillId="0" borderId="16" xfId="0" applyFont="1" applyBorder="1" applyAlignment="1">
      <alignment horizontal="center"/>
    </xf>
    <xf numFmtId="4" fontId="11" fillId="4" borderId="1" xfId="2" applyNumberFormat="1" applyFont="1" applyFill="1" applyBorder="1" applyAlignment="1">
      <alignment horizontal="center"/>
    </xf>
    <xf numFmtId="4" fontId="11" fillId="4" borderId="2" xfId="2" applyNumberFormat="1" applyFont="1" applyFill="1" applyBorder="1" applyAlignment="1">
      <alignment horizontal="center"/>
    </xf>
    <xf numFmtId="4" fontId="11" fillId="4" borderId="3" xfId="2" applyNumberFormat="1" applyFont="1" applyFill="1" applyBorder="1" applyAlignment="1">
      <alignment horizontal="center"/>
    </xf>
    <xf numFmtId="4" fontId="10" fillId="4" borderId="4" xfId="2" applyNumberFormat="1" applyFont="1" applyFill="1" applyBorder="1" applyAlignment="1">
      <alignment horizontal="center"/>
    </xf>
    <xf numFmtId="4" fontId="10" fillId="4" borderId="0" xfId="2" applyNumberFormat="1" applyFont="1" applyFill="1" applyAlignment="1">
      <alignment horizontal="center"/>
    </xf>
    <xf numFmtId="4" fontId="10" fillId="4" borderId="5" xfId="2" applyNumberFormat="1" applyFont="1" applyFill="1" applyBorder="1" applyAlignment="1">
      <alignment horizontal="center"/>
    </xf>
    <xf numFmtId="0" fontId="6" fillId="4" borderId="4" xfId="2" applyFont="1" applyFill="1" applyBorder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4" fontId="14" fillId="4" borderId="46" xfId="2" applyNumberFormat="1" applyFont="1" applyFill="1" applyBorder="1" applyAlignment="1">
      <alignment horizontal="center" vertical="center" wrapText="1"/>
    </xf>
    <xf numFmtId="4" fontId="14" fillId="4" borderId="33" xfId="2" applyNumberFormat="1" applyFont="1" applyFill="1" applyBorder="1" applyAlignment="1">
      <alignment horizontal="center" vertical="center" wrapText="1"/>
    </xf>
    <xf numFmtId="4" fontId="14" fillId="4" borderId="45" xfId="2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25" fillId="0" borderId="19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/>
    </xf>
    <xf numFmtId="0" fontId="25" fillId="0" borderId="33" xfId="0" applyFont="1" applyBorder="1" applyAlignment="1">
      <alignment horizontal="center"/>
    </xf>
    <xf numFmtId="0" fontId="25" fillId="0" borderId="49" xfId="0" applyFont="1" applyBorder="1" applyAlignment="1">
      <alignment horizontal="center"/>
    </xf>
    <xf numFmtId="0" fontId="25" fillId="0" borderId="56" xfId="0" applyFont="1" applyBorder="1" applyAlignment="1">
      <alignment horizontal="center"/>
    </xf>
    <xf numFmtId="0" fontId="25" fillId="0" borderId="4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2" xfId="0" applyBorder="1" applyAlignment="1">
      <alignment horizontal="center"/>
    </xf>
    <xf numFmtId="4" fontId="25" fillId="0" borderId="26" xfId="0" applyNumberFormat="1" applyFont="1" applyBorder="1" applyAlignment="1">
      <alignment horizontal="center" vertical="center" wrapText="1"/>
    </xf>
    <xf numFmtId="4" fontId="25" fillId="0" borderId="25" xfId="0" applyNumberFormat="1" applyFont="1" applyBorder="1" applyAlignment="1">
      <alignment horizontal="center" vertical="center" wrapText="1"/>
    </xf>
    <xf numFmtId="4" fontId="25" fillId="0" borderId="20" xfId="0" applyNumberFormat="1" applyFont="1" applyBorder="1" applyAlignment="1">
      <alignment horizontal="center" vertical="center" wrapText="1"/>
    </xf>
    <xf numFmtId="4" fontId="25" fillId="0" borderId="21" xfId="0" applyNumberFormat="1" applyFont="1" applyBorder="1" applyAlignment="1">
      <alignment horizontal="center" vertical="center" wrapText="1"/>
    </xf>
    <xf numFmtId="3" fontId="25" fillId="0" borderId="15" xfId="0" applyNumberFormat="1" applyFont="1" applyBorder="1" applyAlignment="1">
      <alignment horizontal="center" vertical="center" wrapText="1"/>
    </xf>
    <xf numFmtId="3" fontId="25" fillId="0" borderId="16" xfId="0" applyNumberFormat="1" applyFont="1" applyBorder="1" applyAlignment="1">
      <alignment horizontal="center" vertical="center" wrapText="1"/>
    </xf>
    <xf numFmtId="3" fontId="25" fillId="0" borderId="17" xfId="0" applyNumberFormat="1" applyFont="1" applyBorder="1" applyAlignment="1">
      <alignment horizontal="center" vertical="center" wrapText="1"/>
    </xf>
    <xf numFmtId="4" fontId="25" fillId="0" borderId="30" xfId="0" applyNumberFormat="1" applyFont="1" applyBorder="1" applyAlignment="1">
      <alignment horizontal="center" vertical="center" wrapText="1"/>
    </xf>
    <xf numFmtId="4" fontId="25" fillId="0" borderId="33" xfId="0" applyNumberFormat="1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14" fontId="25" fillId="0" borderId="50" xfId="0" applyNumberFormat="1" applyFont="1" applyBorder="1" applyAlignment="1">
      <alignment horizontal="center" vertical="center"/>
    </xf>
    <xf numFmtId="14" fontId="25" fillId="0" borderId="51" xfId="0" applyNumberFormat="1" applyFont="1" applyBorder="1" applyAlignment="1">
      <alignment horizontal="center" vertical="center"/>
    </xf>
    <xf numFmtId="14" fontId="25" fillId="0" borderId="52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9" xfId="0" applyNumberFormat="1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4" fontId="10" fillId="7" borderId="6" xfId="0" applyNumberFormat="1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4" fontId="27" fillId="4" borderId="47" xfId="2" applyNumberFormat="1" applyFont="1" applyFill="1" applyBorder="1" applyAlignment="1">
      <alignment horizontal="center" vertical="center" wrapText="1"/>
    </xf>
    <xf numFmtId="4" fontId="27" fillId="4" borderId="0" xfId="2" applyNumberFormat="1" applyFont="1" applyFill="1" applyAlignment="1">
      <alignment horizontal="center" vertical="center" wrapText="1"/>
    </xf>
    <xf numFmtId="4" fontId="27" fillId="4" borderId="37" xfId="2" applyNumberFormat="1" applyFont="1" applyFill="1" applyBorder="1" applyAlignment="1">
      <alignment horizontal="center" vertical="center" wrapText="1"/>
    </xf>
    <xf numFmtId="4" fontId="27" fillId="4" borderId="1" xfId="2" applyNumberFormat="1" applyFont="1" applyFill="1" applyBorder="1" applyAlignment="1">
      <alignment horizontal="center" vertical="center" wrapText="1"/>
    </xf>
    <xf numFmtId="4" fontId="27" fillId="4" borderId="2" xfId="2" applyNumberFormat="1" applyFont="1" applyFill="1" applyBorder="1" applyAlignment="1">
      <alignment horizontal="center" vertical="center" wrapText="1"/>
    </xf>
    <xf numFmtId="4" fontId="27" fillId="4" borderId="3" xfId="2" applyNumberFormat="1" applyFont="1" applyFill="1" applyBorder="1" applyAlignment="1">
      <alignment horizontal="center" vertical="center" wrapText="1"/>
    </xf>
    <xf numFmtId="4" fontId="27" fillId="4" borderId="9" xfId="2" applyNumberFormat="1" applyFont="1" applyFill="1" applyBorder="1" applyAlignment="1">
      <alignment horizontal="center" vertical="center" wrapText="1"/>
    </xf>
    <xf numFmtId="4" fontId="27" fillId="4" borderId="10" xfId="2" applyNumberFormat="1" applyFont="1" applyFill="1" applyBorder="1" applyAlignment="1">
      <alignment horizontal="center" vertical="center" wrapText="1"/>
    </xf>
    <xf numFmtId="4" fontId="27" fillId="4" borderId="11" xfId="2" applyNumberFormat="1" applyFont="1" applyFill="1" applyBorder="1" applyAlignment="1">
      <alignment horizontal="center" vertical="center" wrapText="1"/>
    </xf>
    <xf numFmtId="4" fontId="27" fillId="4" borderId="6" xfId="2" applyNumberFormat="1" applyFont="1" applyFill="1" applyBorder="1" applyAlignment="1">
      <alignment horizontal="center" vertical="center" wrapText="1"/>
    </xf>
    <xf numFmtId="4" fontId="27" fillId="4" borderId="7" xfId="2" applyNumberFormat="1" applyFont="1" applyFill="1" applyBorder="1" applyAlignment="1">
      <alignment horizontal="center" vertical="center" wrapText="1"/>
    </xf>
    <xf numFmtId="4" fontId="27" fillId="4" borderId="8" xfId="2" applyNumberFormat="1" applyFont="1" applyFill="1" applyBorder="1" applyAlignment="1">
      <alignment horizontal="center" vertical="center" wrapText="1"/>
    </xf>
    <xf numFmtId="4" fontId="27" fillId="8" borderId="61" xfId="2" applyNumberFormat="1" applyFont="1" applyFill="1" applyBorder="1" applyAlignment="1">
      <alignment horizontal="center"/>
    </xf>
    <xf numFmtId="4" fontId="27" fillId="8" borderId="7" xfId="2" applyNumberFormat="1" applyFont="1" applyFill="1" applyBorder="1" applyAlignment="1">
      <alignment horizontal="center"/>
    </xf>
    <xf numFmtId="4" fontId="27" fillId="8" borderId="62" xfId="2" applyNumberFormat="1" applyFont="1" applyFill="1" applyBorder="1" applyAlignment="1">
      <alignment horizontal="center"/>
    </xf>
    <xf numFmtId="0" fontId="27" fillId="4" borderId="16" xfId="2" applyFont="1" applyFill="1" applyBorder="1" applyAlignment="1">
      <alignment horizontal="left"/>
    </xf>
    <xf numFmtId="0" fontId="23" fillId="4" borderId="30" xfId="2" applyFont="1" applyFill="1" applyBorder="1" applyAlignment="1">
      <alignment horizontal="center"/>
    </xf>
    <xf numFmtId="0" fontId="23" fillId="4" borderId="31" xfId="2" applyFont="1" applyFill="1" applyBorder="1" applyAlignment="1">
      <alignment horizontal="center"/>
    </xf>
    <xf numFmtId="0" fontId="23" fillId="4" borderId="30" xfId="2" applyFont="1" applyFill="1" applyBorder="1" applyAlignment="1">
      <alignment horizontal="left"/>
    </xf>
    <xf numFmtId="0" fontId="23" fillId="4" borderId="31" xfId="2" applyFont="1" applyFill="1" applyBorder="1" applyAlignment="1">
      <alignment horizontal="left"/>
    </xf>
    <xf numFmtId="0" fontId="27" fillId="4" borderId="26" xfId="2" applyFont="1" applyFill="1" applyBorder="1" applyAlignment="1">
      <alignment horizontal="center" vertical="center"/>
    </xf>
    <xf numFmtId="0" fontId="27" fillId="4" borderId="38" xfId="2" applyFont="1" applyFill="1" applyBorder="1" applyAlignment="1">
      <alignment horizontal="center" vertical="center"/>
    </xf>
    <xf numFmtId="0" fontId="27" fillId="4" borderId="47" xfId="2" applyFont="1" applyFill="1" applyBorder="1" applyAlignment="1">
      <alignment horizontal="center" vertical="center"/>
    </xf>
    <xf numFmtId="0" fontId="27" fillId="4" borderId="37" xfId="2" applyFont="1" applyFill="1" applyBorder="1" applyAlignment="1">
      <alignment horizontal="center" vertical="center"/>
    </xf>
    <xf numFmtId="0" fontId="27" fillId="4" borderId="20" xfId="2" applyFont="1" applyFill="1" applyBorder="1" applyAlignment="1">
      <alignment horizontal="center" vertical="center"/>
    </xf>
    <xf numFmtId="0" fontId="27" fillId="4" borderId="22" xfId="2" applyFont="1" applyFill="1" applyBorder="1" applyAlignment="1">
      <alignment horizontal="center" vertical="center"/>
    </xf>
    <xf numFmtId="0" fontId="25" fillId="0" borderId="31" xfId="0" applyFont="1" applyBorder="1" applyAlignment="1">
      <alignment horizontal="center"/>
    </xf>
    <xf numFmtId="0" fontId="23" fillId="4" borderId="16" xfId="2" applyFont="1" applyFill="1" applyBorder="1" applyAlignment="1">
      <alignment horizontal="center"/>
    </xf>
    <xf numFmtId="4" fontId="25" fillId="0" borderId="38" xfId="0" applyNumberFormat="1" applyFont="1" applyBorder="1" applyAlignment="1">
      <alignment horizontal="center" vertical="center" wrapText="1"/>
    </xf>
    <xf numFmtId="4" fontId="25" fillId="0" borderId="22" xfId="0" applyNumberFormat="1" applyFont="1" applyBorder="1" applyAlignment="1">
      <alignment horizontal="center" vertical="center" wrapText="1"/>
    </xf>
    <xf numFmtId="3" fontId="25" fillId="0" borderId="19" xfId="0" applyNumberFormat="1" applyFont="1" applyBorder="1" applyAlignment="1">
      <alignment horizontal="center" vertical="center" wrapText="1"/>
    </xf>
    <xf numFmtId="3" fontId="25" fillId="0" borderId="13" xfId="0" applyNumberFormat="1" applyFont="1" applyBorder="1" applyAlignment="1">
      <alignment horizontal="center" vertical="center" wrapText="1"/>
    </xf>
    <xf numFmtId="4" fontId="25" fillId="0" borderId="31" xfId="0" applyNumberFormat="1" applyFont="1" applyBorder="1" applyAlignment="1">
      <alignment horizontal="center" vertical="center" wrapText="1"/>
    </xf>
    <xf numFmtId="4" fontId="27" fillId="4" borderId="19" xfId="2" applyNumberFormat="1" applyFont="1" applyFill="1" applyBorder="1" applyAlignment="1">
      <alignment horizontal="center" vertical="center" wrapText="1"/>
    </xf>
    <xf numFmtId="4" fontId="27" fillId="4" borderId="13" xfId="2" applyNumberFormat="1" applyFont="1" applyFill="1" applyBorder="1" applyAlignment="1">
      <alignment horizontal="center" vertical="center" wrapText="1"/>
    </xf>
    <xf numFmtId="4" fontId="23" fillId="4" borderId="26" xfId="2" applyNumberFormat="1" applyFont="1" applyFill="1" applyBorder="1" applyAlignment="1">
      <alignment horizontal="center" vertical="center" wrapText="1"/>
    </xf>
    <xf numFmtId="4" fontId="23" fillId="4" borderId="38" xfId="2" applyNumberFormat="1" applyFont="1" applyFill="1" applyBorder="1" applyAlignment="1">
      <alignment horizontal="center" vertical="center" wrapText="1"/>
    </xf>
    <xf numFmtId="4" fontId="23" fillId="4" borderId="20" xfId="2" applyNumberFormat="1" applyFont="1" applyFill="1" applyBorder="1" applyAlignment="1">
      <alignment horizontal="center" vertical="center" wrapText="1"/>
    </xf>
    <xf numFmtId="4" fontId="23" fillId="4" borderId="22" xfId="2" applyNumberFormat="1" applyFont="1" applyFill="1" applyBorder="1" applyAlignment="1">
      <alignment horizontal="center" vertical="center" wrapText="1"/>
    </xf>
    <xf numFmtId="4" fontId="23" fillId="4" borderId="30" xfId="2" applyNumberFormat="1" applyFont="1" applyFill="1" applyBorder="1" applyAlignment="1">
      <alignment horizontal="center"/>
    </xf>
    <xf numFmtId="4" fontId="23" fillId="4" borderId="31" xfId="2" applyNumberFormat="1" applyFont="1" applyFill="1" applyBorder="1" applyAlignment="1">
      <alignment horizontal="center"/>
    </xf>
    <xf numFmtId="0" fontId="27" fillId="4" borderId="30" xfId="2" applyFont="1" applyFill="1" applyBorder="1" applyAlignment="1">
      <alignment horizontal="left"/>
    </xf>
    <xf numFmtId="0" fontId="27" fillId="4" borderId="33" xfId="2" applyFont="1" applyFill="1" applyBorder="1" applyAlignment="1">
      <alignment horizontal="left"/>
    </xf>
    <xf numFmtId="0" fontId="27" fillId="4" borderId="31" xfId="2" applyFont="1" applyFill="1" applyBorder="1" applyAlignment="1">
      <alignment horizontal="left"/>
    </xf>
    <xf numFmtId="4" fontId="23" fillId="4" borderId="30" xfId="2" applyNumberFormat="1" applyFont="1" applyFill="1" applyBorder="1" applyAlignment="1">
      <alignment horizontal="left"/>
    </xf>
    <xf numFmtId="4" fontId="23" fillId="4" borderId="31" xfId="2" applyNumberFormat="1" applyFont="1" applyFill="1" applyBorder="1" applyAlignment="1">
      <alignment horizontal="left"/>
    </xf>
    <xf numFmtId="0" fontId="23" fillId="4" borderId="26" xfId="2" applyFont="1" applyFill="1" applyBorder="1" applyAlignment="1">
      <alignment horizontal="center"/>
    </xf>
    <xf numFmtId="0" fontId="23" fillId="4" borderId="38" xfId="2" applyFont="1" applyFill="1" applyBorder="1" applyAlignment="1">
      <alignment horizontal="center"/>
    </xf>
    <xf numFmtId="0" fontId="23" fillId="4" borderId="47" xfId="2" applyFont="1" applyFill="1" applyBorder="1" applyAlignment="1">
      <alignment horizontal="center"/>
    </xf>
    <xf numFmtId="0" fontId="23" fillId="4" borderId="37" xfId="2" applyFont="1" applyFill="1" applyBorder="1" applyAlignment="1">
      <alignment horizontal="center"/>
    </xf>
    <xf numFmtId="0" fontId="23" fillId="4" borderId="20" xfId="2" applyFont="1" applyFill="1" applyBorder="1" applyAlignment="1">
      <alignment horizontal="center"/>
    </xf>
    <xf numFmtId="0" fontId="23" fillId="4" borderId="22" xfId="2" applyFont="1" applyFill="1" applyBorder="1" applyAlignment="1">
      <alignment horizontal="center"/>
    </xf>
    <xf numFmtId="4" fontId="27" fillId="4" borderId="26" xfId="2" applyNumberFormat="1" applyFont="1" applyFill="1" applyBorder="1" applyAlignment="1">
      <alignment horizontal="center" vertical="center" wrapText="1"/>
    </xf>
    <xf numFmtId="4" fontId="27" fillId="4" borderId="25" xfId="2" applyNumberFormat="1" applyFont="1" applyFill="1" applyBorder="1" applyAlignment="1">
      <alignment horizontal="center" vertical="center" wrapText="1"/>
    </xf>
    <xf numFmtId="4" fontId="27" fillId="4" borderId="38" xfId="2" applyNumberFormat="1" applyFont="1" applyFill="1" applyBorder="1" applyAlignment="1">
      <alignment horizontal="center" vertical="center" wrapText="1"/>
    </xf>
    <xf numFmtId="4" fontId="27" fillId="4" borderId="0" xfId="2" applyNumberFormat="1" applyFont="1" applyFill="1" applyBorder="1" applyAlignment="1">
      <alignment horizontal="center" vertical="center" wrapText="1"/>
    </xf>
    <xf numFmtId="4" fontId="27" fillId="4" borderId="60" xfId="2" applyNumberFormat="1" applyFont="1" applyFill="1" applyBorder="1" applyAlignment="1">
      <alignment horizontal="center" vertical="center" wrapText="1"/>
    </xf>
    <xf numFmtId="4" fontId="27" fillId="4" borderId="58" xfId="2" applyNumberFormat="1" applyFont="1" applyFill="1" applyBorder="1" applyAlignment="1">
      <alignment horizontal="center" vertical="center" wrapText="1"/>
    </xf>
    <xf numFmtId="0" fontId="35" fillId="0" borderId="30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35" fillId="0" borderId="30" xfId="0" applyFont="1" applyBorder="1" applyAlignment="1">
      <alignment horizontal="left" vertical="center"/>
    </xf>
    <xf numFmtId="0" fontId="35" fillId="0" borderId="31" xfId="0" applyFont="1" applyBorder="1" applyAlignment="1">
      <alignment horizontal="left" vertical="center"/>
    </xf>
    <xf numFmtId="4" fontId="27" fillId="8" borderId="61" xfId="2" applyNumberFormat="1" applyFont="1" applyFill="1" applyBorder="1" applyAlignment="1">
      <alignment horizontal="center" wrapText="1"/>
    </xf>
    <xf numFmtId="4" fontId="27" fillId="8" borderId="7" xfId="2" applyNumberFormat="1" applyFont="1" applyFill="1" applyBorder="1" applyAlignment="1">
      <alignment horizontal="center" wrapText="1"/>
    </xf>
    <xf numFmtId="4" fontId="27" fillId="8" borderId="62" xfId="2" applyNumberFormat="1" applyFont="1" applyFill="1" applyBorder="1" applyAlignment="1">
      <alignment horizontal="center" wrapText="1"/>
    </xf>
    <xf numFmtId="0" fontId="23" fillId="4" borderId="30" xfId="2" applyFont="1" applyFill="1" applyBorder="1"/>
    <xf numFmtId="0" fontId="23" fillId="4" borderId="31" xfId="2" applyFont="1" applyFill="1" applyBorder="1"/>
    <xf numFmtId="4" fontId="27" fillId="4" borderId="67" xfId="2" applyNumberFormat="1" applyFont="1" applyFill="1" applyBorder="1" applyAlignment="1">
      <alignment horizontal="center" vertical="center" wrapText="1"/>
    </xf>
    <xf numFmtId="4" fontId="27" fillId="4" borderId="54" xfId="2" applyNumberFormat="1" applyFont="1" applyFill="1" applyBorder="1" applyAlignment="1">
      <alignment horizontal="center" vertical="center" wrapText="1"/>
    </xf>
    <xf numFmtId="4" fontId="27" fillId="4" borderId="57" xfId="2" applyNumberFormat="1" applyFont="1" applyFill="1" applyBorder="1" applyAlignment="1">
      <alignment horizontal="center" vertical="center" wrapText="1"/>
    </xf>
    <xf numFmtId="4" fontId="23" fillId="4" borderId="30" xfId="2" applyNumberFormat="1" applyFont="1" applyFill="1" applyBorder="1" applyAlignment="1">
      <alignment horizontal="left" wrapText="1"/>
    </xf>
    <xf numFmtId="4" fontId="23" fillId="4" borderId="31" xfId="2" applyNumberFormat="1" applyFont="1" applyFill="1" applyBorder="1" applyAlignment="1">
      <alignment horizontal="left" wrapText="1"/>
    </xf>
    <xf numFmtId="0" fontId="35" fillId="0" borderId="33" xfId="0" applyFont="1" applyBorder="1" applyAlignment="1">
      <alignment horizontal="left" vertical="center" wrapText="1"/>
    </xf>
    <xf numFmtId="0" fontId="18" fillId="4" borderId="0" xfId="0" applyFont="1" applyFill="1" applyAlignment="1">
      <alignment horizontal="left" vertical="center"/>
    </xf>
    <xf numFmtId="171" fontId="17" fillId="4" borderId="41" xfId="3" applyNumberFormat="1" applyFont="1" applyFill="1" applyBorder="1" applyAlignment="1">
      <alignment horizontal="center" vertical="center"/>
    </xf>
    <xf numFmtId="171" fontId="17" fillId="4" borderId="36" xfId="3" applyNumberFormat="1" applyFont="1" applyFill="1" applyBorder="1" applyAlignment="1">
      <alignment horizontal="center" vertical="center"/>
    </xf>
    <xf numFmtId="171" fontId="17" fillId="4" borderId="39" xfId="3" applyNumberFormat="1" applyFont="1" applyFill="1" applyBorder="1" applyAlignment="1">
      <alignment horizontal="center" vertical="center"/>
    </xf>
    <xf numFmtId="4" fontId="17" fillId="4" borderId="6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4" fontId="17" fillId="4" borderId="8" xfId="0" applyNumberFormat="1" applyFont="1" applyFill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28" xfId="0" applyNumberFormat="1" applyFont="1" applyFill="1" applyBorder="1" applyAlignment="1">
      <alignment horizontal="center" vertical="center" wrapText="1"/>
    </xf>
    <xf numFmtId="4" fontId="17" fillId="4" borderId="21" xfId="0" applyNumberFormat="1" applyFont="1" applyFill="1" applyBorder="1" applyAlignment="1">
      <alignment horizontal="center" vertical="center" wrapText="1"/>
    </xf>
    <xf numFmtId="4" fontId="17" fillId="4" borderId="29" xfId="0" applyNumberFormat="1" applyFont="1" applyFill="1" applyBorder="1" applyAlignment="1">
      <alignment horizontal="center" vertical="center" wrapText="1"/>
    </xf>
    <xf numFmtId="171" fontId="17" fillId="4" borderId="3" xfId="3" applyNumberFormat="1" applyFont="1" applyFill="1" applyBorder="1" applyAlignment="1">
      <alignment horizontal="center" vertical="center"/>
    </xf>
    <xf numFmtId="171" fontId="17" fillId="4" borderId="5" xfId="3" applyNumberFormat="1" applyFont="1" applyFill="1" applyBorder="1" applyAlignment="1">
      <alignment horizontal="center" vertical="center"/>
    </xf>
    <xf numFmtId="171" fontId="17" fillId="4" borderId="11" xfId="3" applyNumberFormat="1" applyFont="1" applyFill="1" applyBorder="1" applyAlignment="1">
      <alignment horizontal="center" vertical="center"/>
    </xf>
    <xf numFmtId="0" fontId="17" fillId="5" borderId="0" xfId="0" applyFont="1" applyFill="1" applyAlignment="1">
      <alignment horizontal="left" vertical="center" wrapText="1"/>
    </xf>
    <xf numFmtId="0" fontId="17" fillId="5" borderId="5" xfId="0" applyFont="1" applyFill="1" applyBorder="1" applyAlignment="1">
      <alignment horizontal="left" vertical="center" wrapText="1"/>
    </xf>
    <xf numFmtId="4" fontId="10" fillId="0" borderId="6" xfId="2" applyNumberFormat="1" applyFont="1" applyBorder="1" applyAlignment="1">
      <alignment horizontal="center" vertical="center" wrapText="1"/>
    </xf>
    <xf numFmtId="4" fontId="10" fillId="0" borderId="7" xfId="2" applyNumberFormat="1" applyFont="1" applyBorder="1" applyAlignment="1">
      <alignment horizontal="center" vertical="center" wrapText="1"/>
    </xf>
    <xf numFmtId="4" fontId="10" fillId="0" borderId="8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/>
    </xf>
    <xf numFmtId="4" fontId="4" fillId="0" borderId="2" xfId="2" applyNumberFormat="1" applyFont="1" applyBorder="1" applyAlignment="1">
      <alignment horizontal="center"/>
    </xf>
    <xf numFmtId="4" fontId="4" fillId="0" borderId="3" xfId="2" applyNumberFormat="1" applyFont="1" applyBorder="1" applyAlignment="1">
      <alignment horizontal="center"/>
    </xf>
    <xf numFmtId="4" fontId="5" fillId="0" borderId="4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4" fontId="5" fillId="0" borderId="5" xfId="2" applyNumberFormat="1" applyFont="1" applyBorder="1" applyAlignment="1">
      <alignment horizontal="center"/>
    </xf>
    <xf numFmtId="0" fontId="10" fillId="5" borderId="6" xfId="2" applyFont="1" applyFill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32" fillId="4" borderId="30" xfId="0" applyFont="1" applyFill="1" applyBorder="1" applyAlignment="1">
      <alignment horizontal="right" vertical="center"/>
    </xf>
    <xf numFmtId="0" fontId="32" fillId="4" borderId="33" xfId="0" applyFont="1" applyFill="1" applyBorder="1" applyAlignment="1">
      <alignment horizontal="right" vertical="center"/>
    </xf>
    <xf numFmtId="0" fontId="32" fillId="4" borderId="31" xfId="0" applyFont="1" applyFill="1" applyBorder="1" applyAlignment="1">
      <alignment horizontal="right" vertical="center"/>
    </xf>
    <xf numFmtId="9" fontId="19" fillId="4" borderId="30" xfId="0" applyNumberFormat="1" applyFont="1" applyFill="1" applyBorder="1" applyAlignment="1">
      <alignment horizontal="right" vertical="center"/>
    </xf>
    <xf numFmtId="9" fontId="19" fillId="4" borderId="33" xfId="0" applyNumberFormat="1" applyFont="1" applyFill="1" applyBorder="1" applyAlignment="1">
      <alignment horizontal="right" vertical="center"/>
    </xf>
    <xf numFmtId="9" fontId="19" fillId="4" borderId="31" xfId="0" applyNumberFormat="1" applyFont="1" applyFill="1" applyBorder="1" applyAlignment="1">
      <alignment horizontal="right" vertical="center"/>
    </xf>
    <xf numFmtId="0" fontId="19" fillId="4" borderId="30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3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left" vertical="center"/>
    </xf>
    <xf numFmtId="0" fontId="19" fillId="4" borderId="30" xfId="0" applyFont="1" applyFill="1" applyBorder="1" applyAlignment="1">
      <alignment horizontal="right" vertical="center" wrapText="1"/>
    </xf>
    <xf numFmtId="0" fontId="19" fillId="4" borderId="33" xfId="0" applyFont="1" applyFill="1" applyBorder="1" applyAlignment="1">
      <alignment horizontal="right" vertical="center" wrapText="1"/>
    </xf>
    <xf numFmtId="0" fontId="19" fillId="4" borderId="31" xfId="0" applyFont="1" applyFill="1" applyBorder="1" applyAlignment="1">
      <alignment horizontal="right" vertical="center" wrapText="1"/>
    </xf>
    <xf numFmtId="0" fontId="20" fillId="4" borderId="16" xfId="0" applyFont="1" applyFill="1" applyBorder="1" applyAlignment="1">
      <alignment horizontal="right" vertical="center"/>
    </xf>
    <xf numFmtId="4" fontId="20" fillId="4" borderId="30" xfId="0" applyNumberFormat="1" applyFont="1" applyFill="1" applyBorder="1" applyAlignment="1">
      <alignment horizontal="left" vertical="top" wrapText="1"/>
    </xf>
    <xf numFmtId="4" fontId="20" fillId="4" borderId="31" xfId="0" applyNumberFormat="1" applyFont="1" applyFill="1" applyBorder="1" applyAlignment="1">
      <alignment horizontal="left" vertical="top" wrapText="1"/>
    </xf>
    <xf numFmtId="4" fontId="20" fillId="0" borderId="30" xfId="0" applyNumberFormat="1" applyFont="1" applyBorder="1" applyAlignment="1">
      <alignment horizontal="left" vertical="top" wrapText="1"/>
    </xf>
    <xf numFmtId="4" fontId="20" fillId="0" borderId="31" xfId="0" applyNumberFormat="1" applyFont="1" applyBorder="1" applyAlignment="1">
      <alignment horizontal="left" vertical="top" wrapText="1"/>
    </xf>
    <xf numFmtId="4" fontId="19" fillId="8" borderId="30" xfId="0" applyNumberFormat="1" applyFont="1" applyFill="1" applyBorder="1" applyAlignment="1">
      <alignment horizontal="center" vertical="center"/>
    </xf>
    <xf numFmtId="4" fontId="19" fillId="8" borderId="33" xfId="0" applyNumberFormat="1" applyFont="1" applyFill="1" applyBorder="1" applyAlignment="1">
      <alignment horizontal="center" vertical="center"/>
    </xf>
    <xf numFmtId="4" fontId="19" fillId="8" borderId="3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170" fontId="25" fillId="0" borderId="16" xfId="0" applyNumberFormat="1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0" fillId="0" borderId="16" xfId="0" applyFont="1" applyBorder="1" applyAlignment="1">
      <alignment horizontal="left" vertical="center" wrapText="1"/>
    </xf>
    <xf numFmtId="0" fontId="34" fillId="0" borderId="6" xfId="0" applyFont="1" applyBorder="1" applyAlignment="1">
      <alignment horizontal="center"/>
    </xf>
    <xf numFmtId="0" fontId="34" fillId="0" borderId="7" xfId="0" applyFont="1" applyBorder="1" applyAlignment="1">
      <alignment horizontal="center"/>
    </xf>
    <xf numFmtId="0" fontId="34" fillId="0" borderId="8" xfId="0" applyFont="1" applyBorder="1" applyAlignment="1">
      <alignment horizontal="center"/>
    </xf>
    <xf numFmtId="0" fontId="19" fillId="4" borderId="16" xfId="0" applyFont="1" applyFill="1" applyBorder="1" applyAlignment="1">
      <alignment horizontal="center" vertical="center"/>
    </xf>
    <xf numFmtId="4" fontId="20" fillId="0" borderId="30" xfId="0" applyNumberFormat="1" applyFont="1" applyBorder="1" applyAlignment="1">
      <alignment horizontal="left" vertical="center" wrapText="1"/>
    </xf>
    <xf numFmtId="4" fontId="20" fillId="0" borderId="31" xfId="0" applyNumberFormat="1" applyFont="1" applyBorder="1" applyAlignment="1">
      <alignment horizontal="left" vertical="center" wrapText="1"/>
    </xf>
    <xf numFmtId="0" fontId="20" fillId="0" borderId="30" xfId="0" applyFont="1" applyBorder="1" applyAlignment="1">
      <alignment horizontal="left" vertical="center"/>
    </xf>
    <xf numFmtId="0" fontId="20" fillId="0" borderId="33" xfId="0" applyFont="1" applyBorder="1" applyAlignment="1">
      <alignment horizontal="left" vertical="center"/>
    </xf>
    <xf numFmtId="175" fontId="23" fillId="4" borderId="0" xfId="2" applyNumberFormat="1" applyFont="1" applyFill="1" applyAlignment="1">
      <alignment horizontal="left" wrapText="1"/>
    </xf>
    <xf numFmtId="0" fontId="27" fillId="4" borderId="24" xfId="2" applyFont="1" applyFill="1" applyBorder="1" applyAlignment="1">
      <alignment horizontal="center" vertical="top"/>
    </xf>
    <xf numFmtId="0" fontId="27" fillId="4" borderId="25" xfId="2" applyFont="1" applyFill="1" applyBorder="1" applyAlignment="1">
      <alignment horizontal="center" vertical="top"/>
    </xf>
    <xf numFmtId="0" fontId="27" fillId="4" borderId="38" xfId="2" applyFont="1" applyFill="1" applyBorder="1" applyAlignment="1">
      <alignment horizontal="center" vertical="top"/>
    </xf>
    <xf numFmtId="175" fontId="27" fillId="4" borderId="0" xfId="2" applyNumberFormat="1" applyFont="1" applyFill="1" applyAlignment="1">
      <alignment horizontal="left" wrapText="1"/>
    </xf>
    <xf numFmtId="0" fontId="27" fillId="4" borderId="30" xfId="2" applyFont="1" applyFill="1" applyBorder="1" applyAlignment="1">
      <alignment horizontal="center"/>
    </xf>
    <xf numFmtId="0" fontId="27" fillId="4" borderId="31" xfId="2" applyFont="1" applyFill="1" applyBorder="1" applyAlignment="1">
      <alignment horizontal="center"/>
    </xf>
    <xf numFmtId="0" fontId="23" fillId="4" borderId="30" xfId="8" applyFont="1" applyFill="1" applyBorder="1" applyAlignment="1">
      <alignment horizontal="left"/>
    </xf>
    <xf numFmtId="0" fontId="23" fillId="4" borderId="31" xfId="8" applyFont="1" applyFill="1" applyBorder="1" applyAlignment="1">
      <alignment horizontal="left"/>
    </xf>
    <xf numFmtId="0" fontId="25" fillId="0" borderId="16" xfId="0" applyFont="1" applyBorder="1" applyAlignment="1">
      <alignment horizontal="center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left"/>
    </xf>
    <xf numFmtId="0" fontId="20" fillId="0" borderId="31" xfId="0" applyFont="1" applyBorder="1" applyAlignment="1">
      <alignment horizontal="left"/>
    </xf>
    <xf numFmtId="184" fontId="25" fillId="0" borderId="63" xfId="0" applyNumberFormat="1" applyFont="1" applyBorder="1" applyAlignment="1">
      <alignment horizontal="center"/>
    </xf>
    <xf numFmtId="184" fontId="25" fillId="0" borderId="3" xfId="0" applyNumberFormat="1" applyFont="1" applyBorder="1" applyAlignment="1">
      <alignment horizontal="center"/>
    </xf>
    <xf numFmtId="184" fontId="25" fillId="0" borderId="47" xfId="0" applyNumberFormat="1" applyFont="1" applyBorder="1" applyAlignment="1">
      <alignment horizontal="center"/>
    </xf>
    <xf numFmtId="184" fontId="25" fillId="0" borderId="5" xfId="0" applyNumberFormat="1" applyFont="1" applyBorder="1" applyAlignment="1">
      <alignment horizontal="center"/>
    </xf>
    <xf numFmtId="184" fontId="25" fillId="0" borderId="60" xfId="0" applyNumberFormat="1" applyFont="1" applyBorder="1" applyAlignment="1">
      <alignment horizontal="center"/>
    </xf>
    <xf numFmtId="184" fontId="25" fillId="0" borderId="11" xfId="0" applyNumberFormat="1" applyFont="1" applyBorder="1" applyAlignment="1">
      <alignment horizontal="center"/>
    </xf>
    <xf numFmtId="4" fontId="25" fillId="0" borderId="60" xfId="0" applyNumberFormat="1" applyFont="1" applyBorder="1" applyAlignment="1">
      <alignment horizontal="center" vertical="center" wrapText="1"/>
    </xf>
    <xf numFmtId="4" fontId="25" fillId="0" borderId="10" xfId="0" applyNumberFormat="1" applyFont="1" applyBorder="1" applyAlignment="1">
      <alignment horizontal="center" vertical="center" wrapText="1"/>
    </xf>
    <xf numFmtId="0" fontId="25" fillId="0" borderId="66" xfId="0" applyFont="1" applyBorder="1" applyAlignment="1">
      <alignment horizontal="center"/>
    </xf>
    <xf numFmtId="0" fontId="25" fillId="0" borderId="43" xfId="0" applyFont="1" applyBorder="1" applyAlignment="1">
      <alignment horizontal="center"/>
    </xf>
    <xf numFmtId="3" fontId="25" fillId="0" borderId="26" xfId="0" applyNumberFormat="1" applyFont="1" applyBorder="1" applyAlignment="1">
      <alignment horizontal="center" vertical="center" wrapText="1"/>
    </xf>
    <xf numFmtId="3" fontId="25" fillId="0" borderId="38" xfId="0" applyNumberFormat="1" applyFont="1" applyBorder="1" applyAlignment="1">
      <alignment horizontal="center" vertical="center" wrapText="1"/>
    </xf>
    <xf numFmtId="3" fontId="25" fillId="0" borderId="20" xfId="0" applyNumberFormat="1" applyFont="1" applyBorder="1" applyAlignment="1">
      <alignment horizontal="center" vertical="center" wrapText="1"/>
    </xf>
    <xf numFmtId="3" fontId="25" fillId="0" borderId="22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4" fillId="0" borderId="64" xfId="0" applyFont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24" fillId="0" borderId="58" xfId="0" applyFont="1" applyBorder="1" applyAlignment="1">
      <alignment horizontal="center"/>
    </xf>
    <xf numFmtId="0" fontId="19" fillId="4" borderId="15" xfId="0" applyFont="1" applyFill="1" applyBorder="1" applyAlignment="1">
      <alignment horizontal="right" vertical="center" wrapText="1"/>
    </xf>
    <xf numFmtId="0" fontId="19" fillId="4" borderId="16" xfId="0" applyFont="1" applyFill="1" applyBorder="1" applyAlignment="1">
      <alignment horizontal="right" vertical="center" wrapText="1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20" fillId="0" borderId="20" xfId="0" applyFont="1" applyBorder="1" applyAlignment="1">
      <alignment horizontal="center" wrapText="1"/>
    </xf>
    <xf numFmtId="0" fontId="20" fillId="0" borderId="22" xfId="0" applyFont="1" applyBorder="1" applyAlignment="1">
      <alignment horizontal="center" wrapText="1"/>
    </xf>
    <xf numFmtId="4" fontId="20" fillId="0" borderId="30" xfId="0" applyNumberFormat="1" applyFont="1" applyBorder="1" applyAlignment="1">
      <alignment horizontal="left"/>
    </xf>
    <xf numFmtId="4" fontId="20" fillId="0" borderId="31" xfId="0" applyNumberFormat="1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5" fillId="0" borderId="5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4" fontId="25" fillId="0" borderId="58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0" fillId="0" borderId="2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20" fillId="0" borderId="9" xfId="0" applyNumberFormat="1" applyFont="1" applyBorder="1" applyAlignment="1">
      <alignment horizontal="center" vertical="center" wrapText="1"/>
    </xf>
    <xf numFmtId="4" fontId="20" fillId="0" borderId="10" xfId="0" applyNumberFormat="1" applyFont="1" applyBorder="1" applyAlignment="1">
      <alignment horizontal="center" vertical="center" wrapText="1"/>
    </xf>
    <xf numFmtId="4" fontId="20" fillId="0" borderId="11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5" fillId="0" borderId="65" xfId="0" applyFont="1" applyBorder="1" applyAlignment="1">
      <alignment horizontal="center"/>
    </xf>
    <xf numFmtId="4" fontId="19" fillId="8" borderId="30" xfId="0" applyNumberFormat="1" applyFont="1" applyFill="1" applyBorder="1" applyAlignment="1">
      <alignment horizontal="center"/>
    </xf>
    <xf numFmtId="0" fontId="19" fillId="8" borderId="31" xfId="0" applyFont="1" applyFill="1" applyBorder="1" applyAlignment="1">
      <alignment horizontal="center"/>
    </xf>
    <xf numFmtId="4" fontId="20" fillId="0" borderId="30" xfId="0" applyNumberFormat="1" applyFont="1" applyBorder="1" applyAlignment="1">
      <alignment horizontal="center" wrapText="1"/>
    </xf>
    <xf numFmtId="4" fontId="20" fillId="0" borderId="31" xfId="0" applyNumberFormat="1" applyFont="1" applyBorder="1" applyAlignment="1">
      <alignment horizontal="center" wrapText="1"/>
    </xf>
    <xf numFmtId="4" fontId="19" fillId="8" borderId="31" xfId="0" applyNumberFormat="1" applyFont="1" applyFill="1" applyBorder="1" applyAlignment="1">
      <alignment horizontal="center"/>
    </xf>
    <xf numFmtId="4" fontId="20" fillId="0" borderId="30" xfId="0" applyNumberFormat="1" applyFont="1" applyBorder="1" applyAlignment="1">
      <alignment horizontal="left" wrapText="1"/>
    </xf>
    <xf numFmtId="4" fontId="20" fillId="0" borderId="31" xfId="0" applyNumberFormat="1" applyFont="1" applyBorder="1" applyAlignment="1">
      <alignment horizontal="left" wrapText="1"/>
    </xf>
    <xf numFmtId="0" fontId="19" fillId="4" borderId="50" xfId="0" applyFont="1" applyFill="1" applyBorder="1" applyAlignment="1">
      <alignment horizontal="right" vertical="center" wrapText="1"/>
    </xf>
    <xf numFmtId="0" fontId="19" fillId="4" borderId="51" xfId="0" applyFont="1" applyFill="1" applyBorder="1" applyAlignment="1">
      <alignment horizontal="right" vertical="center" wrapText="1"/>
    </xf>
    <xf numFmtId="0" fontId="20" fillId="4" borderId="15" xfId="0" applyFont="1" applyFill="1" applyBorder="1" applyAlignment="1">
      <alignment horizontal="right" vertical="center"/>
    </xf>
    <xf numFmtId="0" fontId="25" fillId="7" borderId="16" xfId="16" applyFont="1" applyFill="1" applyBorder="1" applyAlignment="1">
      <alignment horizontal="right"/>
    </xf>
    <xf numFmtId="177" fontId="25" fillId="7" borderId="16" xfId="16" applyNumberFormat="1" applyFont="1" applyFill="1" applyBorder="1" applyAlignment="1">
      <alignment horizontal="center"/>
    </xf>
    <xf numFmtId="0" fontId="25" fillId="0" borderId="0" xfId="16" applyFont="1" applyAlignment="1">
      <alignment horizontal="center"/>
    </xf>
    <xf numFmtId="0" fontId="24" fillId="0" borderId="0" xfId="16" applyFont="1" applyAlignment="1">
      <alignment horizontal="center"/>
    </xf>
    <xf numFmtId="0" fontId="25" fillId="7" borderId="16" xfId="16" applyFont="1" applyFill="1" applyBorder="1" applyAlignment="1">
      <alignment horizontal="center"/>
    </xf>
    <xf numFmtId="177" fontId="25" fillId="7" borderId="30" xfId="16" applyNumberFormat="1" applyFont="1" applyFill="1" applyBorder="1" applyAlignment="1">
      <alignment horizontal="center"/>
    </xf>
    <xf numFmtId="177" fontId="25" fillId="7" borderId="31" xfId="16" applyNumberFormat="1" applyFont="1" applyFill="1" applyBorder="1" applyAlignment="1">
      <alignment horizontal="center"/>
    </xf>
    <xf numFmtId="0" fontId="25" fillId="0" borderId="16" xfId="16" applyFont="1" applyBorder="1" applyAlignment="1">
      <alignment horizontal="right"/>
    </xf>
    <xf numFmtId="177" fontId="25" fillId="0" borderId="16" xfId="19" applyNumberFormat="1" applyFont="1" applyBorder="1" applyAlignment="1">
      <alignment horizontal="center"/>
    </xf>
    <xf numFmtId="177" fontId="25" fillId="0" borderId="16" xfId="16" applyNumberFormat="1" applyFont="1" applyBorder="1" applyAlignment="1">
      <alignment horizontal="center"/>
    </xf>
    <xf numFmtId="0" fontId="24" fillId="0" borderId="16" xfId="16" applyFont="1" applyBorder="1" applyAlignment="1">
      <alignment horizontal="left"/>
    </xf>
    <xf numFmtId="177" fontId="24" fillId="0" borderId="30" xfId="16" applyNumberFormat="1" applyFont="1" applyBorder="1" applyAlignment="1">
      <alignment horizontal="center" vertical="center" wrapText="1"/>
    </xf>
    <xf numFmtId="177" fontId="24" fillId="0" borderId="31" xfId="16" applyNumberFormat="1" applyFont="1" applyBorder="1" applyAlignment="1">
      <alignment horizontal="center" vertical="center" wrapText="1"/>
    </xf>
    <xf numFmtId="0" fontId="24" fillId="0" borderId="30" xfId="16" applyFont="1" applyBorder="1" applyAlignment="1">
      <alignment horizontal="left"/>
    </xf>
    <xf numFmtId="0" fontId="24" fillId="0" borderId="31" xfId="16" applyFont="1" applyBorder="1" applyAlignment="1">
      <alignment horizontal="left"/>
    </xf>
    <xf numFmtId="0" fontId="25" fillId="6" borderId="16" xfId="16" applyFont="1" applyFill="1" applyBorder="1" applyAlignment="1">
      <alignment horizontal="center"/>
    </xf>
    <xf numFmtId="0" fontId="25" fillId="0" borderId="30" xfId="16" applyFont="1" applyBorder="1" applyAlignment="1">
      <alignment horizontal="left"/>
    </xf>
    <xf numFmtId="0" fontId="25" fillId="0" borderId="33" xfId="16" applyFont="1" applyBorder="1" applyAlignment="1">
      <alignment horizontal="left"/>
    </xf>
    <xf numFmtId="0" fontId="25" fillId="0" borderId="31" xfId="16" applyFont="1" applyBorder="1" applyAlignment="1">
      <alignment horizontal="left"/>
    </xf>
    <xf numFmtId="0" fontId="25" fillId="0" borderId="16" xfId="16" applyFont="1" applyBorder="1" applyAlignment="1">
      <alignment horizontal="center" vertical="center"/>
    </xf>
    <xf numFmtId="0" fontId="25" fillId="0" borderId="30" xfId="16" applyFont="1" applyBorder="1" applyAlignment="1">
      <alignment horizontal="center" vertical="center" wrapText="1"/>
    </xf>
    <xf numFmtId="0" fontId="25" fillId="0" borderId="31" xfId="16" applyFont="1" applyBorder="1" applyAlignment="1">
      <alignment horizontal="center" vertical="center" wrapText="1"/>
    </xf>
    <xf numFmtId="0" fontId="24" fillId="0" borderId="16" xfId="16" applyFont="1" applyBorder="1" applyAlignment="1">
      <alignment horizontal="left" wrapText="1"/>
    </xf>
    <xf numFmtId="0" fontId="25" fillId="0" borderId="30" xfId="16" applyFont="1" applyBorder="1" applyAlignment="1">
      <alignment horizontal="left" vertical="center" wrapText="1"/>
    </xf>
    <xf numFmtId="0" fontId="25" fillId="0" borderId="31" xfId="16" applyFont="1" applyBorder="1" applyAlignment="1">
      <alignment horizontal="left" vertical="center" wrapText="1"/>
    </xf>
    <xf numFmtId="0" fontId="24" fillId="0" borderId="30" xfId="16" applyFont="1" applyBorder="1" applyAlignment="1">
      <alignment horizontal="left" vertical="center" wrapText="1"/>
    </xf>
    <xf numFmtId="0" fontId="24" fillId="0" borderId="31" xfId="16" applyFont="1" applyBorder="1" applyAlignment="1">
      <alignment horizontal="left" vertical="center" wrapText="1"/>
    </xf>
    <xf numFmtId="0" fontId="25" fillId="0" borderId="16" xfId="16" applyFont="1" applyBorder="1" applyAlignment="1">
      <alignment horizontal="left" wrapText="1"/>
    </xf>
    <xf numFmtId="0" fontId="24" fillId="0" borderId="30" xfId="16" applyFont="1" applyBorder="1" applyAlignment="1">
      <alignment horizontal="left" wrapText="1"/>
    </xf>
    <xf numFmtId="0" fontId="24" fillId="0" borderId="31" xfId="16" applyFont="1" applyBorder="1" applyAlignment="1">
      <alignment horizontal="left" wrapText="1"/>
    </xf>
    <xf numFmtId="0" fontId="24" fillId="0" borderId="16" xfId="16" applyFont="1" applyBorder="1" applyAlignment="1">
      <alignment horizontal="center" vertical="center"/>
    </xf>
    <xf numFmtId="44" fontId="24" fillId="0" borderId="16" xfId="17" applyFont="1" applyBorder="1" applyAlignment="1">
      <alignment horizontal="center" vertical="center"/>
    </xf>
    <xf numFmtId="0" fontId="24" fillId="0" borderId="19" xfId="16" applyFont="1" applyBorder="1" applyAlignment="1">
      <alignment horizontal="center" vertical="center"/>
    </xf>
    <xf numFmtId="0" fontId="24" fillId="0" borderId="48" xfId="16" applyFont="1" applyBorder="1" applyAlignment="1">
      <alignment horizontal="center" vertical="center"/>
    </xf>
    <xf numFmtId="0" fontId="24" fillId="0" borderId="13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 wrapText="1"/>
    </xf>
    <xf numFmtId="0" fontId="25" fillId="0" borderId="38" xfId="16" applyFont="1" applyBorder="1" applyAlignment="1">
      <alignment horizontal="center" vertical="center" wrapText="1"/>
    </xf>
    <xf numFmtId="0" fontId="25" fillId="0" borderId="20" xfId="16" applyFont="1" applyBorder="1" applyAlignment="1">
      <alignment horizontal="center" vertical="center" wrapText="1"/>
    </xf>
    <xf numFmtId="0" fontId="25" fillId="0" borderId="22" xfId="16" applyFont="1" applyBorder="1" applyAlignment="1">
      <alignment horizontal="center" vertical="center" wrapText="1"/>
    </xf>
    <xf numFmtId="0" fontId="24" fillId="0" borderId="19" xfId="16" applyFont="1" applyBorder="1" applyAlignment="1">
      <alignment horizontal="center"/>
    </xf>
    <xf numFmtId="0" fontId="24" fillId="0" borderId="48" xfId="16" applyFont="1" applyBorder="1" applyAlignment="1">
      <alignment horizontal="center"/>
    </xf>
    <xf numFmtId="0" fontId="24" fillId="0" borderId="13" xfId="16" applyFont="1" applyBorder="1" applyAlignment="1">
      <alignment horizontal="center"/>
    </xf>
    <xf numFmtId="0" fontId="25" fillId="0" borderId="19" xfId="16" applyFont="1" applyBorder="1" applyAlignment="1">
      <alignment horizontal="center" vertical="center" wrapText="1"/>
    </xf>
    <xf numFmtId="0" fontId="25" fillId="0" borderId="13" xfId="16" applyFont="1" applyBorder="1" applyAlignment="1">
      <alignment horizontal="center" vertical="center" wrapText="1"/>
    </xf>
    <xf numFmtId="0" fontId="25" fillId="0" borderId="30" xfId="16" applyFont="1" applyBorder="1" applyAlignment="1">
      <alignment horizontal="center" vertical="center"/>
    </xf>
    <xf numFmtId="0" fontId="25" fillId="0" borderId="31" xfId="16" applyFont="1" applyBorder="1" applyAlignment="1">
      <alignment horizontal="center" vertical="center"/>
    </xf>
    <xf numFmtId="0" fontId="24" fillId="0" borderId="30" xfId="16" applyFont="1" applyBorder="1" applyAlignment="1">
      <alignment horizontal="center" vertical="center"/>
    </xf>
    <xf numFmtId="0" fontId="24" fillId="0" borderId="31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/>
    </xf>
    <xf numFmtId="0" fontId="25" fillId="0" borderId="38" xfId="16" applyFont="1" applyBorder="1" applyAlignment="1">
      <alignment horizontal="center" vertical="center"/>
    </xf>
    <xf numFmtId="0" fontId="25" fillId="0" borderId="20" xfId="16" applyFont="1" applyBorder="1" applyAlignment="1">
      <alignment horizontal="center" vertical="center"/>
    </xf>
    <xf numFmtId="0" fontId="25" fillId="0" borderId="22" xfId="16" applyFont="1" applyBorder="1" applyAlignment="1">
      <alignment horizontal="center" vertical="center"/>
    </xf>
    <xf numFmtId="0" fontId="25" fillId="0" borderId="0" xfId="16" applyFont="1" applyAlignment="1">
      <alignment horizontal="center" wrapText="1"/>
    </xf>
    <xf numFmtId="0" fontId="25" fillId="6" borderId="30" xfId="16" applyFont="1" applyFill="1" applyBorder="1" applyAlignment="1">
      <alignment horizontal="center" vertical="center"/>
    </xf>
    <xf numFmtId="0" fontId="25" fillId="6" borderId="33" xfId="16" applyFont="1" applyFill="1" applyBorder="1" applyAlignment="1">
      <alignment horizontal="center" vertical="center"/>
    </xf>
    <xf numFmtId="0" fontId="25" fillId="6" borderId="31" xfId="16" applyFont="1" applyFill="1" applyBorder="1" applyAlignment="1">
      <alignment horizontal="center" vertical="center"/>
    </xf>
  </cellXfs>
  <cellStyles count="33">
    <cellStyle name="Millares" xfId="13" builtinId="3"/>
    <cellStyle name="Millares 2" xfId="4"/>
    <cellStyle name="Millares 2 2" xfId="6"/>
    <cellStyle name="Millares 2 3" xfId="26"/>
    <cellStyle name="Millares 3" xfId="23"/>
    <cellStyle name="Millares 3 2" xfId="31"/>
    <cellStyle name="Millares 4" xfId="19"/>
    <cellStyle name="Millares 4 2" xfId="29"/>
    <cellStyle name="Moneda" xfId="14" builtinId="4"/>
    <cellStyle name="Moneda [0]" xfId="1" builtinId="7"/>
    <cellStyle name="Moneda [0] 2" xfId="11"/>
    <cellStyle name="Moneda [0] 3" xfId="22"/>
    <cellStyle name="Moneda [0] 3 2" xfId="30"/>
    <cellStyle name="Moneda 2" xfId="3"/>
    <cellStyle name="Moneda 2 2" xfId="18"/>
    <cellStyle name="Moneda 2 2 2" xfId="28"/>
    <cellStyle name="Moneda 2 5" xfId="25"/>
    <cellStyle name="Moneda 3" xfId="7"/>
    <cellStyle name="Moneda 4" xfId="12"/>
    <cellStyle name="Moneda 5" xfId="17"/>
    <cellStyle name="Moneda 5 2" xfId="27"/>
    <cellStyle name="Moneda 6" xfId="24"/>
    <cellStyle name="Moneda 6 2" xfId="32"/>
    <cellStyle name="Normal" xfId="0" builtinId="0"/>
    <cellStyle name="Normal 10" xfId="8"/>
    <cellStyle name="Normal 2" xfId="2"/>
    <cellStyle name="Normal 2 4" xfId="15"/>
    <cellStyle name="Normal 3" xfId="5"/>
    <cellStyle name="Normal 3 2" xfId="9"/>
    <cellStyle name="Normal 4" xfId="16"/>
    <cellStyle name="Porcentaje" xfId="21" builtinId="5"/>
    <cellStyle name="Porcentaje 2" xfId="20"/>
    <cellStyle name="Porcentaje 2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jpeg"/><Relationship Id="rId1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0</xdr:row>
      <xdr:rowOff>51435</xdr:rowOff>
    </xdr:from>
    <xdr:to>
      <xdr:col>0</xdr:col>
      <xdr:colOff>1557655</xdr:colOff>
      <xdr:row>5</xdr:row>
      <xdr:rowOff>170424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04E2F1-F1C3-42CE-8FC3-E5398E325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51435"/>
          <a:ext cx="1109980" cy="1033389"/>
        </a:xfrm>
        <a:prstGeom prst="rect">
          <a:avLst/>
        </a:prstGeom>
      </xdr:spPr>
    </xdr:pic>
    <xdr:clientData/>
  </xdr:twoCellAnchor>
  <xdr:twoCellAnchor editAs="oneCell">
    <xdr:from>
      <xdr:col>7</xdr:col>
      <xdr:colOff>114300</xdr:colOff>
      <xdr:row>0</xdr:row>
      <xdr:rowOff>121920</xdr:rowOff>
    </xdr:from>
    <xdr:to>
      <xdr:col>8</xdr:col>
      <xdr:colOff>928249</xdr:colOff>
      <xdr:row>6</xdr:row>
      <xdr:rowOff>45720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BFCA5283-EE21-46F9-8A65-7E6226DE59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9037320" y="121920"/>
          <a:ext cx="1492129" cy="1028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141797</xdr:colOff>
      <xdr:row>0</xdr:row>
      <xdr:rowOff>23522</xdr:rowOff>
    </xdr:from>
    <xdr:ext cx="1186071" cy="1179084"/>
    <xdr:pic>
      <xdr:nvPicPr>
        <xdr:cNvPr id="25" name="Imagen 24">
          <a:extLst>
            <a:ext uri="{FF2B5EF4-FFF2-40B4-BE49-F238E27FC236}">
              <a16:creationId xmlns:a16="http://schemas.microsoft.com/office/drawing/2014/main" id="{7384FAE2-A1AA-4CF3-A398-1FC0745DF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12010039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164658</xdr:colOff>
      <xdr:row>57</xdr:row>
      <xdr:rowOff>75537</xdr:rowOff>
    </xdr:from>
    <xdr:ext cx="1185229" cy="1324137"/>
    <xdr:pic>
      <xdr:nvPicPr>
        <xdr:cNvPr id="37" name="Imagen 36">
          <a:extLst>
            <a:ext uri="{FF2B5EF4-FFF2-40B4-BE49-F238E27FC236}">
              <a16:creationId xmlns:a16="http://schemas.microsoft.com/office/drawing/2014/main" id="{AC543DC3-092A-4850-8D74-5FE4F77C7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58" y="197544840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164658</xdr:colOff>
      <xdr:row>113</xdr:row>
      <xdr:rowOff>0</xdr:rowOff>
    </xdr:from>
    <xdr:ext cx="1185229" cy="1324137"/>
    <xdr:pic>
      <xdr:nvPicPr>
        <xdr:cNvPr id="39" name="Imagen 38">
          <a:extLst>
            <a:ext uri="{FF2B5EF4-FFF2-40B4-BE49-F238E27FC236}">
              <a16:creationId xmlns:a16="http://schemas.microsoft.com/office/drawing/2014/main" id="{10C88BF8-1F65-488E-A8CF-A8BF372BB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58" y="210096436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157037</xdr:colOff>
      <xdr:row>286</xdr:row>
      <xdr:rowOff>0</xdr:rowOff>
    </xdr:from>
    <xdr:ext cx="1186071" cy="1179084"/>
    <xdr:pic>
      <xdr:nvPicPr>
        <xdr:cNvPr id="47" name="Imagen 46">
          <a:extLst>
            <a:ext uri="{FF2B5EF4-FFF2-40B4-BE49-F238E27FC236}">
              <a16:creationId xmlns:a16="http://schemas.microsoft.com/office/drawing/2014/main" id="{6C389569-B738-4857-9F34-3C9018C09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037" y="24087482"/>
          <a:ext cx="1186071" cy="1179084"/>
        </a:xfrm>
        <a:prstGeom prst="rect">
          <a:avLst/>
        </a:prstGeom>
      </xdr:spPr>
    </xdr:pic>
    <xdr:clientData/>
  </xdr:oneCellAnchor>
  <xdr:twoCellAnchor editAs="oneCell">
    <xdr:from>
      <xdr:col>0</xdr:col>
      <xdr:colOff>263717</xdr:colOff>
      <xdr:row>286</xdr:row>
      <xdr:rowOff>54002</xdr:rowOff>
    </xdr:from>
    <xdr:to>
      <xdr:col>1</xdr:col>
      <xdr:colOff>875306</xdr:colOff>
      <xdr:row>291</xdr:row>
      <xdr:rowOff>168935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7287DF27-0F5D-4B4F-86D1-1B72F5ED4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36553802"/>
          <a:ext cx="1183089" cy="1181735"/>
        </a:xfrm>
        <a:prstGeom prst="rect">
          <a:avLst/>
        </a:prstGeom>
      </xdr:spPr>
    </xdr:pic>
    <xdr:clientData/>
  </xdr:twoCellAnchor>
  <xdr:oneCellAnchor>
    <xdr:from>
      <xdr:col>0</xdr:col>
      <xdr:colOff>263717</xdr:colOff>
      <xdr:row>343</xdr:row>
      <xdr:rowOff>54002</xdr:rowOff>
    </xdr:from>
    <xdr:ext cx="1185229" cy="1150912"/>
    <xdr:pic>
      <xdr:nvPicPr>
        <xdr:cNvPr id="51" name="Imagen 50">
          <a:extLst>
            <a:ext uri="{FF2B5EF4-FFF2-40B4-BE49-F238E27FC236}">
              <a16:creationId xmlns:a16="http://schemas.microsoft.com/office/drawing/2014/main" id="{7D66E042-79E2-44AD-A7D4-871DC252D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284502609"/>
          <a:ext cx="1185229" cy="1150912"/>
        </a:xfrm>
        <a:prstGeom prst="rect">
          <a:avLst/>
        </a:prstGeom>
      </xdr:spPr>
    </xdr:pic>
    <xdr:clientData/>
  </xdr:oneCellAnchor>
  <xdr:oneCellAnchor>
    <xdr:from>
      <xdr:col>0</xdr:col>
      <xdr:colOff>263717</xdr:colOff>
      <xdr:row>401</xdr:row>
      <xdr:rowOff>54002</xdr:rowOff>
    </xdr:from>
    <xdr:ext cx="1185229" cy="1150912"/>
    <xdr:pic>
      <xdr:nvPicPr>
        <xdr:cNvPr id="67" name="Imagen 66">
          <a:extLst>
            <a:ext uri="{FF2B5EF4-FFF2-40B4-BE49-F238E27FC236}">
              <a16:creationId xmlns:a16="http://schemas.microsoft.com/office/drawing/2014/main" id="{5E51A6ED-56E8-470B-98D7-E2E07C018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309040721"/>
          <a:ext cx="1185229" cy="1150912"/>
        </a:xfrm>
        <a:prstGeom prst="rect">
          <a:avLst/>
        </a:prstGeom>
      </xdr:spPr>
    </xdr:pic>
    <xdr:clientData/>
  </xdr:oneCellAnchor>
  <xdr:oneCellAnchor>
    <xdr:from>
      <xdr:col>0</xdr:col>
      <xdr:colOff>263717</xdr:colOff>
      <xdr:row>457</xdr:row>
      <xdr:rowOff>54002</xdr:rowOff>
    </xdr:from>
    <xdr:ext cx="1185229" cy="1150912"/>
    <xdr:pic>
      <xdr:nvPicPr>
        <xdr:cNvPr id="69" name="Imagen 68">
          <a:extLst>
            <a:ext uri="{FF2B5EF4-FFF2-40B4-BE49-F238E27FC236}">
              <a16:creationId xmlns:a16="http://schemas.microsoft.com/office/drawing/2014/main" id="{3DBAFFA1-B2E3-49D9-AA10-6DF1B6B95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321737867"/>
          <a:ext cx="1185229" cy="1150912"/>
        </a:xfrm>
        <a:prstGeom prst="rect">
          <a:avLst/>
        </a:prstGeom>
      </xdr:spPr>
    </xdr:pic>
    <xdr:clientData/>
  </xdr:oneCellAnchor>
  <xdr:twoCellAnchor editAs="oneCell">
    <xdr:from>
      <xdr:col>6</xdr:col>
      <xdr:colOff>94180</xdr:colOff>
      <xdr:row>0</xdr:row>
      <xdr:rowOff>85617</xdr:rowOff>
    </xdr:from>
    <xdr:to>
      <xdr:col>7</xdr:col>
      <xdr:colOff>743695</xdr:colOff>
      <xdr:row>5</xdr:row>
      <xdr:rowOff>111302</xdr:rowOff>
    </xdr:to>
    <xdr:pic>
      <xdr:nvPicPr>
        <xdr:cNvPr id="6" name="Imagen 5" descr="logo PDET descarga">
          <a:extLst>
            <a:ext uri="{FF2B5EF4-FFF2-40B4-BE49-F238E27FC236}">
              <a16:creationId xmlns:a16="http://schemas.microsoft.com/office/drawing/2014/main" id="{6E4ACAC9-17FE-4BE3-B6BD-2D4FAED335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584023" y="85617"/>
          <a:ext cx="1539942" cy="106166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7</xdr:col>
      <xdr:colOff>910311</xdr:colOff>
      <xdr:row>61</xdr:row>
      <xdr:rowOff>291100</xdr:rowOff>
    </xdr:to>
    <xdr:pic>
      <xdr:nvPicPr>
        <xdr:cNvPr id="91" name="Imagen 90" descr="logo PDET descarga">
          <a:extLst>
            <a:ext uri="{FF2B5EF4-FFF2-40B4-BE49-F238E27FC236}">
              <a16:creationId xmlns:a16="http://schemas.microsoft.com/office/drawing/2014/main" id="{8C83569E-B6B5-4D44-BDE3-BAC8DA5F7C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74866157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113</xdr:row>
      <xdr:rowOff>0</xdr:rowOff>
    </xdr:from>
    <xdr:to>
      <xdr:col>7</xdr:col>
      <xdr:colOff>910311</xdr:colOff>
      <xdr:row>118</xdr:row>
      <xdr:rowOff>205483</xdr:rowOff>
    </xdr:to>
    <xdr:pic>
      <xdr:nvPicPr>
        <xdr:cNvPr id="92" name="Imagen 91" descr="logo PDET descarga">
          <a:extLst>
            <a:ext uri="{FF2B5EF4-FFF2-40B4-BE49-F238E27FC236}">
              <a16:creationId xmlns:a16="http://schemas.microsoft.com/office/drawing/2014/main" id="{41821A71-C379-4AE2-84AF-DC27BF61F1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11407910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910311</xdr:colOff>
      <xdr:row>291</xdr:row>
      <xdr:rowOff>205481</xdr:rowOff>
    </xdr:to>
    <xdr:pic>
      <xdr:nvPicPr>
        <xdr:cNvPr id="96" name="Imagen 95" descr="logo PDET descarga">
          <a:extLst>
            <a:ext uri="{FF2B5EF4-FFF2-40B4-BE49-F238E27FC236}">
              <a16:creationId xmlns:a16="http://schemas.microsoft.com/office/drawing/2014/main" id="{E900F800-487F-48EC-9A85-A85D2E2C2C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61229011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910311</xdr:colOff>
      <xdr:row>291</xdr:row>
      <xdr:rowOff>205481</xdr:rowOff>
    </xdr:to>
    <xdr:pic>
      <xdr:nvPicPr>
        <xdr:cNvPr id="97" name="Imagen 96" descr="logo PDET descarga">
          <a:extLst>
            <a:ext uri="{FF2B5EF4-FFF2-40B4-BE49-F238E27FC236}">
              <a16:creationId xmlns:a16="http://schemas.microsoft.com/office/drawing/2014/main" id="{DE31C713-7C2E-461A-AFAD-8EFC45962A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73284022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343</xdr:row>
      <xdr:rowOff>0</xdr:rowOff>
    </xdr:from>
    <xdr:to>
      <xdr:col>7</xdr:col>
      <xdr:colOff>910311</xdr:colOff>
      <xdr:row>348</xdr:row>
      <xdr:rowOff>205481</xdr:rowOff>
    </xdr:to>
    <xdr:pic>
      <xdr:nvPicPr>
        <xdr:cNvPr id="98" name="Imagen 97" descr="logo PDET descarga">
          <a:extLst>
            <a:ext uri="{FF2B5EF4-FFF2-40B4-BE49-F238E27FC236}">
              <a16:creationId xmlns:a16="http://schemas.microsoft.com/office/drawing/2014/main" id="{FE71B715-121E-48C9-95F8-59B0C54E62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85553079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7</xdr:col>
      <xdr:colOff>910311</xdr:colOff>
      <xdr:row>406</xdr:row>
      <xdr:rowOff>205481</xdr:rowOff>
    </xdr:to>
    <xdr:pic>
      <xdr:nvPicPr>
        <xdr:cNvPr id="101" name="Imagen 100" descr="logo PDET descarga">
          <a:extLst>
            <a:ext uri="{FF2B5EF4-FFF2-40B4-BE49-F238E27FC236}">
              <a16:creationId xmlns:a16="http://schemas.microsoft.com/office/drawing/2014/main" id="{171EC754-DB60-42D8-A51A-FF99600749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324098292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457</xdr:row>
      <xdr:rowOff>0</xdr:rowOff>
    </xdr:from>
    <xdr:to>
      <xdr:col>7</xdr:col>
      <xdr:colOff>910311</xdr:colOff>
      <xdr:row>462</xdr:row>
      <xdr:rowOff>205482</xdr:rowOff>
    </xdr:to>
    <xdr:pic>
      <xdr:nvPicPr>
        <xdr:cNvPr id="102" name="Imagen 101" descr="logo PDET descarga">
          <a:extLst>
            <a:ext uri="{FF2B5EF4-FFF2-40B4-BE49-F238E27FC236}">
              <a16:creationId xmlns:a16="http://schemas.microsoft.com/office/drawing/2014/main" id="{F6A989C3-EA98-43DA-81CA-5B47D0B2D0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336778315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263717</xdr:colOff>
      <xdr:row>228</xdr:row>
      <xdr:rowOff>54002</xdr:rowOff>
    </xdr:from>
    <xdr:ext cx="1185229" cy="1150912"/>
    <xdr:pic>
      <xdr:nvPicPr>
        <xdr:cNvPr id="24" name="Imagen 23">
          <a:extLst>
            <a:ext uri="{FF2B5EF4-FFF2-40B4-BE49-F238E27FC236}">
              <a16:creationId xmlns:a16="http://schemas.microsoft.com/office/drawing/2014/main" id="{1A204AC0-566D-4B2D-96D3-30348172B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115056069"/>
          <a:ext cx="1185229" cy="1150912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228</xdr:row>
      <xdr:rowOff>0</xdr:rowOff>
    </xdr:from>
    <xdr:ext cx="1800738" cy="1241460"/>
    <xdr:pic>
      <xdr:nvPicPr>
        <xdr:cNvPr id="26" name="Imagen 25" descr="logo PDET descarga">
          <a:extLst>
            <a:ext uri="{FF2B5EF4-FFF2-40B4-BE49-F238E27FC236}">
              <a16:creationId xmlns:a16="http://schemas.microsoft.com/office/drawing/2014/main" id="{7186C390-D70B-44A8-B2C6-6E9710C7EA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18270" y="115002067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157037</xdr:colOff>
      <xdr:row>170</xdr:row>
      <xdr:rowOff>38762</xdr:rowOff>
    </xdr:from>
    <xdr:ext cx="1186071" cy="1179084"/>
    <xdr:pic>
      <xdr:nvPicPr>
        <xdr:cNvPr id="27" name="Imagen 26">
          <a:extLst>
            <a:ext uri="{FF2B5EF4-FFF2-40B4-BE49-F238E27FC236}">
              <a16:creationId xmlns:a16="http://schemas.microsoft.com/office/drawing/2014/main" id="{6C389569-B738-4857-9F34-3C9018C09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037" y="67454358"/>
          <a:ext cx="1186071" cy="1179084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170</xdr:row>
      <xdr:rowOff>0</xdr:rowOff>
    </xdr:from>
    <xdr:ext cx="1800738" cy="1241460"/>
    <xdr:pic>
      <xdr:nvPicPr>
        <xdr:cNvPr id="28" name="Imagen 27" descr="logo PDET descarga">
          <a:extLst>
            <a:ext uri="{FF2B5EF4-FFF2-40B4-BE49-F238E27FC236}">
              <a16:creationId xmlns:a16="http://schemas.microsoft.com/office/drawing/2014/main" id="{E900F800-487F-48EC-9A85-A85D2E2C2C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18270" y="67415596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142875</xdr:colOff>
      <xdr:row>0</xdr:row>
      <xdr:rowOff>76201</xdr:rowOff>
    </xdr:from>
    <xdr:to>
      <xdr:col>20</xdr:col>
      <xdr:colOff>1447800</xdr:colOff>
      <xdr:row>4</xdr:row>
      <xdr:rowOff>117765</xdr:rowOff>
    </xdr:to>
    <xdr:pic>
      <xdr:nvPicPr>
        <xdr:cNvPr id="2" name="1 Imagen" descr="C:\Users\Despacho\Downloads\LOGO ALCALDIA BEYER PEÑA 2020-2023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76201"/>
          <a:ext cx="1304925" cy="819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35</xdr:col>
      <xdr:colOff>228600</xdr:colOff>
      <xdr:row>2</xdr:row>
      <xdr:rowOff>114300</xdr:rowOff>
    </xdr:from>
    <xdr:to>
      <xdr:col>36</xdr:col>
      <xdr:colOff>681718</xdr:colOff>
      <xdr:row>5</xdr:row>
      <xdr:rowOff>140277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28600" y="485775"/>
          <a:ext cx="1215118" cy="6000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83821</xdr:colOff>
      <xdr:row>0</xdr:row>
      <xdr:rowOff>60960</xdr:rowOff>
    </xdr:from>
    <xdr:to>
      <xdr:col>1</xdr:col>
      <xdr:colOff>754381</xdr:colOff>
      <xdr:row>5</xdr:row>
      <xdr:rowOff>154549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5065E5-C8D4-4E1A-8750-4E1D28972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1" y="60960"/>
          <a:ext cx="1104900" cy="1007989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</xdr:colOff>
      <xdr:row>0</xdr:row>
      <xdr:rowOff>137160</xdr:rowOff>
    </xdr:from>
    <xdr:to>
      <xdr:col>6</xdr:col>
      <xdr:colOff>1379677</xdr:colOff>
      <xdr:row>5</xdr:row>
      <xdr:rowOff>137160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CF1C057C-6A47-3718-0529-A8D889FA3F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57060" y="137160"/>
          <a:ext cx="1326337" cy="914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0</xdr:row>
      <xdr:rowOff>67733</xdr:rowOff>
    </xdr:from>
    <xdr:to>
      <xdr:col>2</xdr:col>
      <xdr:colOff>633197</xdr:colOff>
      <xdr:row>4</xdr:row>
      <xdr:rowOff>194733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762C05F-D624-4F67-A7E2-0E66B1FD0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" y="67733"/>
          <a:ext cx="1234330" cy="1126067"/>
        </a:xfrm>
        <a:prstGeom prst="rect">
          <a:avLst/>
        </a:prstGeom>
      </xdr:spPr>
    </xdr:pic>
    <xdr:clientData/>
  </xdr:twoCellAnchor>
  <xdr:twoCellAnchor editAs="oneCell">
    <xdr:from>
      <xdr:col>5</xdr:col>
      <xdr:colOff>702734</xdr:colOff>
      <xdr:row>0</xdr:row>
      <xdr:rowOff>194734</xdr:rowOff>
    </xdr:from>
    <xdr:to>
      <xdr:col>6</xdr:col>
      <xdr:colOff>1430866</xdr:colOff>
      <xdr:row>5</xdr:row>
      <xdr:rowOff>118534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6D5B774C-901F-4942-A1AE-7FB63E0BB5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5467" y="194734"/>
          <a:ext cx="1507066" cy="112606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259280</xdr:colOff>
      <xdr:row>0</xdr:row>
      <xdr:rowOff>46214</xdr:rowOff>
    </xdr:from>
    <xdr:to>
      <xdr:col>1</xdr:col>
      <xdr:colOff>945443</xdr:colOff>
      <xdr:row>5</xdr:row>
      <xdr:rowOff>138791</xdr:rowOff>
    </xdr:to>
    <xdr:pic>
      <xdr:nvPicPr>
        <xdr:cNvPr id="17" name="2 Imagen">
          <a:extLst>
            <a:ext uri="{FF2B5EF4-FFF2-40B4-BE49-F238E27FC236}">
              <a16:creationId xmlns:a16="http://schemas.microsoft.com/office/drawing/2014/main" id="{8A8A18D8-87C3-49CB-A797-5845F9F205E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9280" y="46214"/>
          <a:ext cx="1448163" cy="10641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152400</xdr:colOff>
      <xdr:row>0</xdr:row>
      <xdr:rowOff>68580</xdr:rowOff>
    </xdr:from>
    <xdr:to>
      <xdr:col>9</xdr:col>
      <xdr:colOff>840618</xdr:colOff>
      <xdr:row>6</xdr:row>
      <xdr:rowOff>38100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2524B3AA-68A4-4311-811B-9915C103EC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778240" y="68580"/>
          <a:ext cx="1800738" cy="11277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25835</xdr:colOff>
      <xdr:row>0</xdr:row>
      <xdr:rowOff>30480</xdr:rowOff>
    </xdr:from>
    <xdr:to>
      <xdr:col>0</xdr:col>
      <xdr:colOff>1029970</xdr:colOff>
      <xdr:row>5</xdr:row>
      <xdr:rowOff>137160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AECFD0F-47E7-2DDF-E709-4FFCF289E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5" y="30480"/>
          <a:ext cx="1004135" cy="99822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</xdr:colOff>
      <xdr:row>0</xdr:row>
      <xdr:rowOff>76200</xdr:rowOff>
    </xdr:from>
    <xdr:to>
      <xdr:col>6</xdr:col>
      <xdr:colOff>24072</xdr:colOff>
      <xdr:row>5</xdr:row>
      <xdr:rowOff>83820</xdr:rowOff>
    </xdr:to>
    <xdr:pic>
      <xdr:nvPicPr>
        <xdr:cNvPr id="2" name="Imagen 1" descr="logo PDET descarga">
          <a:extLst>
            <a:ext uri="{FF2B5EF4-FFF2-40B4-BE49-F238E27FC236}">
              <a16:creationId xmlns:a16="http://schemas.microsoft.com/office/drawing/2014/main" id="{9BF6FEE6-6E1E-4E59-B5BA-A4715FFE97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92240" y="76200"/>
          <a:ext cx="1304232" cy="8991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dor\Escritorio\LICITACIONES%202009\LA%20CRUZ%20TAJUMBINA\Programcion%20la%20Cruz%20tajumbina\A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ACION%202007\PROPUESTA%20ORQUIDEA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ACION%202007/PROPUESTA%20ORQUIDEAS/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dministrador\Escritorio\LICITACIONES%202009\LA%20CRUZ%20TAJUMBINA\Programcion%20la%20Cruz%20tajumbina\AP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Datos"/>
      <sheetName val="46W9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  <sheetName val="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EO TOTAL OBRA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 t="str">
            <v/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 t="str">
            <v/>
          </cell>
          <cell r="F26">
            <v>0</v>
          </cell>
          <cell r="G26">
            <v>0</v>
          </cell>
        </row>
        <row r="27">
          <cell r="D27" t="str">
            <v/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 t="str">
            <v/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 t="str">
            <v/>
          </cell>
          <cell r="F74">
            <v>0</v>
          </cell>
          <cell r="G74">
            <v>0</v>
          </cell>
        </row>
        <row r="75">
          <cell r="D75" t="str">
            <v/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 t="str">
            <v/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 t="str">
            <v/>
          </cell>
          <cell r="F122">
            <v>0</v>
          </cell>
          <cell r="G122">
            <v>0</v>
          </cell>
        </row>
        <row r="123">
          <cell r="D123" t="str">
            <v/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 t="str">
            <v/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 t="str">
            <v/>
          </cell>
          <cell r="F170">
            <v>0</v>
          </cell>
          <cell r="G170">
            <v>0</v>
          </cell>
        </row>
        <row r="171">
          <cell r="D171" t="str">
            <v/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 t="str">
            <v/>
          </cell>
          <cell r="F203">
            <v>0</v>
          </cell>
          <cell r="G203">
            <v>0</v>
          </cell>
        </row>
        <row r="204">
          <cell r="D204" t="str">
            <v/>
          </cell>
          <cell r="F204">
            <v>0</v>
          </cell>
          <cell r="G204">
            <v>0</v>
          </cell>
        </row>
        <row r="205">
          <cell r="D205" t="str">
            <v/>
          </cell>
          <cell r="F205">
            <v>0</v>
          </cell>
          <cell r="G205">
            <v>0</v>
          </cell>
        </row>
        <row r="206">
          <cell r="D206" t="str">
            <v/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 t="str">
            <v/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 t="str">
            <v/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 t="str">
            <v/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 t="str">
            <v/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 t="str">
            <v/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 t="str">
            <v/>
          </cell>
          <cell r="F468">
            <v>0</v>
          </cell>
          <cell r="G468">
            <v>0</v>
          </cell>
        </row>
        <row r="469">
          <cell r="D469" t="str">
            <v/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 t="str">
            <v/>
          </cell>
          <cell r="E481">
            <v>0</v>
          </cell>
          <cell r="G481">
            <v>0</v>
          </cell>
        </row>
        <row r="482">
          <cell r="D482" t="str">
            <v/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 t="str">
            <v/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 t="str">
            <v/>
          </cell>
          <cell r="E530">
            <v>0</v>
          </cell>
          <cell r="G530">
            <v>0</v>
          </cell>
        </row>
        <row r="531">
          <cell r="D531" t="str">
            <v/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 t="str">
            <v/>
          </cell>
          <cell r="F565">
            <v>0</v>
          </cell>
          <cell r="G565">
            <v>0</v>
          </cell>
        </row>
        <row r="566">
          <cell r="D566" t="str">
            <v/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 t="str">
            <v/>
          </cell>
          <cell r="E578">
            <v>0</v>
          </cell>
          <cell r="G578">
            <v>0</v>
          </cell>
        </row>
        <row r="579">
          <cell r="D579" t="str">
            <v/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 t="str">
            <v/>
          </cell>
          <cell r="F613">
            <v>0</v>
          </cell>
          <cell r="G613">
            <v>0</v>
          </cell>
        </row>
        <row r="614">
          <cell r="D614" t="str">
            <v/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 t="str">
            <v/>
          </cell>
          <cell r="E626">
            <v>0</v>
          </cell>
          <cell r="G626">
            <v>0</v>
          </cell>
        </row>
        <row r="627">
          <cell r="D627" t="str">
            <v/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 t="str">
            <v/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 t="str">
            <v/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 t="str">
            <v/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 t="str">
            <v/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 t="str">
            <v/>
          </cell>
          <cell r="E756">
            <v>0</v>
          </cell>
          <cell r="F756">
            <v>0</v>
          </cell>
          <cell r="G756">
            <v>0</v>
          </cell>
        </row>
        <row r="757">
          <cell r="D757" t="str">
            <v/>
          </cell>
          <cell r="E757">
            <v>0</v>
          </cell>
          <cell r="F757">
            <v>0</v>
          </cell>
          <cell r="G757">
            <v>0</v>
          </cell>
        </row>
        <row r="758">
          <cell r="D758" t="str">
            <v/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 t="str">
            <v/>
          </cell>
          <cell r="E770">
            <v>0</v>
          </cell>
          <cell r="G770">
            <v>0</v>
          </cell>
        </row>
        <row r="771">
          <cell r="D771" t="str">
            <v/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 t="str">
            <v/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 t="str">
            <v/>
          </cell>
          <cell r="E823">
            <v>0</v>
          </cell>
          <cell r="G823">
            <v>0</v>
          </cell>
        </row>
        <row r="824">
          <cell r="D824" t="str">
            <v/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 t="str">
            <v/>
          </cell>
          <cell r="E858">
            <v>0</v>
          </cell>
          <cell r="F858">
            <v>0</v>
          </cell>
          <cell r="G858">
            <v>0</v>
          </cell>
        </row>
        <row r="859">
          <cell r="D859" t="str">
            <v/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 t="str">
            <v/>
          </cell>
          <cell r="E871">
            <v>0</v>
          </cell>
          <cell r="G871">
            <v>0</v>
          </cell>
        </row>
        <row r="872">
          <cell r="D872" t="str">
            <v/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 t="str">
            <v/>
          </cell>
          <cell r="E906">
            <v>0</v>
          </cell>
          <cell r="F906">
            <v>0</v>
          </cell>
          <cell r="G906">
            <v>0</v>
          </cell>
        </row>
        <row r="907">
          <cell r="D907" t="str">
            <v/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 t="str">
            <v/>
          </cell>
          <cell r="E919">
            <v>0</v>
          </cell>
          <cell r="G919">
            <v>0</v>
          </cell>
        </row>
        <row r="920">
          <cell r="D920" t="str">
            <v/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 t="str">
            <v/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 t="str">
            <v/>
          </cell>
          <cell r="E966">
            <v>0</v>
          </cell>
          <cell r="G966">
            <v>0</v>
          </cell>
        </row>
        <row r="967">
          <cell r="D967" t="str">
            <v/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 t="str">
            <v/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 t="str">
            <v/>
          </cell>
          <cell r="E1014">
            <v>0</v>
          </cell>
          <cell r="G1014">
            <v>0</v>
          </cell>
        </row>
        <row r="1015">
          <cell r="D1015" t="str">
            <v/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 t="str">
            <v/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 t="str">
            <v/>
          </cell>
          <cell r="E1062">
            <v>0</v>
          </cell>
          <cell r="G1062">
            <v>0</v>
          </cell>
        </row>
        <row r="1063">
          <cell r="D1063" t="str">
            <v/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 t="str">
            <v/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 t="str">
            <v/>
          </cell>
          <cell r="E1111">
            <v>0</v>
          </cell>
          <cell r="G1111">
            <v>0</v>
          </cell>
        </row>
        <row r="1112">
          <cell r="D1112" t="str">
            <v/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 t="str">
            <v/>
          </cell>
          <cell r="F1145">
            <v>0</v>
          </cell>
          <cell r="G1145">
            <v>0</v>
          </cell>
        </row>
        <row r="1146">
          <cell r="D1146" t="str">
            <v/>
          </cell>
          <cell r="F1146">
            <v>0</v>
          </cell>
          <cell r="G1146">
            <v>0</v>
          </cell>
        </row>
        <row r="1147">
          <cell r="D1147" t="str">
            <v/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 t="str">
            <v/>
          </cell>
          <cell r="E1159">
            <v>0</v>
          </cell>
          <cell r="G1159">
            <v>0</v>
          </cell>
        </row>
        <row r="1160">
          <cell r="D1160" t="str">
            <v/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 t="str">
            <v/>
          </cell>
          <cell r="F1193">
            <v>0</v>
          </cell>
          <cell r="G1193">
            <v>0</v>
          </cell>
        </row>
        <row r="1194">
          <cell r="D1194" t="str">
            <v/>
          </cell>
          <cell r="F1194">
            <v>0</v>
          </cell>
          <cell r="G1194">
            <v>0</v>
          </cell>
        </row>
        <row r="1195">
          <cell r="D1195" t="str">
            <v/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 t="str">
            <v/>
          </cell>
          <cell r="E1207">
            <v>0</v>
          </cell>
          <cell r="G1207">
            <v>0</v>
          </cell>
        </row>
        <row r="1208">
          <cell r="D1208" t="str">
            <v/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 t="str">
            <v/>
          </cell>
          <cell r="F1242">
            <v>0</v>
          </cell>
          <cell r="G1242">
            <v>0</v>
          </cell>
        </row>
        <row r="1243">
          <cell r="D1243" t="str">
            <v/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 t="str">
            <v/>
          </cell>
          <cell r="E1255">
            <v>0</v>
          </cell>
          <cell r="G1255">
            <v>0</v>
          </cell>
        </row>
        <row r="1256">
          <cell r="D1256" t="str">
            <v/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 t="str">
            <v/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 t="str">
            <v/>
          </cell>
          <cell r="E1306">
            <v>0</v>
          </cell>
          <cell r="G1306">
            <v>0</v>
          </cell>
        </row>
        <row r="1307">
          <cell r="D1307" t="str">
            <v/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Nombre</v>
          </cell>
        </row>
        <row r="2">
          <cell r="B2">
            <v>0</v>
          </cell>
        </row>
        <row r="3">
          <cell r="B3" t="str">
            <v>Act. Preliminares - Limpieza Terreno</v>
          </cell>
        </row>
        <row r="4">
          <cell r="B4" t="str">
            <v>Cableado Estructurado</v>
          </cell>
        </row>
        <row r="5">
          <cell r="B5" t="str">
            <v>Carpintería de Madera</v>
          </cell>
        </row>
        <row r="6">
          <cell r="B6" t="str">
            <v>Carpintería Metálica</v>
          </cell>
        </row>
        <row r="7">
          <cell r="B7" t="str">
            <v>Cielosrasos</v>
          </cell>
        </row>
        <row r="8">
          <cell r="B8" t="str">
            <v>Cimentación y Estructura</v>
          </cell>
        </row>
        <row r="9">
          <cell r="B9" t="str">
            <v>Cubiertas</v>
          </cell>
        </row>
        <row r="10">
          <cell r="B10" t="str">
            <v>Enchapes y Accesorios</v>
          </cell>
        </row>
        <row r="11">
          <cell r="B11" t="str">
            <v>Equipos Especiales</v>
          </cell>
        </row>
        <row r="12">
          <cell r="B12" t="str">
            <v>Inst. Eléctricas, TV. y Sonido</v>
          </cell>
        </row>
        <row r="13">
          <cell r="B13" t="str">
            <v>Inst. Gas</v>
          </cell>
        </row>
        <row r="14">
          <cell r="B14" t="str">
            <v>Inst. Hidráulicas, Sanitarias y Latonería</v>
          </cell>
        </row>
        <row r="15">
          <cell r="B15" t="str">
            <v>Mampostería</v>
          </cell>
        </row>
        <row r="16">
          <cell r="B16" t="str">
            <v>Morteros, Concretos, y Ensayos</v>
          </cell>
        </row>
        <row r="17">
          <cell r="B17" t="str">
            <v>Pañetes, Repellos y Revoques</v>
          </cell>
        </row>
        <row r="18">
          <cell r="B18" t="str">
            <v>Pintura</v>
          </cell>
        </row>
        <row r="19">
          <cell r="B19" t="str">
            <v>Pisos</v>
          </cell>
        </row>
        <row r="20">
          <cell r="B20" t="str">
            <v>Redes Servicios y Desagües</v>
          </cell>
        </row>
        <row r="21">
          <cell r="B21" t="str">
            <v>Urbanismo y Obras Exteriores</v>
          </cell>
        </row>
        <row r="22">
          <cell r="B22" t="str">
            <v>Varios</v>
          </cell>
        </row>
        <row r="23">
          <cell r="B23" t="str">
            <v>Vias</v>
          </cell>
        </row>
        <row r="24">
          <cell r="B24" t="str">
            <v>Vidrios y Cerraduras</v>
          </cell>
        </row>
      </sheetData>
      <sheetData sheetId="16">
        <row r="1">
          <cell r="A1" t="str">
            <v>Descripcion</v>
          </cell>
        </row>
        <row r="2">
          <cell r="A2">
            <v>0</v>
          </cell>
        </row>
        <row r="3">
          <cell r="A3" t="str">
            <v>Arroba</v>
          </cell>
        </row>
        <row r="4">
          <cell r="A4" t="str">
            <v>Bolsa</v>
          </cell>
        </row>
        <row r="5">
          <cell r="A5" t="str">
            <v>bolsa metro cúbico</v>
          </cell>
        </row>
        <row r="6">
          <cell r="A6" t="str">
            <v>Bulto</v>
          </cell>
        </row>
        <row r="7">
          <cell r="A7" t="str">
            <v>Caja por 7</v>
          </cell>
        </row>
        <row r="8">
          <cell r="A8" t="str">
            <v>Día</v>
          </cell>
        </row>
        <row r="9">
          <cell r="A9" t="str">
            <v>Especial</v>
          </cell>
        </row>
        <row r="10">
          <cell r="A10" t="str">
            <v>frasco</v>
          </cell>
        </row>
        <row r="11">
          <cell r="A11" t="str">
            <v>Frasco</v>
          </cell>
        </row>
        <row r="12">
          <cell r="A12" t="str">
            <v>Galón</v>
          </cell>
        </row>
        <row r="13">
          <cell r="A13" t="str">
            <v>galón</v>
          </cell>
        </row>
        <row r="14">
          <cell r="A14" t="str">
            <v>Global</v>
          </cell>
        </row>
        <row r="15">
          <cell r="A15" t="str">
            <v>Hora</v>
          </cell>
        </row>
        <row r="16">
          <cell r="A16" t="str">
            <v>Hora Cuadrilla</v>
          </cell>
        </row>
        <row r="17">
          <cell r="A17" t="str">
            <v>Hora Hombre</v>
          </cell>
        </row>
        <row r="18">
          <cell r="A18" t="str">
            <v>juego</v>
          </cell>
        </row>
        <row r="19">
          <cell r="A19" t="str">
            <v>Juego</v>
          </cell>
        </row>
        <row r="20">
          <cell r="A20" t="str">
            <v>Kilo</v>
          </cell>
        </row>
        <row r="21">
          <cell r="A21" t="str">
            <v>Kilo Watio</v>
          </cell>
        </row>
        <row r="22">
          <cell r="A22" t="str">
            <v>Kilogramo</v>
          </cell>
        </row>
        <row r="23">
          <cell r="A23" t="str">
            <v>Lamina</v>
          </cell>
        </row>
        <row r="24">
          <cell r="A24" t="str">
            <v>Libra</v>
          </cell>
        </row>
        <row r="25">
          <cell r="A25" t="str">
            <v>Litro</v>
          </cell>
        </row>
        <row r="26">
          <cell r="A26" t="str">
            <v>mes</v>
          </cell>
        </row>
        <row r="27">
          <cell r="A27" t="str">
            <v>Mes</v>
          </cell>
        </row>
        <row r="28">
          <cell r="A28" t="str">
            <v>Metro</v>
          </cell>
        </row>
        <row r="29">
          <cell r="A29" t="str">
            <v>Metro Cuadrado</v>
          </cell>
        </row>
        <row r="30">
          <cell r="A30" t="str">
            <v>Metro Cúbico</v>
          </cell>
        </row>
        <row r="31">
          <cell r="A31" t="str">
            <v>metro cúbico - kilómetro</v>
          </cell>
        </row>
        <row r="32">
          <cell r="A32" t="str">
            <v>metro lineal</v>
          </cell>
        </row>
        <row r="33">
          <cell r="A33" t="str">
            <v>Par</v>
          </cell>
        </row>
        <row r="34">
          <cell r="A34" t="str">
            <v>pie</v>
          </cell>
        </row>
        <row r="35">
          <cell r="A35" t="str">
            <v>pie cuadrado</v>
          </cell>
        </row>
        <row r="36">
          <cell r="A36" t="str">
            <v>pie cúbico</v>
          </cell>
        </row>
        <row r="37">
          <cell r="A37" t="str">
            <v>Porcentaje</v>
          </cell>
        </row>
        <row r="38">
          <cell r="A38" t="str">
            <v>Quintal</v>
          </cell>
        </row>
        <row r="39">
          <cell r="A39" t="str">
            <v>Rollo</v>
          </cell>
        </row>
        <row r="40">
          <cell r="A40" t="str">
            <v>Sección</v>
          </cell>
        </row>
        <row r="41">
          <cell r="A41" t="str">
            <v>Semana</v>
          </cell>
        </row>
        <row r="42">
          <cell r="A42" t="str">
            <v>sin desc</v>
          </cell>
        </row>
        <row r="43">
          <cell r="A43" t="str">
            <v>sin desc</v>
          </cell>
        </row>
        <row r="44">
          <cell r="A44" t="str">
            <v>Tarifa Hora</v>
          </cell>
        </row>
        <row r="45">
          <cell r="A45" t="str">
            <v>Tonelada</v>
          </cell>
        </row>
        <row r="46">
          <cell r="A46" t="str">
            <v>Unidad</v>
          </cell>
        </row>
        <row r="47">
          <cell r="A47" t="str">
            <v>unidad</v>
          </cell>
        </row>
        <row r="48">
          <cell r="A48" t="str">
            <v>Viaje</v>
          </cell>
        </row>
      </sheetData>
      <sheetData sheetId="17">
        <row r="1">
          <cell r="B1" t="str">
            <v>Descripcion Insumo</v>
          </cell>
        </row>
      </sheetData>
      <sheetData sheetId="18">
        <row r="1">
          <cell r="B1" t="str">
            <v>Maquinaria y Equipo</v>
          </cell>
        </row>
        <row r="2">
          <cell r="B2">
            <v>0</v>
          </cell>
        </row>
        <row r="3">
          <cell r="B3" t="str">
            <v>ABSORCIÓN DE BLOQUES, LADRILLOS F</v>
          </cell>
        </row>
        <row r="4">
          <cell r="B4" t="str">
            <v>ANDAMIO COLGANTE 40mt.</v>
          </cell>
        </row>
        <row r="5">
          <cell r="B5" t="str">
            <v>ANDAMIO TUBULAR (SECC.)</v>
          </cell>
        </row>
        <row r="6">
          <cell r="B6" t="str">
            <v>ANDAMIO TUBULAR (SECC.)</v>
          </cell>
        </row>
        <row r="7">
          <cell r="B7" t="str">
            <v>APISONADOR CANGURO</v>
          </cell>
        </row>
        <row r="8">
          <cell r="B8" t="str">
            <v>AUTOBOMBA PARA CONCRETO</v>
          </cell>
        </row>
        <row r="9">
          <cell r="B9" t="str">
            <v>BALDE PARA PLUMA ADICIONAL</v>
          </cell>
        </row>
        <row r="10">
          <cell r="B10" t="str">
            <v>BANDA PARA REMOVER ESCOMBROS</v>
          </cell>
        </row>
        <row r="11">
          <cell r="B11" t="str">
            <v>BARANDA PROTECTORA /CAMARA</v>
          </cell>
        </row>
        <row r="12">
          <cell r="B12" t="str">
            <v>BENITIN DE 2.5 TONELADAS</v>
          </cell>
        </row>
        <row r="13">
          <cell r="B13" t="str">
            <v>BOMBA ESTACIONARIA DE CONCRETO</v>
          </cell>
        </row>
        <row r="14">
          <cell r="B14" t="str">
            <v>BULLDOZER D-6 CATERPILLAR</v>
          </cell>
        </row>
        <row r="15">
          <cell r="B15" t="str">
            <v>CAMION 3 TONELADAS REDES</v>
          </cell>
        </row>
        <row r="16">
          <cell r="B16" t="str">
            <v>CAMION DE 4.5 TONELADAS</v>
          </cell>
        </row>
        <row r="17">
          <cell r="B17" t="str">
            <v>CAMION DE 8.0 TONELADAS</v>
          </cell>
        </row>
        <row r="18">
          <cell r="B18" t="str">
            <v>CAMPERO</v>
          </cell>
        </row>
        <row r="19">
          <cell r="B19" t="str">
            <v>CARGADOR .50 M3 SOBRE LLANTAS</v>
          </cell>
        </row>
        <row r="20">
          <cell r="B20" t="str">
            <v>CARGADOR BOBCAT+Oper.       753</v>
          </cell>
        </row>
        <row r="21">
          <cell r="B21" t="str">
            <v>CARGADOR BOBCAT+Oper.       853</v>
          </cell>
        </row>
        <row r="22">
          <cell r="B22" t="str">
            <v>CARGADOR RETROEXCAVADOR</v>
          </cell>
        </row>
        <row r="23">
          <cell r="B23" t="str">
            <v>CERCHA METALICA DE 3MT</v>
          </cell>
        </row>
        <row r="24">
          <cell r="B24" t="str">
            <v>CERCHAS METALICAS (3 METROS)</v>
          </cell>
        </row>
        <row r="25">
          <cell r="B25" t="str">
            <v>CILINDRO PRUEBA CONCRETO (Alq)</v>
          </cell>
        </row>
        <row r="26">
          <cell r="B26" t="str">
            <v>CILINDRO VIBRATORIO 3 TON</v>
          </cell>
        </row>
        <row r="27">
          <cell r="B27" t="str">
            <v>CINTURON DE SEGURIDAD</v>
          </cell>
        </row>
        <row r="28">
          <cell r="B28" t="str">
            <v>COMPACTADOR DINAMAR</v>
          </cell>
        </row>
        <row r="29">
          <cell r="B29" t="str">
            <v>COMPRESOR 2 MARTILLOS 185 PCM</v>
          </cell>
        </row>
        <row r="30">
          <cell r="B30" t="str">
            <v>COMPRESOR 2 MARTILLOS 185 PCM</v>
          </cell>
        </row>
        <row r="31">
          <cell r="B31" t="str">
            <v>COMPRESOR 250 PCM</v>
          </cell>
        </row>
        <row r="32">
          <cell r="B32" t="str">
            <v>COMPRESOR DE 375 CPM S/C</v>
          </cell>
        </row>
        <row r="33">
          <cell r="B33" t="str">
            <v>COMPRESOR DE 375 CPM S/C</v>
          </cell>
        </row>
        <row r="34">
          <cell r="B34" t="str">
            <v>COMPRESOR DE 750 CPM S/C</v>
          </cell>
        </row>
        <row r="35">
          <cell r="B35" t="str">
            <v>COMPRESOR DE 750 CPM S/C</v>
          </cell>
        </row>
        <row r="36">
          <cell r="B36" t="str">
            <v>COMPRESOR Oper.+Comb</v>
          </cell>
        </row>
        <row r="37">
          <cell r="B37" t="str">
            <v>COMPRESOR Oper.+Comb</v>
          </cell>
        </row>
        <row r="38">
          <cell r="B38" t="str">
            <v>COMPRESOR Oper.+Comb</v>
          </cell>
        </row>
        <row r="39">
          <cell r="B39" t="str">
            <v>CONO DE ABRAHAMS (SLUM Concr)</v>
          </cell>
        </row>
        <row r="40">
          <cell r="B40" t="str">
            <v>CONO DE ABRAMS (Alquiler)</v>
          </cell>
        </row>
        <row r="41">
          <cell r="B41" t="str">
            <v>CORTADORA DE LADRILLO</v>
          </cell>
        </row>
        <row r="42">
          <cell r="B42" t="str">
            <v>CORTADORA LADRILLO (POR CORTE)</v>
          </cell>
        </row>
        <row r="43">
          <cell r="B43" t="str">
            <v>CORTADORA SIN DISCO</v>
          </cell>
        </row>
        <row r="44">
          <cell r="B44" t="str">
            <v>CORTADORA SIN DISCO</v>
          </cell>
        </row>
        <row r="45">
          <cell r="B45" t="str">
            <v>CORTE DE NÚCLEOS DE CONCRETO</v>
          </cell>
        </row>
        <row r="46">
          <cell r="B46" t="str">
            <v>CRUCETAS CORTAS</v>
          </cell>
        </row>
        <row r="47">
          <cell r="B47" t="str">
            <v>CRUCETAS CORTAS y/o LARGAS</v>
          </cell>
        </row>
        <row r="48">
          <cell r="B48" t="str">
            <v>CRUCETAS LARGAS</v>
          </cell>
        </row>
        <row r="49">
          <cell r="B49" t="str">
            <v>DISEÑO DE MEZCLA ASFÁLTICA,</v>
          </cell>
        </row>
        <row r="50">
          <cell r="B50" t="str">
            <v>DISEÑO DE MEZCLAS DE MORTERO.</v>
          </cell>
        </row>
        <row r="51">
          <cell r="B51" t="str">
            <v>DISEÑO DE UNA MEZCLA DE</v>
          </cell>
        </row>
        <row r="52">
          <cell r="B52" t="str">
            <v>ELEVADOR 1000 KILOS</v>
          </cell>
        </row>
        <row r="53">
          <cell r="B53" t="str">
            <v>ELEVADOR 250 KILOS</v>
          </cell>
        </row>
        <row r="54">
          <cell r="B54" t="str">
            <v>EQUIPO DE COMPACTACION</v>
          </cell>
        </row>
        <row r="55">
          <cell r="B55" t="str">
            <v>EQUIPO DE COMPACTACION</v>
          </cell>
        </row>
        <row r="56">
          <cell r="B56" t="str">
            <v>EQUIPO DE TOPOGRAFIA</v>
          </cell>
        </row>
        <row r="57">
          <cell r="B57" t="str">
            <v>EQUIPO SOLDADURA ELECTRICA</v>
          </cell>
        </row>
        <row r="58">
          <cell r="B58" t="str">
            <v>ESCALERA EXTENCIBLE EN AL. DE 6</v>
          </cell>
        </row>
        <row r="59">
          <cell r="B59" t="str">
            <v>ESCALERILLA Trans. VERTICAL</v>
          </cell>
        </row>
        <row r="60">
          <cell r="B60" t="str">
            <v>ESFUERZO CORTANTE EN MALLAS</v>
          </cell>
        </row>
        <row r="61">
          <cell r="B61" t="str">
            <v>ESTABILIDAD MARSHALL (1 BRIQUETA)</v>
          </cell>
        </row>
        <row r="62">
          <cell r="B62" t="str">
            <v>EXCAVACION MECANICA Y RETIRO</v>
          </cell>
        </row>
        <row r="63">
          <cell r="B63" t="str">
            <v>EXCAVADORA HIDRAUL.PC-60+Oper.</v>
          </cell>
        </row>
        <row r="64">
          <cell r="B64" t="str">
            <v>EXTRACCIÓN DE ANCLAJES O</v>
          </cell>
        </row>
        <row r="65">
          <cell r="B65" t="str">
            <v>FORCLAMPS</v>
          </cell>
        </row>
        <row r="66">
          <cell r="B66" t="str">
            <v>FORMALETA ENTREPISO 1 SEMANA</v>
          </cell>
        </row>
        <row r="67">
          <cell r="B67" t="str">
            <v>FORMALETA ENTREPISO 4 SEMANAS</v>
          </cell>
        </row>
        <row r="68">
          <cell r="B68" t="str">
            <v>FORMALETA ENTREPISO POR M2</v>
          </cell>
        </row>
        <row r="69">
          <cell r="B69" t="str">
            <v>FORMALETA SARDINEL ML</v>
          </cell>
        </row>
        <row r="70">
          <cell r="B70" t="str">
            <v>GRUA AUTODESPLEGABLE+OPERARIO</v>
          </cell>
        </row>
        <row r="71">
          <cell r="B71" t="str">
            <v>GRUA EXTENSION PARA POSTES</v>
          </cell>
        </row>
        <row r="72">
          <cell r="B72" t="str">
            <v>GRUA HIDRAULICA (CARRO)</v>
          </cell>
        </row>
        <row r="73">
          <cell r="B73" t="str">
            <v>GRUA POTAIN 428 BRAZO 40 MTS</v>
          </cell>
        </row>
        <row r="74">
          <cell r="B74" t="str">
            <v>HERRAMIENTA MENOR (% Mano d Obra)</v>
          </cell>
        </row>
        <row r="75">
          <cell r="B75" t="str">
            <v>JUEGO DE RUEDAS PARA ANDAMIO(4)</v>
          </cell>
        </row>
        <row r="76">
          <cell r="B76" t="str">
            <v>JUEGO POLEAS ANTENAYA</v>
          </cell>
        </row>
        <row r="77">
          <cell r="B77" t="str">
            <v>LLAVES TENSORAS</v>
          </cell>
        </row>
        <row r="78">
          <cell r="B78" t="str">
            <v>MARTILLO ROMPEDOR</v>
          </cell>
        </row>
        <row r="79">
          <cell r="B79" t="str">
            <v>MARTILLO ROTATORIO</v>
          </cell>
        </row>
        <row r="80">
          <cell r="B80" t="str">
            <v>MEZCLADORA DE CONCRETO</v>
          </cell>
        </row>
        <row r="81">
          <cell r="B81" t="str">
            <v>MICRO AIRINCLUSOR DE AIRE</v>
          </cell>
        </row>
        <row r="82">
          <cell r="B82" t="str">
            <v>MICRO AIRINCLUSOR DE AIRE</v>
          </cell>
        </row>
        <row r="83">
          <cell r="B83" t="str">
            <v>MINICARGADOR BOBCAT</v>
          </cell>
        </row>
        <row r="84">
          <cell r="B84" t="str">
            <v>MINICARGADOR BOBCAT</v>
          </cell>
        </row>
        <row r="85">
          <cell r="B85" t="str">
            <v>MONTACARGAS</v>
          </cell>
        </row>
        <row r="86">
          <cell r="B86" t="str">
            <v>MORDAZA 0.60 mt CON CUÑA</v>
          </cell>
        </row>
        <row r="87">
          <cell r="B87" t="str">
            <v>MORDAZA 0.80 mt CON CUÑA</v>
          </cell>
        </row>
        <row r="88">
          <cell r="B88" t="str">
            <v>MORDAZA 1.00 mt CON CUÑA</v>
          </cell>
        </row>
        <row r="89">
          <cell r="B89" t="str">
            <v>MORDAZA 2.40 mt CON CUÑA</v>
          </cell>
        </row>
        <row r="90">
          <cell r="B90" t="str">
            <v>MORDAZAS ALQUILADAS (24 dias)</v>
          </cell>
        </row>
        <row r="91">
          <cell r="B91" t="str">
            <v>MOTOBOMBA A GASOLINA DE 2"</v>
          </cell>
        </row>
        <row r="92">
          <cell r="B92" t="str">
            <v>MOTOBOMBA ELECTRICA DE 2"</v>
          </cell>
        </row>
        <row r="93">
          <cell r="B93" t="str">
            <v>PALA DRAGA SOBRE ORUGA</v>
          </cell>
        </row>
        <row r="94">
          <cell r="B94" t="str">
            <v>PARAL TELESCOPICO (UN)</v>
          </cell>
        </row>
        <row r="95">
          <cell r="B95" t="str">
            <v>PARAL TELESCOPICO (UN)</v>
          </cell>
        </row>
        <row r="96">
          <cell r="B96" t="str">
            <v>PARALES - MES</v>
          </cell>
        </row>
        <row r="97">
          <cell r="B97" t="str">
            <v>PARALES - SEMANA</v>
          </cell>
        </row>
        <row r="98">
          <cell r="B98" t="str">
            <v>PERFORACIÓN CON EQUIPO</v>
          </cell>
        </row>
        <row r="99">
          <cell r="B99" t="str">
            <v>PERROS FIJOS Y GIRATORIOS</v>
          </cell>
        </row>
        <row r="100">
          <cell r="B100" t="str">
            <v>PESCANTE PARA ANDAMIO</v>
          </cell>
        </row>
        <row r="101">
          <cell r="B101" t="str">
            <v>PISON DE MANO</v>
          </cell>
        </row>
        <row r="102">
          <cell r="B102" t="str">
            <v>PLANCHONES ALQUILADOS</v>
          </cell>
        </row>
        <row r="103">
          <cell r="B103" t="str">
            <v>PLANCHONES MADERA</v>
          </cell>
        </row>
        <row r="104">
          <cell r="B104" t="str">
            <v>PLANCHONES METALICOS</v>
          </cell>
        </row>
        <row r="105">
          <cell r="B105" t="str">
            <v>PLUMA 250 KG ELECTRICA Trif.</v>
          </cell>
        </row>
        <row r="106">
          <cell r="B106" t="str">
            <v>PLUMA ELECTRICA</v>
          </cell>
        </row>
        <row r="107">
          <cell r="B107" t="str">
            <v>PLUMA ELECTRICA 250 kg</v>
          </cell>
        </row>
        <row r="108">
          <cell r="B108" t="str">
            <v>PLUMA ELECTRICA/ DIA</v>
          </cell>
        </row>
        <row r="109">
          <cell r="B109" t="str">
            <v>PULIDORA MANUAL SIN DISCO</v>
          </cell>
        </row>
        <row r="110">
          <cell r="B110" t="str">
            <v>PULIDORA MANUAL SIN DISCO</v>
          </cell>
        </row>
        <row r="111">
          <cell r="B111" t="str">
            <v>RANA A GASOLINA DE 50X74 CM</v>
          </cell>
        </row>
        <row r="112">
          <cell r="B112" t="str">
            <v>RANA Ó VIBROCOMPACTADOR</v>
          </cell>
        </row>
        <row r="113">
          <cell r="B113" t="str">
            <v>RANA VIBROCOMPACTADORA/DIA</v>
          </cell>
        </row>
        <row r="114">
          <cell r="B114" t="str">
            <v>RANA VIBROCOMPACTADORA/DIA</v>
          </cell>
        </row>
        <row r="115">
          <cell r="B115" t="str">
            <v>RETROEXCAVADORA JCB 814</v>
          </cell>
        </row>
        <row r="116">
          <cell r="B116" t="str">
            <v>RODILLO D/PINTAS Y SONDEO</v>
          </cell>
        </row>
        <row r="117">
          <cell r="B117" t="str">
            <v>RODILLO VIBRATORIO "BENITIN"</v>
          </cell>
        </row>
        <row r="118">
          <cell r="B118" t="str">
            <v>RUEDAS</v>
          </cell>
        </row>
        <row r="119">
          <cell r="B119" t="str">
            <v>RUEDAS PARA ANDAMIO TUBULAR</v>
          </cell>
        </row>
        <row r="120">
          <cell r="B120" t="str">
            <v>TABLERO EN PINO PATULA</v>
          </cell>
        </row>
        <row r="121">
          <cell r="B121" t="str">
            <v>TABLERO METALICO (1.40 x 0.60)</v>
          </cell>
        </row>
        <row r="122">
          <cell r="B122" t="str">
            <v>TALADRO ROTOMARTILLO HASTA 3/4"</v>
          </cell>
        </row>
        <row r="123">
          <cell r="B123" t="str">
            <v>TALADRO ROTOMARTILLO HASTA 3/4"</v>
          </cell>
        </row>
        <row r="124">
          <cell r="B124" t="str">
            <v>TORREGRUA (DIFERENTES TAMAÑOS)</v>
          </cell>
        </row>
        <row r="125">
          <cell r="B125" t="str">
            <v>TRAYLER O GATO PARA CABLES</v>
          </cell>
        </row>
        <row r="126">
          <cell r="B126" t="str">
            <v>TRINQUETE</v>
          </cell>
        </row>
        <row r="127">
          <cell r="B127" t="str">
            <v>VENTAS CONO DE ABRAMS PARA</v>
          </cell>
        </row>
        <row r="128">
          <cell r="B128" t="str">
            <v>VIBRADOR A GASOLINA</v>
          </cell>
        </row>
        <row r="129">
          <cell r="B129" t="str">
            <v>VIBRADOR ELECTRICO</v>
          </cell>
        </row>
        <row r="130">
          <cell r="B130" t="str">
            <v>VIBRO DYNAPAC 2.5 TONELADAS</v>
          </cell>
        </row>
        <row r="131">
          <cell r="B131" t="str">
            <v>VIBRO DYNAPAC 2.5 TONELADAS</v>
          </cell>
        </row>
        <row r="132">
          <cell r="B132" t="str">
            <v>VIBRO INGERSOLL RAND 3</v>
          </cell>
        </row>
        <row r="133">
          <cell r="B133" t="str">
            <v>VIBRO INGERSOLL RAND 3</v>
          </cell>
        </row>
        <row r="134">
          <cell r="B134" t="str">
            <v>VIBRO REX 7 TONELADAS</v>
          </cell>
        </row>
        <row r="135">
          <cell r="B135" t="str">
            <v>VIBROCOMPACTADORA ELECTRICA</v>
          </cell>
        </row>
        <row r="136">
          <cell r="B136" t="str">
            <v>VOLQUETA (VIAJE 6M3 Max.3O KM)</v>
          </cell>
        </row>
        <row r="137">
          <cell r="B137" t="str">
            <v>VOLQUETA (VIAJE 6M3.)</v>
          </cell>
        </row>
      </sheetData>
      <sheetData sheetId="19">
        <row r="1">
          <cell r="B1" t="str">
            <v>Cuadrilla</v>
          </cell>
        </row>
        <row r="2">
          <cell r="B2">
            <v>0</v>
          </cell>
        </row>
        <row r="3">
          <cell r="B3" t="str">
            <v>0:0:1</v>
          </cell>
        </row>
      </sheetData>
      <sheetData sheetId="2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  <sheetName val="Insum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M58"/>
  <sheetViews>
    <sheetView view="pageBreakPreview" zoomScale="70" zoomScaleNormal="70" zoomScaleSheetLayoutView="70" workbookViewId="0">
      <selection activeCell="G17" sqref="G17"/>
    </sheetView>
  </sheetViews>
  <sheetFormatPr baseColWidth="10" defaultColWidth="11.42578125" defaultRowHeight="12.75" x14ac:dyDescent="0.2"/>
  <cols>
    <col min="1" max="1" width="8.28515625" style="61" customWidth="1"/>
    <col min="2" max="2" width="39.28515625" style="61" customWidth="1"/>
    <col min="3" max="3" width="11.42578125" style="61"/>
    <col min="4" max="4" width="11.7109375" style="61" bestFit="1" customWidth="1"/>
    <col min="5" max="6" width="11.42578125" style="61"/>
    <col min="7" max="7" width="12.7109375" style="61" bestFit="1" customWidth="1"/>
    <col min="8" max="8" width="13.42578125" style="61" customWidth="1"/>
    <col min="9" max="16384" width="11.42578125" style="14"/>
  </cols>
  <sheetData>
    <row r="1" spans="1:8" ht="15.75" x14ac:dyDescent="0.25">
      <c r="A1" s="530" t="s">
        <v>0</v>
      </c>
      <c r="B1" s="531"/>
      <c r="C1" s="531"/>
      <c r="D1" s="531"/>
      <c r="E1" s="531"/>
      <c r="F1" s="531"/>
      <c r="G1" s="531"/>
      <c r="H1" s="532"/>
    </row>
    <row r="2" spans="1:8" x14ac:dyDescent="0.2">
      <c r="A2" s="533" t="s">
        <v>1</v>
      </c>
      <c r="B2" s="534"/>
      <c r="C2" s="534"/>
      <c r="D2" s="534"/>
      <c r="E2" s="534"/>
      <c r="F2" s="534"/>
      <c r="G2" s="534"/>
      <c r="H2" s="535"/>
    </row>
    <row r="3" spans="1:8" x14ac:dyDescent="0.2">
      <c r="A3" s="533" t="s">
        <v>65</v>
      </c>
      <c r="B3" s="534"/>
      <c r="C3" s="534"/>
      <c r="D3" s="534"/>
      <c r="E3" s="534"/>
      <c r="F3" s="534"/>
      <c r="G3" s="534"/>
      <c r="H3" s="535"/>
    </row>
    <row r="4" spans="1:8" x14ac:dyDescent="0.2">
      <c r="A4" s="63"/>
      <c r="E4" s="65"/>
      <c r="F4" s="65"/>
      <c r="G4" s="65"/>
      <c r="H4" s="66"/>
    </row>
    <row r="5" spans="1:8" ht="15" customHeight="1" x14ac:dyDescent="0.2">
      <c r="A5" s="536" t="s">
        <v>159</v>
      </c>
      <c r="B5" s="537"/>
      <c r="C5" s="537"/>
      <c r="D5" s="537"/>
      <c r="E5" s="537"/>
      <c r="F5" s="537"/>
      <c r="G5" s="537"/>
      <c r="H5" s="538"/>
    </row>
    <row r="6" spans="1:8" x14ac:dyDescent="0.2">
      <c r="A6" s="111"/>
      <c r="H6" s="64"/>
    </row>
    <row r="7" spans="1:8" ht="47.25" customHeight="1" x14ac:dyDescent="0.2">
      <c r="A7" s="539" t="e">
        <f>+Presupuesto!#REF!</f>
        <v>#REF!</v>
      </c>
      <c r="B7" s="540"/>
      <c r="C7" s="540"/>
      <c r="D7" s="540"/>
      <c r="E7" s="540"/>
      <c r="F7" s="540"/>
      <c r="G7" s="540"/>
      <c r="H7" s="541"/>
    </row>
    <row r="8" spans="1:8" x14ac:dyDescent="0.2">
      <c r="A8" s="63"/>
      <c r="H8" s="64"/>
    </row>
    <row r="9" spans="1:8" x14ac:dyDescent="0.2">
      <c r="A9" s="67" t="s">
        <v>27</v>
      </c>
      <c r="B9" s="68"/>
      <c r="C9" s="68"/>
      <c r="D9" s="68"/>
      <c r="E9" s="68"/>
      <c r="F9" s="68"/>
      <c r="G9" s="69"/>
      <c r="H9" s="70"/>
    </row>
    <row r="10" spans="1:8" x14ac:dyDescent="0.2">
      <c r="A10" s="71"/>
      <c r="B10" s="72" t="s">
        <v>164</v>
      </c>
      <c r="C10" s="73"/>
      <c r="D10" s="73"/>
      <c r="E10" s="73"/>
      <c r="F10" s="73"/>
      <c r="G10" s="74" t="s">
        <v>28</v>
      </c>
      <c r="H10" s="75" t="s">
        <v>17</v>
      </c>
    </row>
    <row r="11" spans="1:8" x14ac:dyDescent="0.2">
      <c r="A11" s="63"/>
      <c r="H11" s="64"/>
    </row>
    <row r="12" spans="1:8" x14ac:dyDescent="0.2">
      <c r="A12" s="76" t="s">
        <v>29</v>
      </c>
      <c r="B12" s="77" t="s">
        <v>30</v>
      </c>
      <c r="H12" s="64"/>
    </row>
    <row r="13" spans="1:8" x14ac:dyDescent="0.2">
      <c r="A13" s="78"/>
      <c r="B13" s="79" t="s">
        <v>31</v>
      </c>
      <c r="C13" s="80"/>
      <c r="D13" s="79" t="s">
        <v>32</v>
      </c>
      <c r="E13" s="81" t="s">
        <v>33</v>
      </c>
      <c r="F13" s="79" t="s">
        <v>34</v>
      </c>
      <c r="G13" s="81" t="s">
        <v>35</v>
      </c>
      <c r="H13" s="64"/>
    </row>
    <row r="14" spans="1:8" x14ac:dyDescent="0.2">
      <c r="A14" s="82"/>
      <c r="B14" s="79" t="s">
        <v>67</v>
      </c>
      <c r="C14" s="83"/>
      <c r="D14" s="84"/>
      <c r="E14" s="85"/>
      <c r="F14" s="86">
        <v>0.1</v>
      </c>
      <c r="G14" s="118">
        <f>H34*F14</f>
        <v>5130.9000000000005</v>
      </c>
      <c r="H14" s="87"/>
    </row>
    <row r="15" spans="1:8" x14ac:dyDescent="0.2">
      <c r="A15" s="82"/>
      <c r="B15" s="84"/>
      <c r="C15" s="83"/>
      <c r="D15" s="84"/>
      <c r="E15" s="85"/>
      <c r="F15" s="86"/>
      <c r="G15" s="85"/>
      <c r="H15" s="87"/>
    </row>
    <row r="16" spans="1:8" x14ac:dyDescent="0.2">
      <c r="A16" s="82"/>
      <c r="B16" s="84"/>
      <c r="C16" s="83"/>
      <c r="D16" s="84"/>
      <c r="E16" s="85"/>
      <c r="F16" s="86"/>
      <c r="G16" s="85"/>
      <c r="H16" s="88"/>
    </row>
    <row r="17" spans="1:13" x14ac:dyDescent="0.2">
      <c r="A17" s="82"/>
      <c r="B17" s="84"/>
      <c r="C17" s="83"/>
      <c r="D17" s="84"/>
      <c r="E17" s="85"/>
      <c r="F17" s="86"/>
      <c r="G17" s="85"/>
      <c r="H17" s="88"/>
    </row>
    <row r="18" spans="1:13" x14ac:dyDescent="0.2">
      <c r="A18" s="82"/>
      <c r="B18" s="84"/>
      <c r="C18" s="83"/>
      <c r="D18" s="89"/>
      <c r="E18" s="85"/>
      <c r="F18" s="85"/>
      <c r="G18" s="85"/>
      <c r="H18" s="88"/>
    </row>
    <row r="19" spans="1:13" x14ac:dyDescent="0.2">
      <c r="A19" s="90"/>
      <c r="B19" s="84"/>
      <c r="C19" s="83"/>
      <c r="D19" s="89"/>
      <c r="E19" s="85"/>
      <c r="F19" s="85"/>
      <c r="G19" s="85"/>
      <c r="H19" s="88"/>
    </row>
    <row r="20" spans="1:13" x14ac:dyDescent="0.2">
      <c r="A20" s="67"/>
      <c r="E20" s="91" t="s">
        <v>36</v>
      </c>
      <c r="F20" s="91"/>
      <c r="G20" s="91"/>
      <c r="H20" s="118">
        <f>ROUND(SUM(G14:G19),0)</f>
        <v>5131</v>
      </c>
      <c r="M20" s="16"/>
    </row>
    <row r="21" spans="1:13" x14ac:dyDescent="0.2">
      <c r="A21" s="93" t="s">
        <v>37</v>
      </c>
      <c r="B21" s="77" t="s">
        <v>38</v>
      </c>
      <c r="E21" s="91"/>
      <c r="F21" s="91"/>
      <c r="G21" s="91"/>
      <c r="H21" s="88"/>
    </row>
    <row r="22" spans="1:13" x14ac:dyDescent="0.2">
      <c r="A22" s="94"/>
      <c r="B22" s="79" t="s">
        <v>31</v>
      </c>
      <c r="C22" s="83"/>
      <c r="D22" s="84" t="s">
        <v>12</v>
      </c>
      <c r="E22" s="95" t="s">
        <v>39</v>
      </c>
      <c r="F22" s="95" t="s">
        <v>40</v>
      </c>
      <c r="G22" s="95" t="s">
        <v>35</v>
      </c>
      <c r="H22" s="88"/>
    </row>
    <row r="23" spans="1:13" x14ac:dyDescent="0.2">
      <c r="A23" s="82"/>
      <c r="B23" s="84" t="s">
        <v>132</v>
      </c>
      <c r="C23" s="83"/>
      <c r="D23" s="96" t="s">
        <v>130</v>
      </c>
      <c r="E23" s="97">
        <v>420</v>
      </c>
      <c r="F23" s="85">
        <v>650</v>
      </c>
      <c r="G23" s="118">
        <f>+F23*E23</f>
        <v>273000</v>
      </c>
      <c r="H23" s="88"/>
    </row>
    <row r="24" spans="1:13" x14ac:dyDescent="0.2">
      <c r="A24" s="82"/>
      <c r="B24" s="96" t="s">
        <v>133</v>
      </c>
      <c r="C24" s="83"/>
      <c r="D24" s="96" t="s">
        <v>17</v>
      </c>
      <c r="E24" s="85">
        <v>0.67</v>
      </c>
      <c r="F24" s="85">
        <v>60000</v>
      </c>
      <c r="G24" s="118">
        <f t="shared" ref="G24" si="0">+F24*E24</f>
        <v>40200</v>
      </c>
      <c r="H24" s="88"/>
    </row>
    <row r="25" spans="1:13" x14ac:dyDescent="0.2">
      <c r="A25" s="82"/>
      <c r="B25" s="96" t="s">
        <v>134</v>
      </c>
      <c r="C25" s="83"/>
      <c r="D25" s="96" t="s">
        <v>17</v>
      </c>
      <c r="E25" s="85">
        <v>0.67</v>
      </c>
      <c r="F25" s="85">
        <v>70000</v>
      </c>
      <c r="G25" s="118">
        <f>--E25*F25</f>
        <v>46900</v>
      </c>
      <c r="H25" s="88"/>
    </row>
    <row r="26" spans="1:13" x14ac:dyDescent="0.2">
      <c r="A26" s="82"/>
      <c r="B26" s="84" t="s">
        <v>135</v>
      </c>
      <c r="C26" s="83"/>
      <c r="D26" s="84" t="s">
        <v>136</v>
      </c>
      <c r="E26" s="85">
        <v>210</v>
      </c>
      <c r="F26" s="85">
        <v>50</v>
      </c>
      <c r="G26" s="118">
        <f>--E26*F26</f>
        <v>10500</v>
      </c>
      <c r="H26" s="88"/>
    </row>
    <row r="27" spans="1:13" x14ac:dyDescent="0.2">
      <c r="A27" s="82"/>
      <c r="B27" s="84"/>
      <c r="C27" s="83"/>
      <c r="D27" s="89"/>
      <c r="E27" s="85"/>
      <c r="F27" s="85"/>
      <c r="G27" s="85"/>
      <c r="H27" s="88"/>
    </row>
    <row r="28" spans="1:13" x14ac:dyDescent="0.2">
      <c r="A28" s="67" t="s">
        <v>41</v>
      </c>
      <c r="E28" s="91" t="s">
        <v>42</v>
      </c>
      <c r="F28" s="91"/>
      <c r="G28" s="91"/>
      <c r="H28" s="118">
        <f>(SUM(G23:G26))</f>
        <v>370600</v>
      </c>
    </row>
    <row r="29" spans="1:13" x14ac:dyDescent="0.2">
      <c r="A29" s="93" t="s">
        <v>43</v>
      </c>
      <c r="B29" s="77" t="s">
        <v>44</v>
      </c>
      <c r="E29" s="91"/>
      <c r="F29" s="91"/>
      <c r="G29" s="91"/>
      <c r="H29" s="88"/>
    </row>
    <row r="30" spans="1:13" x14ac:dyDescent="0.2">
      <c r="A30" s="82" t="s">
        <v>45</v>
      </c>
      <c r="B30" s="81" t="s">
        <v>31</v>
      </c>
      <c r="C30" s="81" t="s">
        <v>46</v>
      </c>
      <c r="D30" s="81" t="s">
        <v>47</v>
      </c>
      <c r="E30" s="95" t="s">
        <v>48</v>
      </c>
      <c r="F30" s="85" t="s">
        <v>49</v>
      </c>
      <c r="G30" s="85" t="s">
        <v>35</v>
      </c>
      <c r="H30" s="88"/>
    </row>
    <row r="31" spans="1:13" x14ac:dyDescent="0.2">
      <c r="A31" s="82">
        <v>6</v>
      </c>
      <c r="B31" s="89" t="s">
        <v>69</v>
      </c>
      <c r="C31" s="99">
        <v>30000</v>
      </c>
      <c r="D31" s="100">
        <v>0.75</v>
      </c>
      <c r="E31" s="97">
        <f>+(A31*C31)+(A31*C31*D31)</f>
        <v>315000</v>
      </c>
      <c r="F31" s="101">
        <v>7.5035875572971067</v>
      </c>
      <c r="G31" s="118">
        <f>(E31)/(F31)</f>
        <v>41979.919284565163</v>
      </c>
      <c r="H31" s="88"/>
    </row>
    <row r="32" spans="1:13" x14ac:dyDescent="0.2">
      <c r="A32" s="82">
        <v>1</v>
      </c>
      <c r="B32" s="89" t="s">
        <v>68</v>
      </c>
      <c r="C32" s="99">
        <v>40000</v>
      </c>
      <c r="D32" s="100">
        <v>0.75</v>
      </c>
      <c r="E32" s="97">
        <f>(A32*C32)+(D32*C32*A32)</f>
        <v>70000</v>
      </c>
      <c r="F32" s="101">
        <f>--F31</f>
        <v>7.5035875572971067</v>
      </c>
      <c r="G32" s="118">
        <f>E32/F32</f>
        <v>9328.8709521255914</v>
      </c>
      <c r="H32" s="88"/>
    </row>
    <row r="33" spans="1:8" x14ac:dyDescent="0.2">
      <c r="A33" s="82"/>
      <c r="B33" s="89"/>
      <c r="C33" s="89"/>
      <c r="D33" s="89"/>
      <c r="E33" s="85"/>
      <c r="F33" s="85"/>
      <c r="G33" s="85"/>
      <c r="H33" s="88"/>
    </row>
    <row r="34" spans="1:8" x14ac:dyDescent="0.2">
      <c r="A34" s="67"/>
      <c r="E34" s="91" t="s">
        <v>50</v>
      </c>
      <c r="F34" s="91"/>
      <c r="G34" s="91"/>
      <c r="H34" s="118">
        <f>ROUND(SUM(G31)+(G32),0)</f>
        <v>51309</v>
      </c>
    </row>
    <row r="35" spans="1:8" x14ac:dyDescent="0.2">
      <c r="A35" s="93" t="s">
        <v>51</v>
      </c>
      <c r="B35" s="77" t="s">
        <v>18</v>
      </c>
      <c r="E35" s="91"/>
      <c r="F35" s="91"/>
      <c r="G35" s="91"/>
      <c r="H35" s="88"/>
    </row>
    <row r="36" spans="1:8" x14ac:dyDescent="0.2">
      <c r="A36" s="82"/>
      <c r="B36" s="89" t="s">
        <v>31</v>
      </c>
      <c r="C36" s="102" t="s">
        <v>12</v>
      </c>
      <c r="D36" s="103" t="s">
        <v>13</v>
      </c>
      <c r="E36" s="103" t="s">
        <v>52</v>
      </c>
      <c r="F36" s="103"/>
      <c r="G36" s="85" t="s">
        <v>53</v>
      </c>
      <c r="H36" s="88"/>
    </row>
    <row r="37" spans="1:8" x14ac:dyDescent="0.2">
      <c r="A37" s="82"/>
      <c r="B37" s="89"/>
      <c r="C37" s="98"/>
      <c r="D37" s="89"/>
      <c r="E37" s="85"/>
      <c r="F37" s="85"/>
      <c r="G37" s="85"/>
      <c r="H37" s="88"/>
    </row>
    <row r="38" spans="1:8" x14ac:dyDescent="0.2">
      <c r="A38" s="82"/>
      <c r="B38" s="89"/>
      <c r="C38" s="97"/>
      <c r="D38" s="89"/>
      <c r="E38" s="85"/>
      <c r="F38" s="85"/>
      <c r="G38" s="85"/>
      <c r="H38" s="88"/>
    </row>
    <row r="39" spans="1:8" x14ac:dyDescent="0.2">
      <c r="A39" s="82"/>
      <c r="B39" s="89"/>
      <c r="C39" s="89"/>
      <c r="D39" s="89"/>
      <c r="E39" s="85"/>
      <c r="F39" s="85"/>
      <c r="G39" s="85"/>
      <c r="H39" s="88"/>
    </row>
    <row r="40" spans="1:8" x14ac:dyDescent="0.2">
      <c r="A40" s="67"/>
      <c r="E40" s="91" t="s">
        <v>50</v>
      </c>
      <c r="F40" s="91"/>
      <c r="G40" s="91"/>
      <c r="H40" s="92">
        <f>ROUND(SUM(G37)+(G38),0)</f>
        <v>0</v>
      </c>
    </row>
    <row r="41" spans="1:8" x14ac:dyDescent="0.2">
      <c r="A41" s="63"/>
      <c r="E41" s="91"/>
      <c r="F41" s="91"/>
      <c r="G41" s="91"/>
      <c r="H41" s="88"/>
    </row>
    <row r="42" spans="1:8" x14ac:dyDescent="0.2">
      <c r="A42" s="63"/>
      <c r="D42" s="65" t="s">
        <v>54</v>
      </c>
      <c r="E42" s="104"/>
      <c r="F42" s="104"/>
      <c r="G42" s="104"/>
      <c r="H42" s="118">
        <f>SUM(H20:H41)</f>
        <v>427040</v>
      </c>
    </row>
    <row r="43" spans="1:8" x14ac:dyDescent="0.2">
      <c r="A43" s="63"/>
      <c r="E43" s="91"/>
      <c r="F43" s="91"/>
      <c r="G43" s="91"/>
      <c r="H43" s="88"/>
    </row>
    <row r="44" spans="1:8" x14ac:dyDescent="0.2">
      <c r="A44" s="93" t="s">
        <v>55</v>
      </c>
      <c r="B44" s="77" t="s">
        <v>56</v>
      </c>
      <c r="E44" s="91"/>
      <c r="F44" s="91"/>
      <c r="G44" s="91"/>
      <c r="H44" s="88"/>
    </row>
    <row r="45" spans="1:8" x14ac:dyDescent="0.2">
      <c r="A45" s="105"/>
      <c r="B45" s="81" t="s">
        <v>31</v>
      </c>
      <c r="C45" s="81" t="s">
        <v>57</v>
      </c>
      <c r="D45" s="84" t="s">
        <v>58</v>
      </c>
      <c r="E45" s="106"/>
      <c r="F45" s="86" t="s">
        <v>59</v>
      </c>
      <c r="G45" s="106"/>
      <c r="H45" s="88"/>
    </row>
    <row r="46" spans="1:8" x14ac:dyDescent="0.2">
      <c r="A46" s="90"/>
      <c r="B46" s="81" t="s">
        <v>60</v>
      </c>
      <c r="C46" s="100">
        <v>0.23</v>
      </c>
      <c r="D46" s="84"/>
      <c r="E46" s="107"/>
      <c r="F46" s="84"/>
      <c r="G46" s="118">
        <f>+H42*C46</f>
        <v>98219.199999999997</v>
      </c>
      <c r="H46" s="88"/>
    </row>
    <row r="47" spans="1:8" x14ac:dyDescent="0.2">
      <c r="A47" s="90"/>
      <c r="B47" s="81" t="s">
        <v>61</v>
      </c>
      <c r="C47" s="100">
        <v>0.04</v>
      </c>
      <c r="D47" s="84"/>
      <c r="E47" s="107"/>
      <c r="F47" s="84"/>
      <c r="G47" s="118">
        <f>+H42*C47</f>
        <v>17081.599999999999</v>
      </c>
      <c r="H47" s="88"/>
    </row>
    <row r="48" spans="1:8" x14ac:dyDescent="0.2">
      <c r="A48" s="90"/>
      <c r="B48" s="81" t="s">
        <v>62</v>
      </c>
      <c r="C48" s="100">
        <v>0.03</v>
      </c>
      <c r="D48" s="84"/>
      <c r="E48" s="107"/>
      <c r="F48" s="84"/>
      <c r="G48" s="118">
        <f>+H42*C48</f>
        <v>12811.199999999999</v>
      </c>
      <c r="H48" s="88"/>
    </row>
    <row r="49" spans="1:9" x14ac:dyDescent="0.2">
      <c r="A49" s="63"/>
      <c r="D49" s="65" t="s">
        <v>63</v>
      </c>
      <c r="E49" s="104"/>
      <c r="F49" s="104"/>
      <c r="G49" s="104"/>
      <c r="H49" s="118">
        <f>SUM(G45:G48)</f>
        <v>128111.99999999999</v>
      </c>
    </row>
    <row r="50" spans="1:9" x14ac:dyDescent="0.2">
      <c r="A50" s="63"/>
      <c r="E50" s="91"/>
      <c r="F50" s="91"/>
      <c r="G50" s="91"/>
      <c r="H50" s="88"/>
      <c r="I50" s="15"/>
    </row>
    <row r="51" spans="1:9" x14ac:dyDescent="0.2">
      <c r="A51" s="63"/>
      <c r="D51" s="65" t="s">
        <v>64</v>
      </c>
      <c r="E51" s="104"/>
      <c r="F51" s="104"/>
      <c r="G51" s="91"/>
      <c r="H51" s="118">
        <f>H42+H49</f>
        <v>555152</v>
      </c>
    </row>
    <row r="52" spans="1:9" x14ac:dyDescent="0.2">
      <c r="A52" s="63"/>
      <c r="D52" s="65"/>
      <c r="E52" s="104"/>
      <c r="F52" s="104"/>
      <c r="G52" s="91"/>
      <c r="H52" s="88"/>
    </row>
    <row r="53" spans="1:9" x14ac:dyDescent="0.2">
      <c r="A53" s="63"/>
      <c r="D53" s="65"/>
      <c r="E53" s="104"/>
      <c r="F53" s="104"/>
      <c r="G53" s="91"/>
      <c r="H53" s="88"/>
    </row>
    <row r="54" spans="1:9" x14ac:dyDescent="0.2">
      <c r="A54" s="63"/>
      <c r="E54" s="104"/>
      <c r="F54" s="104"/>
      <c r="G54" s="91"/>
      <c r="H54" s="88"/>
    </row>
    <row r="55" spans="1:9" x14ac:dyDescent="0.2">
      <c r="A55" s="71"/>
      <c r="B55" s="73"/>
      <c r="D55" s="109"/>
      <c r="E55" s="110"/>
      <c r="F55" s="110"/>
      <c r="G55" s="72"/>
      <c r="H55" s="88"/>
    </row>
    <row r="56" spans="1:9" ht="15" x14ac:dyDescent="0.2">
      <c r="A56" s="112">
        <f>+Presupuesto!A45</f>
        <v>0</v>
      </c>
      <c r="D56" s="113">
        <f>+Presupuesto!C44</f>
        <v>0</v>
      </c>
      <c r="E56" s="104"/>
      <c r="F56" s="104"/>
      <c r="G56" s="91"/>
      <c r="H56" s="88"/>
    </row>
    <row r="57" spans="1:9" ht="15" x14ac:dyDescent="0.2">
      <c r="A57" s="114">
        <f>+Presupuesto!A46</f>
        <v>0</v>
      </c>
      <c r="D57" s="113">
        <f>+Presupuesto!C45</f>
        <v>0</v>
      </c>
      <c r="E57" s="104"/>
      <c r="F57" s="104"/>
      <c r="G57" s="91"/>
      <c r="H57" s="88"/>
    </row>
    <row r="58" spans="1:9" ht="15.75" thickBot="1" x14ac:dyDescent="0.25">
      <c r="A58" s="117" t="e">
        <f>APU!#REF!</f>
        <v>#REF!</v>
      </c>
      <c r="B58" s="62"/>
      <c r="C58" s="62"/>
      <c r="D58" s="115">
        <f>+Presupuesto!C46</f>
        <v>0</v>
      </c>
      <c r="E58" s="108"/>
      <c r="F58" s="108"/>
      <c r="G58" s="108"/>
      <c r="H58" s="116"/>
    </row>
  </sheetData>
  <mergeCells count="5">
    <mergeCell ref="A1:H1"/>
    <mergeCell ref="A2:H2"/>
    <mergeCell ref="A3:H3"/>
    <mergeCell ref="A5:H5"/>
    <mergeCell ref="A7:H7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view="pageBreakPreview" topLeftCell="A93" zoomScale="55" zoomScaleNormal="100" zoomScaleSheetLayoutView="55" workbookViewId="0">
      <selection activeCell="D131" sqref="D131"/>
    </sheetView>
  </sheetViews>
  <sheetFormatPr baseColWidth="10" defaultRowHeight="15" x14ac:dyDescent="0.25"/>
  <cols>
    <col min="1" max="1" width="51.140625" customWidth="1"/>
    <col min="2" max="2" width="40.85546875" bestFit="1" customWidth="1"/>
    <col min="3" max="3" width="7.7109375" customWidth="1"/>
    <col min="4" max="4" width="8" customWidth="1"/>
    <col min="5" max="5" width="8.85546875" customWidth="1"/>
    <col min="6" max="7" width="6.7109375" customWidth="1"/>
    <col min="8" max="8" width="9.85546875" customWidth="1"/>
    <col min="9" max="9" width="15.42578125" bestFit="1" customWidth="1"/>
  </cols>
  <sheetData>
    <row r="1" spans="1:9" x14ac:dyDescent="0.25">
      <c r="A1" s="545"/>
      <c r="B1" s="547" t="s">
        <v>228</v>
      </c>
      <c r="C1" s="549" t="s">
        <v>229</v>
      </c>
      <c r="D1" s="550"/>
      <c r="E1" s="551">
        <v>103</v>
      </c>
      <c r="F1" s="552"/>
      <c r="G1" s="553"/>
      <c r="H1" s="554"/>
      <c r="I1" s="555"/>
    </row>
    <row r="2" spans="1:9" x14ac:dyDescent="0.25">
      <c r="A2" s="545"/>
      <c r="B2" s="548"/>
      <c r="C2" s="560" t="s">
        <v>193</v>
      </c>
      <c r="D2" s="561"/>
      <c r="E2" s="564">
        <v>51</v>
      </c>
      <c r="F2" s="565"/>
      <c r="G2" s="566"/>
      <c r="H2" s="556"/>
      <c r="I2" s="557"/>
    </row>
    <row r="3" spans="1:9" x14ac:dyDescent="0.25">
      <c r="A3" s="545"/>
      <c r="B3" s="311" t="s">
        <v>194</v>
      </c>
      <c r="C3" s="562"/>
      <c r="D3" s="563"/>
      <c r="E3" s="564"/>
      <c r="F3" s="565"/>
      <c r="G3" s="566"/>
      <c r="H3" s="556"/>
      <c r="I3" s="557"/>
    </row>
    <row r="4" spans="1:9" x14ac:dyDescent="0.25">
      <c r="A4" s="545"/>
      <c r="B4" s="312" t="s">
        <v>195</v>
      </c>
      <c r="C4" s="567" t="s">
        <v>196</v>
      </c>
      <c r="D4" s="568"/>
      <c r="E4" s="564">
        <v>1</v>
      </c>
      <c r="F4" s="565"/>
      <c r="G4" s="566"/>
      <c r="H4" s="556"/>
      <c r="I4" s="557"/>
    </row>
    <row r="5" spans="1:9" x14ac:dyDescent="0.25">
      <c r="A5" s="545"/>
      <c r="B5" s="569" t="s">
        <v>197</v>
      </c>
      <c r="C5" s="569" t="s">
        <v>198</v>
      </c>
      <c r="D5" s="567"/>
      <c r="E5" s="570" t="s">
        <v>199</v>
      </c>
      <c r="F5" s="571"/>
      <c r="G5" s="572"/>
      <c r="H5" s="556"/>
      <c r="I5" s="557"/>
    </row>
    <row r="6" spans="1:9" ht="15.75" thickBot="1" x14ac:dyDescent="0.3">
      <c r="A6" s="546"/>
      <c r="B6" s="569"/>
      <c r="C6" s="569"/>
      <c r="D6" s="567"/>
      <c r="E6" s="573">
        <v>45797</v>
      </c>
      <c r="F6" s="574"/>
      <c r="G6" s="575"/>
      <c r="H6" s="558"/>
      <c r="I6" s="559"/>
    </row>
    <row r="7" spans="1:9" ht="15.75" thickBot="1" x14ac:dyDescent="0.3">
      <c r="A7" s="276"/>
      <c r="B7" s="277"/>
      <c r="C7" s="277"/>
      <c r="D7" s="277"/>
      <c r="E7" s="317"/>
      <c r="F7" s="317"/>
      <c r="G7" s="317"/>
      <c r="H7" s="317"/>
      <c r="I7" s="318"/>
    </row>
    <row r="8" spans="1:9" ht="19.5" customHeight="1" x14ac:dyDescent="0.25">
      <c r="A8" s="576" t="str">
        <f>Presupuesto!A8</f>
        <v>ADECUACION Y MEJORAMIENTO DE (C.I.C) CENTRO DE INTEGACION CIUDADANA DEL MUNICIPIO DE SAN MIGUEL PUTUMAYO</v>
      </c>
      <c r="B8" s="577"/>
      <c r="C8" s="577"/>
      <c r="D8" s="577"/>
      <c r="E8" s="577"/>
      <c r="F8" s="577"/>
      <c r="G8" s="577"/>
      <c r="H8" s="577"/>
      <c r="I8" s="578"/>
    </row>
    <row r="9" spans="1:9" ht="24" customHeight="1" thickBot="1" x14ac:dyDescent="0.3">
      <c r="A9" s="579"/>
      <c r="B9" s="580"/>
      <c r="C9" s="580"/>
      <c r="D9" s="580"/>
      <c r="E9" s="580"/>
      <c r="F9" s="580"/>
      <c r="G9" s="580"/>
      <c r="H9" s="580"/>
      <c r="I9" s="581"/>
    </row>
    <row r="10" spans="1:9" ht="15.75" thickBot="1" x14ac:dyDescent="0.3">
      <c r="A10" s="276"/>
      <c r="B10" s="277"/>
      <c r="C10" s="277"/>
      <c r="D10" s="277"/>
      <c r="E10" s="317"/>
      <c r="F10" s="317"/>
      <c r="G10" s="317"/>
      <c r="H10" s="317"/>
      <c r="I10" s="318"/>
    </row>
    <row r="11" spans="1:9" ht="15.75" thickBot="1" x14ac:dyDescent="0.3">
      <c r="A11" s="542" t="s">
        <v>2</v>
      </c>
      <c r="B11" s="543"/>
      <c r="C11" s="543"/>
      <c r="D11" s="543"/>
      <c r="E11" s="543"/>
      <c r="F11" s="543"/>
      <c r="G11" s="543"/>
      <c r="H11" s="543"/>
      <c r="I11" s="544"/>
    </row>
    <row r="12" spans="1:9" ht="18" customHeight="1" thickBot="1" x14ac:dyDescent="0.3">
      <c r="A12" s="32"/>
      <c r="B12" s="251"/>
      <c r="C12" s="251"/>
      <c r="D12" s="251"/>
      <c r="E12" s="251"/>
      <c r="F12" s="251"/>
      <c r="G12" s="251"/>
      <c r="H12" s="251"/>
      <c r="I12" s="253"/>
    </row>
    <row r="13" spans="1:9" ht="15.75" thickBot="1" x14ac:dyDescent="0.3">
      <c r="A13" s="582" t="str">
        <f>Presupuesto!B14</f>
        <v>PRELIMINARES</v>
      </c>
      <c r="B13" s="583"/>
      <c r="C13" s="583"/>
      <c r="D13" s="583"/>
      <c r="E13" s="583"/>
      <c r="F13" s="583"/>
      <c r="G13" s="583"/>
      <c r="H13" s="583"/>
      <c r="I13" s="584"/>
    </row>
    <row r="14" spans="1:9" ht="18" customHeight="1" thickBot="1" x14ac:dyDescent="0.3">
      <c r="A14" s="32" t="s">
        <v>231</v>
      </c>
      <c r="B14" s="251"/>
      <c r="C14" s="251"/>
      <c r="D14" s="251"/>
      <c r="E14" s="251"/>
      <c r="F14" s="251"/>
      <c r="G14" s="251"/>
      <c r="H14" s="251"/>
      <c r="I14" s="253"/>
    </row>
    <row r="15" spans="1:9" x14ac:dyDescent="0.25">
      <c r="A15" s="254" t="str">
        <f>Presupuesto!B15</f>
        <v xml:space="preserve">REPLANTEO Y LOCALIZACIÓN </v>
      </c>
      <c r="B15" s="255"/>
      <c r="C15" s="255"/>
      <c r="D15" s="256"/>
      <c r="E15" s="256"/>
      <c r="F15" s="256"/>
      <c r="G15" s="256"/>
      <c r="H15" s="256"/>
      <c r="I15" s="257" t="s">
        <v>237</v>
      </c>
    </row>
    <row r="16" spans="1:9" x14ac:dyDescent="0.25">
      <c r="A16" s="258" t="s">
        <v>178</v>
      </c>
      <c r="B16" s="258" t="s">
        <v>179</v>
      </c>
      <c r="C16" s="258" t="s">
        <v>180</v>
      </c>
      <c r="D16" s="258" t="s">
        <v>181</v>
      </c>
      <c r="E16" s="258" t="s">
        <v>182</v>
      </c>
      <c r="F16" s="258" t="s">
        <v>183</v>
      </c>
      <c r="G16" s="258" t="s">
        <v>184</v>
      </c>
      <c r="H16" s="258" t="s">
        <v>185</v>
      </c>
      <c r="I16" s="259" t="s">
        <v>186</v>
      </c>
    </row>
    <row r="17" spans="1:11" ht="26.25" x14ac:dyDescent="0.25">
      <c r="A17" s="260"/>
      <c r="B17" s="364" t="s">
        <v>260</v>
      </c>
      <c r="C17" s="261">
        <v>1</v>
      </c>
      <c r="D17" s="261">
        <v>104.8</v>
      </c>
      <c r="E17" s="262">
        <v>0.7</v>
      </c>
      <c r="F17" s="262"/>
      <c r="G17" s="263">
        <f t="shared" ref="G17:G23" si="0">C17*D17*E17</f>
        <v>73.36</v>
      </c>
      <c r="H17" s="263"/>
      <c r="I17" s="264">
        <f>G17</f>
        <v>73.36</v>
      </c>
    </row>
    <row r="18" spans="1:11" ht="26.25" x14ac:dyDescent="0.25">
      <c r="A18" s="265"/>
      <c r="B18" s="364" t="s">
        <v>261</v>
      </c>
      <c r="C18" s="261">
        <v>1</v>
      </c>
      <c r="D18" s="261">
        <v>48.2</v>
      </c>
      <c r="E18" s="262">
        <v>3.2</v>
      </c>
      <c r="F18" s="262"/>
      <c r="G18" s="263">
        <f t="shared" si="0"/>
        <v>154.24</v>
      </c>
      <c r="H18" s="263"/>
      <c r="I18" s="264">
        <f t="shared" ref="I18:I23" si="1">G18</f>
        <v>154.24</v>
      </c>
    </row>
    <row r="19" spans="1:11" x14ac:dyDescent="0.25">
      <c r="A19" s="265"/>
      <c r="B19" s="364" t="s">
        <v>262</v>
      </c>
      <c r="C19" s="261">
        <v>1</v>
      </c>
      <c r="D19" s="261">
        <v>55.8</v>
      </c>
      <c r="E19" s="262">
        <v>1.53</v>
      </c>
      <c r="F19" s="262"/>
      <c r="G19" s="263">
        <f t="shared" si="0"/>
        <v>85.373999999999995</v>
      </c>
      <c r="H19" s="263"/>
      <c r="I19" s="264">
        <f t="shared" si="1"/>
        <v>85.373999999999995</v>
      </c>
    </row>
    <row r="20" spans="1:11" x14ac:dyDescent="0.25">
      <c r="A20" s="265"/>
      <c r="B20" s="364" t="s">
        <v>263</v>
      </c>
      <c r="C20" s="261">
        <v>2</v>
      </c>
      <c r="D20" s="261">
        <v>30.15</v>
      </c>
      <c r="E20" s="262">
        <v>4.2</v>
      </c>
      <c r="F20" s="262"/>
      <c r="G20" s="263">
        <f t="shared" si="0"/>
        <v>253.26</v>
      </c>
      <c r="H20" s="263"/>
      <c r="I20" s="264">
        <f t="shared" si="1"/>
        <v>253.26</v>
      </c>
    </row>
    <row r="21" spans="1:11" x14ac:dyDescent="0.25">
      <c r="A21" s="265"/>
      <c r="B21" s="364"/>
      <c r="C21" s="261">
        <v>2</v>
      </c>
      <c r="D21" s="261">
        <v>30.15</v>
      </c>
      <c r="E21" s="262">
        <v>3.5</v>
      </c>
      <c r="F21" s="262"/>
      <c r="G21" s="263">
        <f t="shared" si="0"/>
        <v>211.04999999999998</v>
      </c>
      <c r="H21" s="263"/>
      <c r="I21" s="264">
        <f t="shared" si="1"/>
        <v>211.04999999999998</v>
      </c>
    </row>
    <row r="22" spans="1:11" x14ac:dyDescent="0.25">
      <c r="A22" s="265"/>
      <c r="B22" s="364"/>
      <c r="C22" s="261">
        <v>3</v>
      </c>
      <c r="D22" s="261">
        <v>5.48</v>
      </c>
      <c r="E22" s="262">
        <v>3.5</v>
      </c>
      <c r="F22" s="262"/>
      <c r="G22" s="263">
        <f t="shared" si="0"/>
        <v>57.540000000000006</v>
      </c>
      <c r="H22" s="263"/>
      <c r="I22" s="264">
        <f t="shared" si="1"/>
        <v>57.540000000000006</v>
      </c>
    </row>
    <row r="23" spans="1:11" ht="13.5" customHeight="1" x14ac:dyDescent="0.25">
      <c r="A23" s="265"/>
      <c r="B23" s="261" t="s">
        <v>264</v>
      </c>
      <c r="C23" s="261">
        <v>1</v>
      </c>
      <c r="D23" s="261">
        <v>140.80000000000001</v>
      </c>
      <c r="E23" s="262">
        <v>0.4</v>
      </c>
      <c r="F23" s="262"/>
      <c r="G23" s="263">
        <f t="shared" si="0"/>
        <v>56.320000000000007</v>
      </c>
      <c r="H23" s="263"/>
      <c r="I23" s="266">
        <f t="shared" si="1"/>
        <v>56.320000000000007</v>
      </c>
    </row>
    <row r="24" spans="1:11" x14ac:dyDescent="0.25">
      <c r="A24" s="251"/>
      <c r="B24" s="261"/>
      <c r="C24" s="261"/>
      <c r="D24" s="261"/>
      <c r="E24" s="262"/>
      <c r="F24" s="262"/>
      <c r="G24" s="263"/>
      <c r="H24" s="263"/>
      <c r="I24" s="266">
        <f t="shared" ref="I24" si="2">+D24</f>
        <v>0</v>
      </c>
    </row>
    <row r="25" spans="1:11" ht="15.75" thickBot="1" x14ac:dyDescent="0.3">
      <c r="A25" s="267" t="s">
        <v>242</v>
      </c>
      <c r="B25" s="268"/>
      <c r="C25" s="268"/>
      <c r="D25" s="268"/>
      <c r="E25" s="268"/>
      <c r="F25" s="268"/>
      <c r="G25" s="268"/>
      <c r="H25" s="268"/>
      <c r="I25" s="269">
        <f>ROUND((SUM(I17:I24)),2)</f>
        <v>891.14</v>
      </c>
    </row>
    <row r="26" spans="1:11" x14ac:dyDescent="0.25">
      <c r="A26" s="32"/>
      <c r="B26" s="32"/>
      <c r="C26" s="32"/>
      <c r="D26" s="32"/>
      <c r="E26" s="32"/>
      <c r="F26" s="32"/>
      <c r="G26" s="32"/>
      <c r="H26" s="32"/>
      <c r="I26" s="327"/>
    </row>
    <row r="27" spans="1:11" ht="15.75" thickBot="1" x14ac:dyDescent="0.3">
      <c r="A27" s="272"/>
      <c r="K27" s="252"/>
    </row>
    <row r="28" spans="1:11" ht="15.75" thickBot="1" x14ac:dyDescent="0.3">
      <c r="A28" s="582" t="str">
        <f>Presupuesto!B17</f>
        <v>MANTENIMIENTO DE CANAL AGUAS LLUVIAS</v>
      </c>
      <c r="B28" s="583"/>
      <c r="C28" s="583"/>
      <c r="D28" s="583"/>
      <c r="E28" s="583"/>
      <c r="F28" s="583"/>
      <c r="G28" s="583"/>
      <c r="H28" s="583"/>
      <c r="I28" s="584"/>
    </row>
    <row r="29" spans="1:11" x14ac:dyDescent="0.25">
      <c r="A29" s="251"/>
    </row>
    <row r="30" spans="1:11" ht="15.75" thickBot="1" x14ac:dyDescent="0.3">
      <c r="A30" s="32" t="s">
        <v>236</v>
      </c>
      <c r="I30" s="382" t="str">
        <f>Presupuesto!D18</f>
        <v>ML</v>
      </c>
    </row>
    <row r="31" spans="1:11" ht="16.899999999999999" customHeight="1" thickBot="1" x14ac:dyDescent="0.3">
      <c r="A31" s="270" t="str">
        <f>Presupuesto!B18</f>
        <v>LIMPIEZA CANAL DE AGUAS LLUVIAS</v>
      </c>
      <c r="B31" s="258" t="s">
        <v>179</v>
      </c>
      <c r="C31" s="258" t="s">
        <v>180</v>
      </c>
      <c r="D31" s="258" t="s">
        <v>181</v>
      </c>
      <c r="E31" s="258" t="s">
        <v>182</v>
      </c>
      <c r="F31" s="258" t="s">
        <v>183</v>
      </c>
      <c r="G31" s="258" t="s">
        <v>184</v>
      </c>
      <c r="H31" s="258" t="s">
        <v>185</v>
      </c>
      <c r="I31" s="362" t="s">
        <v>186</v>
      </c>
    </row>
    <row r="32" spans="1:11" x14ac:dyDescent="0.25">
      <c r="A32" s="271" t="s">
        <v>178</v>
      </c>
      <c r="B32" s="364"/>
      <c r="C32" s="261"/>
      <c r="D32" s="261"/>
      <c r="E32" s="262"/>
      <c r="F32" s="262"/>
      <c r="G32" s="263"/>
      <c r="H32" s="262"/>
      <c r="I32" s="266">
        <f>D32</f>
        <v>0</v>
      </c>
    </row>
    <row r="33" spans="1:9" ht="26.25" x14ac:dyDescent="0.25">
      <c r="B33" s="364" t="s">
        <v>265</v>
      </c>
      <c r="C33" s="261">
        <v>1</v>
      </c>
      <c r="D33" s="261">
        <v>140.80000000000001</v>
      </c>
      <c r="E33" s="262"/>
      <c r="F33" s="262"/>
      <c r="G33" s="263"/>
      <c r="H33" s="263">
        <f>C33*D33</f>
        <v>140.80000000000001</v>
      </c>
      <c r="I33" s="266">
        <f>H33</f>
        <v>140.80000000000001</v>
      </c>
    </row>
    <row r="34" spans="1:9" x14ac:dyDescent="0.25">
      <c r="A34" s="272"/>
      <c r="B34" s="364"/>
      <c r="C34" s="261"/>
      <c r="D34" s="261"/>
      <c r="E34" s="262"/>
      <c r="F34" s="262"/>
      <c r="G34" s="263"/>
      <c r="H34" s="263"/>
      <c r="I34" s="266"/>
    </row>
    <row r="35" spans="1:9" x14ac:dyDescent="0.25">
      <c r="A35" s="272"/>
      <c r="B35" s="364"/>
      <c r="C35" s="261"/>
      <c r="D35" s="261"/>
      <c r="E35" s="262"/>
      <c r="F35" s="262"/>
      <c r="G35" s="263"/>
      <c r="H35" s="263"/>
      <c r="I35" s="264">
        <f>G35</f>
        <v>0</v>
      </c>
    </row>
    <row r="36" spans="1:9" ht="15.75" thickBot="1" x14ac:dyDescent="0.3">
      <c r="A36" s="267" t="s">
        <v>242</v>
      </c>
      <c r="B36" s="268"/>
      <c r="C36" s="268"/>
      <c r="D36" s="268"/>
      <c r="E36" s="268"/>
      <c r="F36" s="268"/>
      <c r="G36" s="268"/>
      <c r="H36" s="268"/>
      <c r="I36" s="269">
        <f>ROUND((SUM(I32:I35)),2)</f>
        <v>140.80000000000001</v>
      </c>
    </row>
    <row r="38" spans="1:9" ht="15.75" thickBot="1" x14ac:dyDescent="0.3">
      <c r="A38" s="32"/>
      <c r="B38" s="32"/>
      <c r="C38" s="32"/>
      <c r="D38" s="32"/>
      <c r="E38" s="32"/>
      <c r="F38" s="32"/>
      <c r="G38" s="32"/>
      <c r="H38" s="32"/>
      <c r="I38" s="327"/>
    </row>
    <row r="39" spans="1:9" ht="15.75" thickBot="1" x14ac:dyDescent="0.3">
      <c r="A39" s="582" t="str">
        <f>Presupuesto!B20</f>
        <v>SUMINISTRO Y APLICACION DE PINTURA</v>
      </c>
      <c r="B39" s="583"/>
      <c r="C39" s="583"/>
      <c r="D39" s="583"/>
      <c r="E39" s="583"/>
      <c r="F39" s="583"/>
      <c r="G39" s="583"/>
      <c r="H39" s="583"/>
      <c r="I39" s="584"/>
    </row>
    <row r="40" spans="1:9" x14ac:dyDescent="0.25">
      <c r="A40" s="32"/>
      <c r="B40" s="32"/>
      <c r="C40" s="32"/>
      <c r="D40" s="32"/>
      <c r="E40" s="32"/>
      <c r="F40" s="32"/>
      <c r="G40" s="32"/>
      <c r="H40" s="32"/>
      <c r="I40" s="327"/>
    </row>
    <row r="41" spans="1:9" ht="15.75" thickBot="1" x14ac:dyDescent="0.3">
      <c r="A41" s="32" t="s">
        <v>244</v>
      </c>
      <c r="I41" s="382" t="e">
        <f>Presupuesto!#REF!</f>
        <v>#REF!</v>
      </c>
    </row>
    <row r="42" spans="1:9" ht="39.75" thickBot="1" x14ac:dyDescent="0.3">
      <c r="A42" s="418" t="str">
        <f>Presupuesto!B21</f>
        <v>SUMINISTRO Y APLICACIÓN PINTURA ACRILICO SOBRE MUROS DE CERRAMIENTO PERIMETRAL DE POLIDEPORTIVO</v>
      </c>
      <c r="B42" s="258" t="s">
        <v>179</v>
      </c>
      <c r="C42" s="258" t="s">
        <v>180</v>
      </c>
      <c r="D42" s="258" t="s">
        <v>181</v>
      </c>
      <c r="E42" s="258" t="s">
        <v>182</v>
      </c>
      <c r="F42" s="258" t="s">
        <v>183</v>
      </c>
      <c r="G42" s="258" t="s">
        <v>184</v>
      </c>
      <c r="H42" s="258" t="s">
        <v>185</v>
      </c>
      <c r="I42" s="362" t="s">
        <v>186</v>
      </c>
    </row>
    <row r="43" spans="1:9" ht="26.25" x14ac:dyDescent="0.25">
      <c r="A43" s="271" t="s">
        <v>178</v>
      </c>
      <c r="B43" s="364" t="s">
        <v>260</v>
      </c>
      <c r="C43" s="261">
        <v>1</v>
      </c>
      <c r="D43" s="261">
        <v>104.8</v>
      </c>
      <c r="E43" s="262"/>
      <c r="F43" s="262">
        <v>0.7</v>
      </c>
      <c r="G43" s="263">
        <f>C43*D43*F43</f>
        <v>73.36</v>
      </c>
      <c r="H43" s="262"/>
      <c r="I43" s="266">
        <f>G43</f>
        <v>73.36</v>
      </c>
    </row>
    <row r="44" spans="1:9" ht="26.25" x14ac:dyDescent="0.25">
      <c r="B44" s="364" t="s">
        <v>261</v>
      </c>
      <c r="C44" s="261">
        <v>1</v>
      </c>
      <c r="D44" s="261">
        <v>48.2</v>
      </c>
      <c r="E44" s="262"/>
      <c r="F44" s="262">
        <v>3.2</v>
      </c>
      <c r="G44" s="263">
        <f>C44*D44*F44</f>
        <v>154.24</v>
      </c>
      <c r="H44" s="263"/>
      <c r="I44" s="266">
        <f t="shared" ref="I44:I45" si="3">G44</f>
        <v>154.24</v>
      </c>
    </row>
    <row r="45" spans="1:9" x14ac:dyDescent="0.25">
      <c r="A45" s="272"/>
      <c r="B45" s="364"/>
      <c r="C45" s="261"/>
      <c r="D45" s="261"/>
      <c r="E45" s="262"/>
      <c r="F45" s="262"/>
      <c r="G45" s="263"/>
      <c r="H45" s="263"/>
      <c r="I45" s="266">
        <f t="shared" si="3"/>
        <v>0</v>
      </c>
    </row>
    <row r="46" spans="1:9" x14ac:dyDescent="0.25">
      <c r="A46" s="272"/>
      <c r="B46" s="261"/>
      <c r="C46" s="261"/>
      <c r="D46" s="261"/>
      <c r="E46" s="262"/>
      <c r="F46" s="262"/>
      <c r="G46" s="263"/>
      <c r="H46" s="263"/>
      <c r="I46" s="264">
        <f>G46</f>
        <v>0</v>
      </c>
    </row>
    <row r="47" spans="1:9" x14ac:dyDescent="0.25">
      <c r="A47" s="272"/>
      <c r="B47" s="261"/>
      <c r="C47" s="261"/>
      <c r="D47" s="261"/>
      <c r="E47" s="262"/>
      <c r="F47" s="262"/>
      <c r="G47" s="263"/>
      <c r="H47" s="263"/>
      <c r="I47" s="266"/>
    </row>
    <row r="48" spans="1:9" x14ac:dyDescent="0.25">
      <c r="A48" s="272"/>
      <c r="B48" s="261"/>
      <c r="C48" s="261"/>
      <c r="D48" s="261"/>
      <c r="E48" s="262"/>
      <c r="F48" s="262"/>
      <c r="G48" s="263"/>
      <c r="H48" s="262"/>
      <c r="I48" s="363"/>
    </row>
    <row r="49" spans="1:9" ht="15.75" thickBot="1" x14ac:dyDescent="0.3">
      <c r="A49" s="267" t="s">
        <v>242</v>
      </c>
      <c r="B49" s="268"/>
      <c r="C49" s="268"/>
      <c r="D49" s="268"/>
      <c r="E49" s="268"/>
      <c r="F49" s="268"/>
      <c r="G49" s="268"/>
      <c r="H49" s="268"/>
      <c r="I49" s="269">
        <f>ROUND((SUM(I43:I48)),2)</f>
        <v>227.6</v>
      </c>
    </row>
    <row r="50" spans="1:9" x14ac:dyDescent="0.25">
      <c r="A50" s="32"/>
      <c r="B50" s="32"/>
      <c r="C50" s="32"/>
      <c r="D50" s="32"/>
      <c r="E50" s="32"/>
      <c r="F50" s="32"/>
      <c r="G50" s="32"/>
      <c r="H50" s="32"/>
      <c r="I50" s="327"/>
    </row>
    <row r="51" spans="1:9" ht="15.75" thickBot="1" x14ac:dyDescent="0.3">
      <c r="A51" s="32" t="s">
        <v>245</v>
      </c>
      <c r="I51" s="382" t="str">
        <f>Presupuesto!D21</f>
        <v>M2</v>
      </c>
    </row>
    <row r="52" spans="1:9" ht="30" customHeight="1" thickBot="1" x14ac:dyDescent="0.3">
      <c r="A52" s="418" t="str">
        <f>Presupuesto!B22</f>
        <v>SUMINISTRO Y APLICACIÓN PINTURA ACRILICO SOBRE ESCALERAS DE POLIDEPORTIVO</v>
      </c>
      <c r="B52" s="258" t="s">
        <v>179</v>
      </c>
      <c r="C52" s="258" t="s">
        <v>180</v>
      </c>
      <c r="D52" s="258" t="s">
        <v>181</v>
      </c>
      <c r="E52" s="258" t="s">
        <v>182</v>
      </c>
      <c r="F52" s="258" t="s">
        <v>183</v>
      </c>
      <c r="G52" s="258" t="s">
        <v>184</v>
      </c>
      <c r="H52" s="258" t="s">
        <v>185</v>
      </c>
      <c r="I52" s="362" t="s">
        <v>186</v>
      </c>
    </row>
    <row r="53" spans="1:9" ht="26.25" x14ac:dyDescent="0.25">
      <c r="A53" s="271" t="s">
        <v>178</v>
      </c>
      <c r="B53" s="364" t="s">
        <v>266</v>
      </c>
      <c r="C53" s="261">
        <v>2</v>
      </c>
      <c r="D53" s="261">
        <v>30.15</v>
      </c>
      <c r="E53" s="262"/>
      <c r="F53" s="262">
        <v>4.2</v>
      </c>
      <c r="G53" s="263">
        <f>C53*D53*F53</f>
        <v>253.26</v>
      </c>
      <c r="H53" s="262"/>
      <c r="I53" s="266">
        <f>G53</f>
        <v>253.26</v>
      </c>
    </row>
    <row r="54" spans="1:9" x14ac:dyDescent="0.25">
      <c r="B54" s="364"/>
      <c r="C54" s="261">
        <v>2</v>
      </c>
      <c r="D54" s="261">
        <v>30.15</v>
      </c>
      <c r="E54" s="262"/>
      <c r="F54" s="262">
        <v>3.5</v>
      </c>
      <c r="G54" s="263">
        <f t="shared" ref="G54:G55" si="4">C54*D54*F54</f>
        <v>211.04999999999998</v>
      </c>
      <c r="H54" s="263"/>
      <c r="I54" s="266">
        <f t="shared" ref="I54:I55" si="5">G54</f>
        <v>211.04999999999998</v>
      </c>
    </row>
    <row r="55" spans="1:9" x14ac:dyDescent="0.25">
      <c r="A55" s="272"/>
      <c r="B55" s="364" t="s">
        <v>268</v>
      </c>
      <c r="C55" s="261">
        <v>3</v>
      </c>
      <c r="D55" s="261">
        <v>5.48</v>
      </c>
      <c r="E55" s="262"/>
      <c r="F55" s="262">
        <v>3.5</v>
      </c>
      <c r="G55" s="263">
        <f t="shared" si="4"/>
        <v>57.540000000000006</v>
      </c>
      <c r="H55" s="263"/>
      <c r="I55" s="266">
        <f t="shared" si="5"/>
        <v>57.540000000000006</v>
      </c>
    </row>
    <row r="56" spans="1:9" x14ac:dyDescent="0.25">
      <c r="A56" s="272"/>
      <c r="B56" s="364"/>
      <c r="C56" s="261"/>
      <c r="D56" s="261"/>
      <c r="E56" s="262"/>
      <c r="F56" s="262"/>
      <c r="G56" s="263"/>
      <c r="H56" s="263"/>
      <c r="I56" s="264">
        <f>G56</f>
        <v>0</v>
      </c>
    </row>
    <row r="57" spans="1:9" x14ac:dyDescent="0.25">
      <c r="A57" s="272"/>
      <c r="B57" s="261"/>
      <c r="C57" s="261"/>
      <c r="D57" s="261"/>
      <c r="E57" s="262"/>
      <c r="F57" s="262"/>
      <c r="G57" s="263"/>
      <c r="H57" s="262"/>
      <c r="I57" s="363"/>
    </row>
    <row r="58" spans="1:9" ht="15.75" thickBot="1" x14ac:dyDescent="0.3">
      <c r="A58" s="267" t="s">
        <v>242</v>
      </c>
      <c r="B58" s="268"/>
      <c r="C58" s="268"/>
      <c r="D58" s="268"/>
      <c r="E58" s="268"/>
      <c r="F58" s="268"/>
      <c r="G58" s="268"/>
      <c r="H58" s="268"/>
      <c r="I58" s="269">
        <f>ROUND((SUM(I53:I57)),2)</f>
        <v>521.85</v>
      </c>
    </row>
    <row r="59" spans="1:9" x14ac:dyDescent="0.25">
      <c r="A59" s="32"/>
      <c r="B59" s="32"/>
      <c r="C59" s="32"/>
      <c r="D59" s="32"/>
      <c r="E59" s="32"/>
      <c r="F59" s="32"/>
      <c r="G59" s="32"/>
      <c r="H59" s="32"/>
      <c r="I59" s="327"/>
    </row>
    <row r="60" spans="1:9" ht="15.75" thickBot="1" x14ac:dyDescent="0.3">
      <c r="A60" s="32" t="s">
        <v>246</v>
      </c>
      <c r="I60" s="382" t="s">
        <v>237</v>
      </c>
    </row>
    <row r="61" spans="1:9" ht="43.9" customHeight="1" thickBot="1" x14ac:dyDescent="0.3">
      <c r="A61" s="418" t="str">
        <f>Presupuesto!B23</f>
        <v>SUMINISTRO Y APLICACIÓN PINTURA ACRILICA DE AGUA SOBRE MUROS DE TARIMA DE POLIDEPORTIVO</v>
      </c>
      <c r="B61" s="258" t="s">
        <v>179</v>
      </c>
      <c r="C61" s="258" t="s">
        <v>180</v>
      </c>
      <c r="D61" s="258" t="s">
        <v>181</v>
      </c>
      <c r="E61" s="258" t="s">
        <v>182</v>
      </c>
      <c r="F61" s="258" t="s">
        <v>183</v>
      </c>
      <c r="G61" s="258" t="s">
        <v>184</v>
      </c>
      <c r="H61" s="258" t="s">
        <v>185</v>
      </c>
      <c r="I61" s="362" t="s">
        <v>186</v>
      </c>
    </row>
    <row r="62" spans="1:9" x14ac:dyDescent="0.25">
      <c r="A62" s="271" t="s">
        <v>178</v>
      </c>
      <c r="B62" s="364" t="s">
        <v>267</v>
      </c>
      <c r="C62" s="261">
        <v>1</v>
      </c>
      <c r="D62" s="261">
        <v>56</v>
      </c>
      <c r="E62" s="262"/>
      <c r="F62" s="262">
        <v>1.53</v>
      </c>
      <c r="G62" s="263">
        <f>C62*D62*F62</f>
        <v>85.68</v>
      </c>
      <c r="H62" s="262"/>
      <c r="I62" s="266">
        <f>G62</f>
        <v>85.68</v>
      </c>
    </row>
    <row r="63" spans="1:9" x14ac:dyDescent="0.25">
      <c r="A63" s="419"/>
      <c r="B63" s="364"/>
      <c r="C63" s="261"/>
      <c r="D63" s="261"/>
      <c r="E63" s="262"/>
      <c r="F63" s="262"/>
      <c r="G63" s="263"/>
      <c r="H63" s="263"/>
      <c r="I63" s="266">
        <f t="shared" ref="I63" si="6">G63</f>
        <v>0</v>
      </c>
    </row>
    <row r="64" spans="1:9" x14ac:dyDescent="0.25">
      <c r="A64" s="272"/>
      <c r="B64" s="261"/>
      <c r="C64" s="261"/>
      <c r="D64" s="261"/>
      <c r="E64" s="262"/>
      <c r="F64" s="262"/>
      <c r="G64" s="263"/>
      <c r="H64" s="263"/>
      <c r="I64" s="266"/>
    </row>
    <row r="65" spans="1:9" x14ac:dyDescent="0.25">
      <c r="A65" s="272"/>
      <c r="B65" s="261"/>
      <c r="C65" s="261"/>
      <c r="D65" s="261"/>
      <c r="E65" s="262"/>
      <c r="F65" s="262"/>
      <c r="G65" s="263"/>
      <c r="H65" s="262"/>
      <c r="I65" s="363"/>
    </row>
    <row r="66" spans="1:9" ht="15.75" thickBot="1" x14ac:dyDescent="0.3">
      <c r="A66" s="267" t="s">
        <v>242</v>
      </c>
      <c r="B66" s="268"/>
      <c r="C66" s="268"/>
      <c r="D66" s="268"/>
      <c r="E66" s="268"/>
      <c r="F66" s="268"/>
      <c r="G66" s="268"/>
      <c r="H66" s="268"/>
      <c r="I66" s="269">
        <f>ROUND((SUM(I62:I65)),2)</f>
        <v>85.68</v>
      </c>
    </row>
    <row r="68" spans="1:9" ht="15.75" thickBot="1" x14ac:dyDescent="0.3">
      <c r="A68" s="32" t="s">
        <v>271</v>
      </c>
      <c r="I68" s="382" t="str">
        <f>+Presupuesto!D24</f>
        <v>ML</v>
      </c>
    </row>
    <row r="69" spans="1:9" ht="30" customHeight="1" thickBot="1" x14ac:dyDescent="0.3">
      <c r="A69" s="418" t="str">
        <f>Presupuesto!B24</f>
        <v>SUMINISTRO Y APLICACIÓN PINTURA EN ESMALTE PARA PASAMANOS METALICOS DE ESCALERAS</v>
      </c>
      <c r="B69" s="258" t="s">
        <v>179</v>
      </c>
      <c r="C69" s="258" t="s">
        <v>180</v>
      </c>
      <c r="D69" s="258" t="s">
        <v>181</v>
      </c>
      <c r="E69" s="258" t="s">
        <v>182</v>
      </c>
      <c r="F69" s="258" t="s">
        <v>183</v>
      </c>
      <c r="G69" s="258" t="s">
        <v>184</v>
      </c>
      <c r="H69" s="258" t="s">
        <v>185</v>
      </c>
      <c r="I69" s="362" t="s">
        <v>186</v>
      </c>
    </row>
    <row r="70" spans="1:9" x14ac:dyDescent="0.25">
      <c r="A70" s="271" t="s">
        <v>178</v>
      </c>
      <c r="B70" s="364"/>
      <c r="C70" s="261"/>
      <c r="D70" s="261"/>
      <c r="E70" s="262"/>
      <c r="F70" s="262"/>
      <c r="G70" s="263"/>
      <c r="H70" s="262"/>
      <c r="I70" s="266"/>
    </row>
    <row r="71" spans="1:9" x14ac:dyDescent="0.25">
      <c r="B71" s="364"/>
      <c r="C71" s="261"/>
      <c r="D71" s="261"/>
      <c r="E71" s="262"/>
      <c r="F71" s="262"/>
      <c r="G71" s="263"/>
      <c r="H71" s="262"/>
      <c r="I71" s="266"/>
    </row>
    <row r="72" spans="1:9" ht="39" x14ac:dyDescent="0.25">
      <c r="A72" s="272"/>
      <c r="B72" s="364" t="s">
        <v>272</v>
      </c>
      <c r="C72" s="508">
        <v>2</v>
      </c>
      <c r="D72" s="508">
        <v>42</v>
      </c>
      <c r="E72" s="509"/>
      <c r="F72" s="509"/>
      <c r="G72" s="510"/>
      <c r="H72" s="510"/>
      <c r="I72" s="511">
        <f>+C72*D72</f>
        <v>84</v>
      </c>
    </row>
    <row r="73" spans="1:9" x14ac:dyDescent="0.25">
      <c r="A73" s="272"/>
      <c r="B73" s="364"/>
      <c r="C73" s="261"/>
      <c r="D73" s="261"/>
      <c r="E73" s="262"/>
      <c r="F73" s="262"/>
      <c r="G73" s="263"/>
      <c r="H73" s="263"/>
      <c r="I73" s="266"/>
    </row>
    <row r="74" spans="1:9" x14ac:dyDescent="0.25">
      <c r="A74" s="272"/>
      <c r="B74" s="261"/>
      <c r="C74" s="261"/>
      <c r="D74" s="261"/>
      <c r="E74" s="262"/>
      <c r="F74" s="262"/>
      <c r="G74" s="263"/>
      <c r="H74" s="262"/>
      <c r="I74" s="363"/>
    </row>
    <row r="75" spans="1:9" ht="15.75" thickBot="1" x14ac:dyDescent="0.3">
      <c r="A75" s="267" t="s">
        <v>242</v>
      </c>
      <c r="B75" s="268"/>
      <c r="C75" s="268"/>
      <c r="D75" s="268"/>
      <c r="E75" s="268"/>
      <c r="F75" s="268"/>
      <c r="G75" s="268"/>
      <c r="H75" s="268"/>
      <c r="I75" s="269">
        <f>ROUND((SUM(I70:I74)),2)</f>
        <v>84</v>
      </c>
    </row>
    <row r="78" spans="1:9" ht="15.75" thickBot="1" x14ac:dyDescent="0.3"/>
    <row r="79" spans="1:9" ht="15.75" thickBot="1" x14ac:dyDescent="0.3">
      <c r="A79" s="582" t="str">
        <f>+Presupuesto!B26</f>
        <v>MANTENIMIENTO CUBIERTA</v>
      </c>
      <c r="B79" s="583"/>
      <c r="C79" s="583"/>
      <c r="D79" s="583"/>
      <c r="E79" s="583"/>
      <c r="F79" s="583"/>
      <c r="G79" s="583"/>
      <c r="H79" s="583"/>
      <c r="I79" s="584"/>
    </row>
    <row r="81" spans="1:9" ht="15.75" thickBot="1" x14ac:dyDescent="0.3">
      <c r="A81" s="32" t="s">
        <v>248</v>
      </c>
      <c r="I81" s="382" t="str">
        <f>+Presupuesto!D27</f>
        <v>UND</v>
      </c>
    </row>
    <row r="82" spans="1:9" ht="30" customHeight="1" thickBot="1" x14ac:dyDescent="0.3">
      <c r="A82" s="418" t="str">
        <f>+Presupuesto!B27</f>
        <v xml:space="preserve">REPARACION DE MALFORMACIONES EN LAMINAS DE CUBIERTA </v>
      </c>
      <c r="B82" s="258" t="s">
        <v>179</v>
      </c>
      <c r="C82" s="258" t="s">
        <v>180</v>
      </c>
      <c r="D82" s="258" t="s">
        <v>181</v>
      </c>
      <c r="E82" s="258" t="s">
        <v>182</v>
      </c>
      <c r="F82" s="258" t="s">
        <v>183</v>
      </c>
      <c r="G82" s="258" t="s">
        <v>184</v>
      </c>
      <c r="H82" s="258" t="s">
        <v>185</v>
      </c>
      <c r="I82" s="362" t="s">
        <v>186</v>
      </c>
    </row>
    <row r="83" spans="1:9" x14ac:dyDescent="0.25">
      <c r="A83" s="271" t="s">
        <v>178</v>
      </c>
      <c r="B83" s="364"/>
      <c r="C83" s="261"/>
      <c r="D83" s="261"/>
      <c r="E83" s="262"/>
      <c r="F83" s="262"/>
      <c r="G83" s="263"/>
      <c r="H83" s="262"/>
      <c r="I83" s="266">
        <f>D83</f>
        <v>0</v>
      </c>
    </row>
    <row r="84" spans="1:9" ht="26.25" x14ac:dyDescent="0.25">
      <c r="B84" s="513" t="s">
        <v>291</v>
      </c>
      <c r="C84" s="514">
        <v>1</v>
      </c>
      <c r="D84" s="261"/>
      <c r="E84" s="262"/>
      <c r="F84" s="262"/>
      <c r="G84" s="263"/>
      <c r="H84" s="262"/>
      <c r="I84" s="266">
        <f>C84</f>
        <v>1</v>
      </c>
    </row>
    <row r="85" spans="1:9" x14ac:dyDescent="0.25">
      <c r="A85" s="272"/>
      <c r="B85" s="364"/>
      <c r="C85" s="261"/>
      <c r="D85" s="261"/>
      <c r="E85" s="262"/>
      <c r="F85" s="262"/>
      <c r="G85" s="263"/>
      <c r="H85" s="263"/>
      <c r="I85" s="264">
        <f t="shared" ref="I85" si="7">G85</f>
        <v>0</v>
      </c>
    </row>
    <row r="86" spans="1:9" x14ac:dyDescent="0.25">
      <c r="A86" s="272"/>
      <c r="B86" s="364"/>
      <c r="C86" s="261"/>
      <c r="D86" s="261"/>
      <c r="E86" s="262"/>
      <c r="F86" s="262"/>
      <c r="G86" s="263"/>
      <c r="H86" s="263"/>
      <c r="I86" s="264">
        <f>G86</f>
        <v>0</v>
      </c>
    </row>
    <row r="87" spans="1:9" x14ac:dyDescent="0.25">
      <c r="A87" s="272"/>
      <c r="B87" s="261"/>
      <c r="C87" s="261"/>
      <c r="D87" s="261"/>
      <c r="E87" s="262"/>
      <c r="F87" s="262"/>
      <c r="G87" s="263"/>
      <c r="H87" s="263"/>
      <c r="I87" s="266"/>
    </row>
    <row r="88" spans="1:9" x14ac:dyDescent="0.25">
      <c r="A88" s="272"/>
      <c r="B88" s="261"/>
      <c r="C88" s="261"/>
      <c r="D88" s="261"/>
      <c r="E88" s="262"/>
      <c r="F88" s="262"/>
      <c r="G88" s="263"/>
      <c r="H88" s="262"/>
      <c r="I88" s="363"/>
    </row>
    <row r="89" spans="1:9" ht="15.75" thickBot="1" x14ac:dyDescent="0.3">
      <c r="A89" s="267" t="s">
        <v>242</v>
      </c>
      <c r="B89" s="268"/>
      <c r="C89" s="268"/>
      <c r="D89" s="268"/>
      <c r="E89" s="268"/>
      <c r="F89" s="268"/>
      <c r="G89" s="268"/>
      <c r="H89" s="268"/>
      <c r="I89" s="269">
        <f>ROUND((SUM(I83:I88)),2)</f>
        <v>1</v>
      </c>
    </row>
    <row r="92" spans="1:9" ht="15.75" thickBot="1" x14ac:dyDescent="0.3"/>
    <row r="93" spans="1:9" ht="15.75" thickBot="1" x14ac:dyDescent="0.3">
      <c r="A93" s="582" t="str">
        <f>Presupuesto!B29</f>
        <v>MANTENIMIENTO Y REABILITACION DE BAÑO PUBLICO</v>
      </c>
      <c r="B93" s="583"/>
      <c r="C93" s="583"/>
      <c r="D93" s="583"/>
      <c r="E93" s="583"/>
      <c r="F93" s="583"/>
      <c r="G93" s="583"/>
      <c r="H93" s="583"/>
      <c r="I93" s="584"/>
    </row>
    <row r="95" spans="1:9" ht="15.75" thickBot="1" x14ac:dyDescent="0.3">
      <c r="A95" s="32" t="s">
        <v>249</v>
      </c>
      <c r="I95" s="382" t="str">
        <f>Presupuesto!D30</f>
        <v>UND</v>
      </c>
    </row>
    <row r="96" spans="1:9" ht="30" customHeight="1" thickBot="1" x14ac:dyDescent="0.3">
      <c r="A96" s="418" t="str">
        <f>Presupuesto!B30</f>
        <v>SUMINISTRO E INSTALACION DE TANQUE ELEVADO EN MATERIAL PLASTICO DE 1000 LT</v>
      </c>
      <c r="B96" s="258" t="s">
        <v>179</v>
      </c>
      <c r="C96" s="258" t="s">
        <v>180</v>
      </c>
      <c r="D96" s="258" t="s">
        <v>181</v>
      </c>
      <c r="E96" s="258" t="s">
        <v>182</v>
      </c>
      <c r="F96" s="258" t="s">
        <v>183</v>
      </c>
      <c r="G96" s="258" t="s">
        <v>184</v>
      </c>
      <c r="H96" s="258" t="s">
        <v>185</v>
      </c>
      <c r="I96" s="362" t="s">
        <v>186</v>
      </c>
    </row>
    <row r="97" spans="1:9" x14ac:dyDescent="0.25">
      <c r="A97" s="271" t="s">
        <v>178</v>
      </c>
      <c r="B97" s="364"/>
      <c r="C97" s="261"/>
      <c r="D97" s="261"/>
      <c r="E97" s="262"/>
      <c r="F97" s="262"/>
      <c r="G97" s="263"/>
      <c r="H97" s="262"/>
      <c r="I97" s="266">
        <f>D97</f>
        <v>0</v>
      </c>
    </row>
    <row r="98" spans="1:9" ht="26.25" x14ac:dyDescent="0.25">
      <c r="B98" s="364" t="s">
        <v>282</v>
      </c>
      <c r="C98" s="261">
        <v>1</v>
      </c>
      <c r="D98" s="261"/>
      <c r="E98" s="262"/>
      <c r="F98" s="262"/>
      <c r="G98" s="263"/>
      <c r="H98" s="262"/>
      <c r="I98" s="266">
        <f>C98</f>
        <v>1</v>
      </c>
    </row>
    <row r="99" spans="1:9" x14ac:dyDescent="0.25">
      <c r="A99" s="272"/>
      <c r="B99" s="364"/>
      <c r="C99" s="261"/>
      <c r="D99" s="261"/>
      <c r="E99" s="262"/>
      <c r="F99" s="262"/>
      <c r="G99" s="263"/>
      <c r="H99" s="263"/>
      <c r="I99" s="264">
        <f t="shared" ref="I99" si="8">G99</f>
        <v>0</v>
      </c>
    </row>
    <row r="100" spans="1:9" x14ac:dyDescent="0.25">
      <c r="A100" s="272"/>
      <c r="B100" s="364"/>
      <c r="C100" s="261"/>
      <c r="D100" s="261"/>
      <c r="E100" s="262"/>
      <c r="F100" s="262"/>
      <c r="G100" s="263"/>
      <c r="H100" s="263"/>
      <c r="I100" s="264">
        <f>G100</f>
        <v>0</v>
      </c>
    </row>
    <row r="101" spans="1:9" x14ac:dyDescent="0.25">
      <c r="A101" s="272"/>
      <c r="B101" s="261"/>
      <c r="C101" s="261"/>
      <c r="D101" s="261"/>
      <c r="E101" s="262"/>
      <c r="F101" s="262"/>
      <c r="G101" s="263"/>
      <c r="H101" s="263"/>
      <c r="I101" s="266"/>
    </row>
    <row r="102" spans="1:9" x14ac:dyDescent="0.25">
      <c r="A102" s="272"/>
      <c r="B102" s="261"/>
      <c r="C102" s="261"/>
      <c r="D102" s="261"/>
      <c r="E102" s="262"/>
      <c r="F102" s="262"/>
      <c r="G102" s="263"/>
      <c r="H102" s="262"/>
      <c r="I102" s="363"/>
    </row>
    <row r="103" spans="1:9" ht="15.75" thickBot="1" x14ac:dyDescent="0.3">
      <c r="A103" s="267" t="s">
        <v>242</v>
      </c>
      <c r="B103" s="268"/>
      <c r="C103" s="268"/>
      <c r="D103" s="268"/>
      <c r="E103" s="268"/>
      <c r="F103" s="268"/>
      <c r="G103" s="268"/>
      <c r="H103" s="268"/>
      <c r="I103" s="269">
        <f>ROUND((SUM(I97:I102)),2)</f>
        <v>1</v>
      </c>
    </row>
    <row r="105" spans="1:9" ht="15.75" thickBot="1" x14ac:dyDescent="0.3">
      <c r="A105" s="32" t="s">
        <v>250</v>
      </c>
      <c r="I105" s="382" t="str">
        <f>Presupuesto!D31</f>
        <v>UND</v>
      </c>
    </row>
    <row r="106" spans="1:9" ht="30" customHeight="1" thickBot="1" x14ac:dyDescent="0.3">
      <c r="A106" s="418" t="str">
        <f>Presupuesto!B31</f>
        <v>SUMINISTRO E INSTALACION DE TUBERIA PVC 1" -incluye accesorios</v>
      </c>
      <c r="B106" s="258" t="s">
        <v>179</v>
      </c>
      <c r="C106" s="258" t="s">
        <v>180</v>
      </c>
      <c r="D106" s="258" t="s">
        <v>181</v>
      </c>
      <c r="E106" s="258" t="s">
        <v>182</v>
      </c>
      <c r="F106" s="258" t="s">
        <v>183</v>
      </c>
      <c r="G106" s="258" t="s">
        <v>184</v>
      </c>
      <c r="H106" s="258" t="s">
        <v>185</v>
      </c>
      <c r="I106" s="362" t="s">
        <v>186</v>
      </c>
    </row>
    <row r="107" spans="1:9" x14ac:dyDescent="0.25">
      <c r="A107" s="271" t="s">
        <v>178</v>
      </c>
      <c r="B107" s="364"/>
      <c r="C107" s="261"/>
      <c r="D107" s="261"/>
      <c r="E107" s="262"/>
      <c r="F107" s="262"/>
      <c r="G107" s="263"/>
      <c r="H107" s="262"/>
      <c r="I107" s="266">
        <f>D107</f>
        <v>0</v>
      </c>
    </row>
    <row r="108" spans="1:9" ht="39" x14ac:dyDescent="0.25">
      <c r="B108" s="364" t="s">
        <v>270</v>
      </c>
      <c r="C108" s="261">
        <v>1</v>
      </c>
      <c r="D108" s="261"/>
      <c r="E108" s="262"/>
      <c r="F108" s="262"/>
      <c r="G108" s="263"/>
      <c r="H108" s="262"/>
      <c r="I108" s="266">
        <f>+C108</f>
        <v>1</v>
      </c>
    </row>
    <row r="109" spans="1:9" x14ac:dyDescent="0.25">
      <c r="A109" s="272"/>
      <c r="B109" s="364"/>
      <c r="C109" s="261"/>
      <c r="D109" s="261"/>
      <c r="E109" s="262"/>
      <c r="F109" s="262"/>
      <c r="G109" s="263"/>
      <c r="H109" s="263"/>
      <c r="I109" s="264">
        <f t="shared" ref="I109" si="9">G109</f>
        <v>0</v>
      </c>
    </row>
    <row r="110" spans="1:9" x14ac:dyDescent="0.25">
      <c r="A110" s="272"/>
      <c r="B110" s="364"/>
      <c r="C110" s="261"/>
      <c r="D110" s="261"/>
      <c r="E110" s="262"/>
      <c r="F110" s="262"/>
      <c r="G110" s="263"/>
      <c r="H110" s="263"/>
      <c r="I110" s="264">
        <f>G110</f>
        <v>0</v>
      </c>
    </row>
    <row r="111" spans="1:9" x14ac:dyDescent="0.25">
      <c r="A111" s="272"/>
      <c r="B111" s="261"/>
      <c r="C111" s="261"/>
      <c r="D111" s="261"/>
      <c r="E111" s="262"/>
      <c r="F111" s="262"/>
      <c r="G111" s="263"/>
      <c r="H111" s="263"/>
      <c r="I111" s="266"/>
    </row>
    <row r="112" spans="1:9" x14ac:dyDescent="0.25">
      <c r="A112" s="272"/>
      <c r="B112" s="261"/>
      <c r="C112" s="261"/>
      <c r="D112" s="261"/>
      <c r="E112" s="262"/>
      <c r="F112" s="262"/>
      <c r="G112" s="263"/>
      <c r="H112" s="262"/>
      <c r="I112" s="363"/>
    </row>
    <row r="113" spans="1:9" ht="15.75" thickBot="1" x14ac:dyDescent="0.3">
      <c r="A113" s="267" t="s">
        <v>242</v>
      </c>
      <c r="B113" s="268"/>
      <c r="C113" s="268"/>
      <c r="D113" s="268"/>
      <c r="E113" s="268"/>
      <c r="F113" s="268"/>
      <c r="G113" s="268"/>
      <c r="H113" s="268"/>
      <c r="I113" s="269">
        <f>ROUND((SUM(I107:I112)),2)</f>
        <v>1</v>
      </c>
    </row>
  </sheetData>
  <mergeCells count="20">
    <mergeCell ref="A93:I93"/>
    <mergeCell ref="A13:I13"/>
    <mergeCell ref="A28:I28"/>
    <mergeCell ref="A39:I39"/>
    <mergeCell ref="A79:I79"/>
    <mergeCell ref="A11:I11"/>
    <mergeCell ref="A1:A6"/>
    <mergeCell ref="B1:B2"/>
    <mergeCell ref="C1:D1"/>
    <mergeCell ref="E1:G1"/>
    <mergeCell ref="H1:I6"/>
    <mergeCell ref="C2:D3"/>
    <mergeCell ref="E2:G3"/>
    <mergeCell ref="C4:D4"/>
    <mergeCell ref="E4:G4"/>
    <mergeCell ref="B5:B6"/>
    <mergeCell ref="C5:D6"/>
    <mergeCell ref="E5:G5"/>
    <mergeCell ref="E6:G6"/>
    <mergeCell ref="A8:I9"/>
  </mergeCells>
  <phoneticPr fontId="29" type="noConversion"/>
  <pageMargins left="0.7" right="0.7" top="0.75" bottom="0.75" header="0.3" footer="0.3"/>
  <pageSetup paperSize="9" scale="46" orientation="portrait" horizontalDpi="360" verticalDpi="360" r:id="rId1"/>
  <rowBreaks count="3" manualBreakCount="3">
    <brk id="80" max="8" man="1"/>
    <brk id="95" max="8" man="1"/>
    <brk id="116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-0.249977111117893"/>
  </sheetPr>
  <dimension ref="A1:AA515"/>
  <sheetViews>
    <sheetView showGridLines="0" view="pageBreakPreview" topLeftCell="A480" zoomScale="89" zoomScaleNormal="89" zoomScaleSheetLayoutView="89" workbookViewId="0">
      <selection activeCell="J24" sqref="J24"/>
    </sheetView>
  </sheetViews>
  <sheetFormatPr baseColWidth="10" defaultColWidth="11.42578125" defaultRowHeight="17.100000000000001" customHeight="1" x14ac:dyDescent="0.3"/>
  <cols>
    <col min="1" max="1" width="8.28515625" style="201" customWidth="1"/>
    <col min="2" max="2" width="18.28515625" style="201" customWidth="1"/>
    <col min="3" max="3" width="33.42578125" style="201" customWidth="1"/>
    <col min="4" max="5" width="11.42578125" style="201"/>
    <col min="6" max="6" width="13.42578125" style="201" bestFit="1" customWidth="1"/>
    <col min="7" max="7" width="13" style="201" customWidth="1"/>
    <col min="8" max="8" width="13.28515625" style="413" customWidth="1"/>
    <col min="9" max="9" width="11.42578125" style="199"/>
    <col min="10" max="10" width="12" style="199" bestFit="1" customWidth="1"/>
    <col min="11" max="16384" width="11.42578125" style="199"/>
  </cols>
  <sheetData>
    <row r="1" spans="1:27" ht="17.100000000000001" customHeight="1" x14ac:dyDescent="0.3">
      <c r="A1" s="605"/>
      <c r="B1" s="606"/>
      <c r="C1" s="547" t="s">
        <v>228</v>
      </c>
      <c r="D1" s="549" t="s">
        <v>229</v>
      </c>
      <c r="E1" s="611"/>
      <c r="F1" s="275">
        <v>103</v>
      </c>
      <c r="G1" s="612"/>
      <c r="H1" s="612"/>
      <c r="Q1"/>
      <c r="R1"/>
      <c r="S1"/>
      <c r="T1"/>
      <c r="U1"/>
      <c r="V1"/>
      <c r="W1"/>
      <c r="X1"/>
      <c r="Y1"/>
      <c r="Z1"/>
      <c r="AA1"/>
    </row>
    <row r="2" spans="1:27" ht="17.100000000000001" customHeight="1" x14ac:dyDescent="0.3">
      <c r="A2" s="607"/>
      <c r="B2" s="608"/>
      <c r="C2" s="548"/>
      <c r="D2" s="560" t="s">
        <v>193</v>
      </c>
      <c r="E2" s="613"/>
      <c r="F2" s="615">
        <v>51</v>
      </c>
      <c r="G2" s="612"/>
      <c r="H2" s="612"/>
      <c r="Q2"/>
      <c r="R2"/>
      <c r="S2"/>
      <c r="T2"/>
      <c r="U2"/>
      <c r="V2"/>
      <c r="W2"/>
      <c r="X2"/>
      <c r="Y2"/>
      <c r="Z2"/>
      <c r="AA2"/>
    </row>
    <row r="3" spans="1:27" ht="17.100000000000001" customHeight="1" x14ac:dyDescent="0.3">
      <c r="A3" s="607"/>
      <c r="B3" s="608"/>
      <c r="C3" s="311" t="s">
        <v>194</v>
      </c>
      <c r="D3" s="562"/>
      <c r="E3" s="614"/>
      <c r="F3" s="616"/>
      <c r="G3" s="612"/>
      <c r="H3" s="612"/>
      <c r="Q3"/>
      <c r="R3"/>
      <c r="S3"/>
      <c r="T3"/>
      <c r="U3"/>
      <c r="V3"/>
      <c r="W3"/>
      <c r="X3"/>
      <c r="Y3"/>
      <c r="Z3"/>
      <c r="AA3"/>
    </row>
    <row r="4" spans="1:27" ht="17.100000000000001" customHeight="1" x14ac:dyDescent="0.3">
      <c r="A4" s="607"/>
      <c r="B4" s="608"/>
      <c r="C4" s="312" t="s">
        <v>195</v>
      </c>
      <c r="D4" s="567" t="s">
        <v>196</v>
      </c>
      <c r="E4" s="617"/>
      <c r="F4" s="313">
        <v>1</v>
      </c>
      <c r="G4" s="612"/>
      <c r="H4" s="612"/>
      <c r="J4" s="199" t="s">
        <v>41</v>
      </c>
      <c r="Q4"/>
      <c r="R4"/>
      <c r="S4"/>
      <c r="T4"/>
      <c r="U4"/>
      <c r="V4"/>
      <c r="W4"/>
      <c r="X4"/>
      <c r="Y4"/>
      <c r="Z4"/>
      <c r="AA4"/>
    </row>
    <row r="5" spans="1:27" ht="16.5" x14ac:dyDescent="0.3">
      <c r="A5" s="607"/>
      <c r="B5" s="608"/>
      <c r="C5" s="618" t="s">
        <v>197</v>
      </c>
      <c r="D5" s="620" t="s">
        <v>198</v>
      </c>
      <c r="E5" s="621"/>
      <c r="F5" s="311" t="s">
        <v>199</v>
      </c>
      <c r="G5" s="612"/>
      <c r="H5" s="612"/>
      <c r="Q5"/>
      <c r="R5"/>
      <c r="S5"/>
      <c r="T5"/>
      <c r="U5"/>
      <c r="V5"/>
      <c r="W5"/>
      <c r="X5"/>
      <c r="Y5"/>
      <c r="Z5"/>
      <c r="AA5"/>
    </row>
    <row r="6" spans="1:27" ht="17.100000000000001" customHeight="1" x14ac:dyDescent="0.3">
      <c r="A6" s="609"/>
      <c r="B6" s="610"/>
      <c r="C6" s="619"/>
      <c r="D6" s="622"/>
      <c r="E6" s="623"/>
      <c r="F6" s="314">
        <v>45797</v>
      </c>
      <c r="G6" s="612"/>
      <c r="H6" s="612"/>
      <c r="Q6"/>
      <c r="R6"/>
      <c r="S6"/>
      <c r="T6"/>
      <c r="U6"/>
      <c r="V6"/>
      <c r="W6"/>
      <c r="X6"/>
      <c r="Y6"/>
      <c r="Z6"/>
      <c r="AA6"/>
    </row>
    <row r="7" spans="1:27" ht="17.100000000000001" customHeight="1" thickBot="1" x14ac:dyDescent="0.35">
      <c r="A7" s="585"/>
      <c r="B7" s="586"/>
      <c r="C7" s="586"/>
      <c r="D7" s="586"/>
      <c r="E7" s="586"/>
      <c r="F7" s="586"/>
      <c r="G7" s="586"/>
      <c r="H7" s="587"/>
      <c r="Q7"/>
      <c r="R7"/>
      <c r="S7"/>
      <c r="T7"/>
      <c r="U7"/>
      <c r="V7"/>
      <c r="W7"/>
      <c r="X7"/>
      <c r="Y7"/>
      <c r="Z7"/>
      <c r="AA7"/>
    </row>
    <row r="8" spans="1:27" ht="24.75" customHeight="1" x14ac:dyDescent="0.3">
      <c r="A8" s="588" t="str">
        <f>Presupuesto!A8</f>
        <v>ADECUACION Y MEJORAMIENTO DE (C.I.C) CENTRO DE INTEGACION CIUDADANA DEL MUNICIPIO DE SAN MIGUEL PUTUMAYO</v>
      </c>
      <c r="B8" s="589"/>
      <c r="C8" s="589"/>
      <c r="D8" s="589"/>
      <c r="E8" s="589"/>
      <c r="F8" s="589"/>
      <c r="G8" s="589"/>
      <c r="H8" s="590"/>
      <c r="Q8"/>
      <c r="R8"/>
      <c r="S8"/>
      <c r="T8"/>
      <c r="U8"/>
      <c r="V8"/>
      <c r="W8"/>
      <c r="X8"/>
      <c r="Y8"/>
      <c r="Z8"/>
      <c r="AA8"/>
    </row>
    <row r="9" spans="1:27" ht="18" customHeight="1" thickBot="1" x14ac:dyDescent="0.35">
      <c r="A9" s="591"/>
      <c r="B9" s="592"/>
      <c r="C9" s="592"/>
      <c r="D9" s="592"/>
      <c r="E9" s="592"/>
      <c r="F9" s="592"/>
      <c r="G9" s="592"/>
      <c r="H9" s="593"/>
      <c r="Q9"/>
      <c r="R9"/>
      <c r="S9"/>
      <c r="T9"/>
      <c r="U9"/>
      <c r="V9"/>
      <c r="W9"/>
      <c r="X9"/>
      <c r="Y9"/>
      <c r="Z9"/>
      <c r="AA9"/>
    </row>
    <row r="10" spans="1:27" ht="17.100000000000001" customHeight="1" thickBot="1" x14ac:dyDescent="0.35">
      <c r="A10" s="273"/>
      <c r="B10" s="274"/>
      <c r="C10" s="274"/>
      <c r="D10" s="274"/>
      <c r="E10" s="274"/>
      <c r="F10" s="274"/>
      <c r="G10" s="274"/>
      <c r="H10" s="411"/>
      <c r="Q10"/>
      <c r="R10"/>
      <c r="S10"/>
      <c r="T10"/>
      <c r="U10"/>
      <c r="V10"/>
      <c r="W10"/>
      <c r="X10"/>
      <c r="Y10"/>
      <c r="Z10"/>
      <c r="AA10"/>
    </row>
    <row r="11" spans="1:27" ht="17.100000000000001" customHeight="1" thickBot="1" x14ac:dyDescent="0.35">
      <c r="A11" s="594" t="s">
        <v>26</v>
      </c>
      <c r="B11" s="595"/>
      <c r="C11" s="595"/>
      <c r="D11" s="595"/>
      <c r="E11" s="595"/>
      <c r="F11" s="595"/>
      <c r="G11" s="595"/>
      <c r="H11" s="596"/>
      <c r="Q11"/>
      <c r="R11"/>
      <c r="S11"/>
      <c r="T11"/>
      <c r="U11"/>
      <c r="V11"/>
      <c r="W11"/>
      <c r="X11"/>
      <c r="Y11"/>
      <c r="Z11"/>
      <c r="AA11"/>
    </row>
    <row r="12" spans="1:27" ht="17.100000000000001" customHeight="1" thickBot="1" x14ac:dyDescent="0.35">
      <c r="A12" s="245"/>
      <c r="H12" s="376"/>
      <c r="Q12"/>
      <c r="R12"/>
      <c r="S12"/>
      <c r="T12"/>
      <c r="U12"/>
      <c r="V12"/>
      <c r="W12"/>
      <c r="X12"/>
      <c r="Y12"/>
      <c r="Z12"/>
      <c r="AA12"/>
    </row>
    <row r="13" spans="1:27" ht="17.100000000000001" customHeight="1" thickBot="1" x14ac:dyDescent="0.35">
      <c r="A13" s="360">
        <f>Presupuesto!A15</f>
        <v>1.1000000000000001</v>
      </c>
      <c r="B13" s="597" t="str">
        <f>Presupuesto!B15</f>
        <v xml:space="preserve">REPLANTEO Y LOCALIZACIÓN </v>
      </c>
      <c r="C13" s="598"/>
      <c r="D13" s="598"/>
      <c r="E13" s="598"/>
      <c r="F13" s="599"/>
      <c r="G13" s="361" t="s">
        <v>28</v>
      </c>
      <c r="H13" s="412" t="str">
        <f>'MEMORIA DE CANTIDADES DE OBRA '!I15</f>
        <v>M2</v>
      </c>
      <c r="Q13"/>
      <c r="R13"/>
      <c r="S13"/>
      <c r="T13"/>
      <c r="U13"/>
      <c r="V13"/>
      <c r="W13"/>
      <c r="X13"/>
      <c r="Y13"/>
      <c r="Z13"/>
      <c r="AA13"/>
    </row>
    <row r="14" spans="1:27" ht="17.100000000000001" customHeight="1" x14ac:dyDescent="0.3">
      <c r="A14" s="245"/>
      <c r="H14" s="376"/>
      <c r="Q14"/>
      <c r="R14"/>
      <c r="S14"/>
      <c r="T14"/>
      <c r="U14"/>
      <c r="V14"/>
      <c r="W14"/>
      <c r="X14"/>
      <c r="Y14"/>
      <c r="Z14"/>
      <c r="AA14"/>
    </row>
    <row r="15" spans="1:27" ht="17.100000000000001" customHeight="1" x14ac:dyDescent="0.3">
      <c r="A15" s="205" t="s">
        <v>29</v>
      </c>
      <c r="B15" s="600" t="s">
        <v>30</v>
      </c>
      <c r="C15" s="600"/>
      <c r="D15" s="600"/>
      <c r="E15" s="600"/>
      <c r="F15" s="600"/>
      <c r="G15" s="600"/>
      <c r="H15" s="376"/>
      <c r="Q15"/>
      <c r="R15"/>
      <c r="S15"/>
      <c r="T15"/>
      <c r="U15"/>
      <c r="V15"/>
      <c r="W15"/>
      <c r="X15"/>
      <c r="Y15"/>
      <c r="Z15"/>
      <c r="AA15"/>
    </row>
    <row r="16" spans="1:27" ht="17.100000000000001" customHeight="1" x14ac:dyDescent="0.3">
      <c r="A16" s="223"/>
      <c r="B16" s="601" t="s">
        <v>31</v>
      </c>
      <c r="C16" s="602"/>
      <c r="D16" s="223" t="s">
        <v>32</v>
      </c>
      <c r="E16" s="223" t="s">
        <v>33</v>
      </c>
      <c r="F16" s="223" t="s">
        <v>34</v>
      </c>
      <c r="G16" s="223" t="s">
        <v>35</v>
      </c>
      <c r="H16" s="376"/>
      <c r="Q16"/>
      <c r="R16"/>
      <c r="S16"/>
      <c r="T16"/>
      <c r="U16"/>
      <c r="V16"/>
      <c r="W16"/>
      <c r="X16"/>
      <c r="Y16"/>
      <c r="Z16"/>
      <c r="AA16"/>
    </row>
    <row r="17" spans="1:27" ht="17.100000000000001" customHeight="1" x14ac:dyDescent="0.3">
      <c r="A17" s="198"/>
      <c r="B17" s="603" t="s">
        <v>67</v>
      </c>
      <c r="C17" s="604"/>
      <c r="D17" s="198"/>
      <c r="E17" s="206"/>
      <c r="F17" s="206">
        <v>0.1</v>
      </c>
      <c r="G17" s="217">
        <f>ROUND((H34*F17),2)</f>
        <v>185.94</v>
      </c>
      <c r="H17" s="376"/>
      <c r="Q17"/>
      <c r="R17"/>
      <c r="S17"/>
      <c r="T17"/>
      <c r="U17"/>
      <c r="V17"/>
      <c r="W17"/>
      <c r="X17"/>
      <c r="Y17"/>
      <c r="Z17"/>
      <c r="AA17"/>
    </row>
    <row r="18" spans="1:27" ht="17.100000000000001" customHeight="1" x14ac:dyDescent="0.3">
      <c r="A18" s="198"/>
      <c r="B18" s="601"/>
      <c r="C18" s="602"/>
      <c r="D18" s="198"/>
      <c r="E18" s="206"/>
      <c r="F18" s="206"/>
      <c r="G18" s="206"/>
      <c r="H18" s="376"/>
    </row>
    <row r="19" spans="1:27" ht="17.100000000000001" customHeight="1" x14ac:dyDescent="0.3">
      <c r="A19" s="198"/>
      <c r="B19" s="601"/>
      <c r="C19" s="602"/>
      <c r="D19" s="198"/>
      <c r="E19" s="206"/>
      <c r="F19" s="206"/>
      <c r="G19" s="206"/>
      <c r="H19" s="376"/>
    </row>
    <row r="20" spans="1:27" ht="17.100000000000001" customHeight="1" x14ac:dyDescent="0.3">
      <c r="A20" s="246"/>
      <c r="E20" s="207" t="s">
        <v>36</v>
      </c>
      <c r="F20" s="207"/>
      <c r="G20" s="207"/>
      <c r="H20" s="376">
        <f>SUM(G17:G19)</f>
        <v>185.94</v>
      </c>
    </row>
    <row r="21" spans="1:27" ht="17.100000000000001" customHeight="1" x14ac:dyDescent="0.3">
      <c r="A21" s="205" t="s">
        <v>37</v>
      </c>
      <c r="B21" s="600" t="s">
        <v>38</v>
      </c>
      <c r="C21" s="600"/>
      <c r="D21" s="600"/>
      <c r="E21" s="600"/>
      <c r="F21" s="600"/>
      <c r="G21" s="600"/>
      <c r="H21" s="376"/>
    </row>
    <row r="22" spans="1:27" ht="17.100000000000001" customHeight="1" x14ac:dyDescent="0.3">
      <c r="A22" s="223"/>
      <c r="B22" s="601" t="s">
        <v>31</v>
      </c>
      <c r="C22" s="602"/>
      <c r="D22" s="198" t="s">
        <v>12</v>
      </c>
      <c r="E22" s="208" t="s">
        <v>39</v>
      </c>
      <c r="F22" s="208" t="s">
        <v>40</v>
      </c>
      <c r="G22" s="208" t="s">
        <v>35</v>
      </c>
      <c r="H22" s="376"/>
    </row>
    <row r="23" spans="1:27" ht="17.100000000000001" customHeight="1" x14ac:dyDescent="0.3">
      <c r="A23" s="198"/>
      <c r="B23" s="629"/>
      <c r="C23" s="630"/>
      <c r="D23" s="220"/>
      <c r="E23" s="206"/>
      <c r="F23" s="206"/>
      <c r="G23" s="206">
        <f>ROUND((E23*F23),0)</f>
        <v>0</v>
      </c>
      <c r="H23" s="376"/>
    </row>
    <row r="24" spans="1:27" ht="17.100000000000001" customHeight="1" x14ac:dyDescent="0.3">
      <c r="A24" s="198"/>
      <c r="B24" s="629"/>
      <c r="C24" s="630"/>
      <c r="D24" s="220"/>
      <c r="E24" s="206"/>
      <c r="F24" s="206"/>
      <c r="G24" s="206">
        <f t="shared" ref="G24:G25" si="0">ROUND((E24*F24),0)</f>
        <v>0</v>
      </c>
      <c r="H24" s="376"/>
    </row>
    <row r="25" spans="1:27" ht="17.100000000000001" customHeight="1" x14ac:dyDescent="0.3">
      <c r="A25" s="198"/>
      <c r="B25" s="629"/>
      <c r="C25" s="630"/>
      <c r="D25" s="220"/>
      <c r="E25" s="220"/>
      <c r="F25" s="220"/>
      <c r="G25" s="206">
        <f t="shared" si="0"/>
        <v>0</v>
      </c>
      <c r="H25" s="376"/>
    </row>
    <row r="26" spans="1:27" ht="17.100000000000001" customHeight="1" x14ac:dyDescent="0.3">
      <c r="A26" s="198"/>
      <c r="B26" s="624"/>
      <c r="C26" s="625"/>
      <c r="D26" s="198"/>
      <c r="E26" s="206"/>
      <c r="F26" s="206"/>
      <c r="G26" s="206"/>
      <c r="H26" s="376"/>
    </row>
    <row r="27" spans="1:27" ht="17.100000000000001" customHeight="1" x14ac:dyDescent="0.3">
      <c r="A27" s="198"/>
      <c r="B27" s="624"/>
      <c r="C27" s="625"/>
      <c r="D27" s="198"/>
      <c r="E27" s="206"/>
      <c r="F27" s="206"/>
      <c r="G27" s="206"/>
      <c r="H27" s="376"/>
    </row>
    <row r="28" spans="1:27" ht="17.100000000000001" customHeight="1" x14ac:dyDescent="0.3">
      <c r="A28" s="246" t="s">
        <v>41</v>
      </c>
      <c r="E28" s="207" t="s">
        <v>42</v>
      </c>
      <c r="F28" s="207"/>
      <c r="G28" s="207"/>
      <c r="H28" s="376">
        <f>(SUM(G23:G25))</f>
        <v>0</v>
      </c>
    </row>
    <row r="29" spans="1:27" ht="17.100000000000001" customHeight="1" x14ac:dyDescent="0.3">
      <c r="A29" s="205" t="s">
        <v>43</v>
      </c>
      <c r="B29" s="600" t="s">
        <v>44</v>
      </c>
      <c r="C29" s="600"/>
      <c r="D29" s="600"/>
      <c r="E29" s="600"/>
      <c r="F29" s="600"/>
      <c r="G29" s="600"/>
      <c r="H29" s="376"/>
    </row>
    <row r="30" spans="1:27" ht="17.100000000000001" customHeight="1" x14ac:dyDescent="0.3">
      <c r="A30" s="198" t="s">
        <v>45</v>
      </c>
      <c r="B30" s="223" t="s">
        <v>31</v>
      </c>
      <c r="C30" s="223" t="s">
        <v>46</v>
      </c>
      <c r="D30" s="223" t="s">
        <v>47</v>
      </c>
      <c r="E30" s="208" t="s">
        <v>48</v>
      </c>
      <c r="F30" s="206" t="s">
        <v>34</v>
      </c>
      <c r="G30" s="206" t="s">
        <v>35</v>
      </c>
      <c r="H30" s="376"/>
    </row>
    <row r="31" spans="1:27" ht="17.100000000000001" customHeight="1" x14ac:dyDescent="0.3">
      <c r="A31" s="198">
        <v>1</v>
      </c>
      <c r="B31" s="198" t="s">
        <v>187</v>
      </c>
      <c r="C31" s="210">
        <v>60000</v>
      </c>
      <c r="D31" s="211">
        <v>0.75</v>
      </c>
      <c r="E31" s="209">
        <f>+(A31*C31)+(A31*C31*D31)</f>
        <v>105000</v>
      </c>
      <c r="F31" s="212">
        <v>160</v>
      </c>
      <c r="G31" s="217">
        <f>ROUND((E31)/(F31),2)</f>
        <v>656.25</v>
      </c>
      <c r="H31" s="376"/>
    </row>
    <row r="32" spans="1:27" ht="17.100000000000001" customHeight="1" x14ac:dyDescent="0.3">
      <c r="A32" s="198">
        <v>1</v>
      </c>
      <c r="B32" s="198" t="s">
        <v>235</v>
      </c>
      <c r="C32" s="210">
        <v>110000</v>
      </c>
      <c r="D32" s="211">
        <v>0.75</v>
      </c>
      <c r="E32" s="209">
        <f>+(A32*C32)+(A32*C32*D32)</f>
        <v>192500</v>
      </c>
      <c r="F32" s="212">
        <v>160</v>
      </c>
      <c r="G32" s="217">
        <f>ROUND((E32)/(F32),2)</f>
        <v>1203.1300000000001</v>
      </c>
      <c r="H32" s="376"/>
    </row>
    <row r="33" spans="1:8" ht="17.100000000000001" customHeight="1" x14ac:dyDescent="0.3">
      <c r="A33" s="198"/>
      <c r="B33" s="198"/>
      <c r="C33" s="198"/>
      <c r="D33" s="198"/>
      <c r="E33" s="206"/>
      <c r="F33" s="206"/>
      <c r="G33" s="206"/>
      <c r="H33" s="376"/>
    </row>
    <row r="34" spans="1:8" ht="17.100000000000001" customHeight="1" x14ac:dyDescent="0.3">
      <c r="A34" s="246"/>
      <c r="E34" s="207" t="s">
        <v>50</v>
      </c>
      <c r="F34" s="207"/>
      <c r="G34" s="207"/>
      <c r="H34" s="376">
        <f>SUM(G31)+(G32)</f>
        <v>1859.38</v>
      </c>
    </row>
    <row r="35" spans="1:8" ht="17.100000000000001" customHeight="1" x14ac:dyDescent="0.3">
      <c r="A35" s="205" t="s">
        <v>51</v>
      </c>
      <c r="B35" s="600" t="s">
        <v>18</v>
      </c>
      <c r="C35" s="600"/>
      <c r="D35" s="600"/>
      <c r="E35" s="600"/>
      <c r="F35" s="600"/>
      <c r="G35" s="600"/>
      <c r="H35" s="376"/>
    </row>
    <row r="36" spans="1:8" ht="17.100000000000001" customHeight="1" x14ac:dyDescent="0.3">
      <c r="A36" s="198"/>
      <c r="B36" s="198" t="s">
        <v>31</v>
      </c>
      <c r="C36" s="223" t="s">
        <v>12</v>
      </c>
      <c r="D36" s="223" t="s">
        <v>13</v>
      </c>
      <c r="E36" s="223" t="s">
        <v>52</v>
      </c>
      <c r="F36" s="223"/>
      <c r="G36" s="206" t="s">
        <v>53</v>
      </c>
      <c r="H36" s="376"/>
    </row>
    <row r="37" spans="1:8" ht="17.100000000000001" customHeight="1" x14ac:dyDescent="0.3">
      <c r="A37" s="198"/>
      <c r="B37" s="198"/>
      <c r="C37" s="213"/>
      <c r="D37" s="198"/>
      <c r="E37" s="206"/>
      <c r="F37" s="206"/>
      <c r="G37" s="206"/>
      <c r="H37" s="376"/>
    </row>
    <row r="38" spans="1:8" ht="17.100000000000001" customHeight="1" x14ac:dyDescent="0.3">
      <c r="A38" s="198"/>
      <c r="B38" s="198"/>
      <c r="C38" s="209"/>
      <c r="D38" s="198"/>
      <c r="E38" s="206"/>
      <c r="F38" s="206"/>
      <c r="G38" s="206"/>
      <c r="H38" s="376"/>
    </row>
    <row r="39" spans="1:8" ht="17.100000000000001" customHeight="1" x14ac:dyDescent="0.3">
      <c r="A39" s="198"/>
      <c r="B39" s="198"/>
      <c r="C39" s="198"/>
      <c r="D39" s="198"/>
      <c r="E39" s="206"/>
      <c r="F39" s="206"/>
      <c r="G39" s="206"/>
      <c r="H39" s="376"/>
    </row>
    <row r="40" spans="1:8" ht="17.100000000000001" customHeight="1" x14ac:dyDescent="0.3">
      <c r="A40" s="246"/>
      <c r="E40" s="207" t="s">
        <v>50</v>
      </c>
      <c r="F40" s="207"/>
      <c r="G40" s="207"/>
      <c r="H40" s="376">
        <f>ROUND(SUM(G37)+(G38),0)</f>
        <v>0</v>
      </c>
    </row>
    <row r="41" spans="1:8" ht="17.100000000000001" customHeight="1" x14ac:dyDescent="0.3">
      <c r="A41" s="245"/>
      <c r="E41" s="207"/>
      <c r="F41" s="207"/>
      <c r="G41" s="207"/>
      <c r="H41" s="376"/>
    </row>
    <row r="42" spans="1:8" ht="17.100000000000001" customHeight="1" x14ac:dyDescent="0.3">
      <c r="A42" s="245"/>
      <c r="D42" s="214" t="s">
        <v>54</v>
      </c>
      <c r="E42" s="215"/>
      <c r="F42" s="215"/>
      <c r="G42" s="215"/>
      <c r="H42" s="376">
        <f>ROUND((SUM(H20:H41)),2)</f>
        <v>2045.32</v>
      </c>
    </row>
    <row r="43" spans="1:8" ht="17.100000000000001" customHeight="1" x14ac:dyDescent="0.3">
      <c r="A43" s="245"/>
      <c r="E43" s="207"/>
      <c r="F43" s="207"/>
      <c r="G43" s="207"/>
      <c r="H43" s="376"/>
    </row>
    <row r="44" spans="1:8" ht="17.100000000000001" customHeight="1" x14ac:dyDescent="0.3">
      <c r="A44" s="205" t="s">
        <v>55</v>
      </c>
      <c r="B44" s="600" t="s">
        <v>56</v>
      </c>
      <c r="C44" s="600"/>
      <c r="D44" s="600"/>
      <c r="E44" s="600"/>
      <c r="F44" s="600"/>
      <c r="G44" s="600"/>
      <c r="H44" s="376"/>
    </row>
    <row r="45" spans="1:8" ht="17.100000000000001" customHeight="1" x14ac:dyDescent="0.3">
      <c r="A45" s="223"/>
      <c r="B45" s="223" t="s">
        <v>31</v>
      </c>
      <c r="C45" s="223" t="s">
        <v>57</v>
      </c>
      <c r="D45" s="198" t="s">
        <v>58</v>
      </c>
      <c r="E45" s="206"/>
      <c r="F45" s="206" t="s">
        <v>59</v>
      </c>
      <c r="G45" s="206"/>
      <c r="H45" s="376"/>
    </row>
    <row r="46" spans="1:8" ht="17.100000000000001" customHeight="1" x14ac:dyDescent="0.3">
      <c r="A46" s="198"/>
      <c r="B46" s="223" t="s">
        <v>60</v>
      </c>
      <c r="C46" s="211">
        <v>0.27</v>
      </c>
      <c r="D46" s="198"/>
      <c r="E46" s="209"/>
      <c r="F46" s="198"/>
      <c r="G46" s="217">
        <f>ROUND((H42*C46),2)</f>
        <v>552.24</v>
      </c>
      <c r="H46" s="376"/>
    </row>
    <row r="47" spans="1:8" ht="17.100000000000001" customHeight="1" x14ac:dyDescent="0.3">
      <c r="A47" s="198"/>
      <c r="B47" s="223" t="s">
        <v>61</v>
      </c>
      <c r="C47" s="211">
        <v>0.02</v>
      </c>
      <c r="D47" s="198"/>
      <c r="E47" s="209"/>
      <c r="F47" s="198"/>
      <c r="G47" s="217">
        <f>ROUND((H42*C47),2)</f>
        <v>40.909999999999997</v>
      </c>
      <c r="H47" s="376"/>
    </row>
    <row r="48" spans="1:8" ht="17.100000000000001" customHeight="1" x14ac:dyDescent="0.3">
      <c r="A48" s="198"/>
      <c r="B48" s="223" t="s">
        <v>62</v>
      </c>
      <c r="C48" s="211">
        <v>0.03</v>
      </c>
      <c r="D48" s="198"/>
      <c r="E48" s="209"/>
      <c r="F48" s="198"/>
      <c r="G48" s="217">
        <f>ROUND((H42*C48),2)</f>
        <v>61.36</v>
      </c>
      <c r="H48" s="376"/>
    </row>
    <row r="49" spans="1:8" ht="17.100000000000001" customHeight="1" x14ac:dyDescent="0.3">
      <c r="A49" s="245"/>
      <c r="D49" s="214" t="s">
        <v>63</v>
      </c>
      <c r="E49" s="215"/>
      <c r="F49" s="215"/>
      <c r="G49" s="215"/>
      <c r="H49" s="376">
        <f>SUM(G45:G48)</f>
        <v>654.51</v>
      </c>
    </row>
    <row r="50" spans="1:8" ht="17.100000000000001" customHeight="1" x14ac:dyDescent="0.3">
      <c r="A50" s="245"/>
      <c r="E50" s="207"/>
      <c r="F50" s="207"/>
      <c r="G50" s="207"/>
      <c r="H50" s="376"/>
    </row>
    <row r="51" spans="1:8" ht="17.100000000000001" customHeight="1" x14ac:dyDescent="0.3">
      <c r="A51" s="245"/>
      <c r="D51" s="214" t="s">
        <v>64</v>
      </c>
      <c r="E51" s="215"/>
      <c r="F51" s="215"/>
      <c r="G51" s="207"/>
      <c r="H51" s="376">
        <f>H42+H49</f>
        <v>2699.83</v>
      </c>
    </row>
    <row r="52" spans="1:8" ht="17.100000000000001" customHeight="1" x14ac:dyDescent="0.3">
      <c r="A52" s="245"/>
      <c r="D52" s="214"/>
      <c r="E52" s="215"/>
      <c r="F52" s="215"/>
      <c r="G52" s="207"/>
      <c r="H52" s="376"/>
    </row>
    <row r="53" spans="1:8" ht="17.100000000000001" customHeight="1" x14ac:dyDescent="0.3">
      <c r="A53" s="204"/>
      <c r="B53" s="203"/>
      <c r="E53" s="218"/>
      <c r="F53" s="219"/>
      <c r="G53" s="202"/>
      <c r="H53" s="376"/>
    </row>
    <row r="54" spans="1:8" ht="17.100000000000001" customHeight="1" x14ac:dyDescent="0.3">
      <c r="A54" s="247"/>
      <c r="B54" s="216"/>
      <c r="E54" s="215"/>
      <c r="F54" s="207"/>
      <c r="G54" s="207"/>
      <c r="H54" s="376"/>
    </row>
    <row r="55" spans="1:8" ht="16.5" customHeight="1" x14ac:dyDescent="0.3">
      <c r="B55" s="216"/>
      <c r="E55" s="207"/>
      <c r="F55" s="207"/>
      <c r="G55" s="207"/>
      <c r="H55" s="376"/>
    </row>
    <row r="56" spans="1:8" ht="16.149999999999999" customHeight="1" x14ac:dyDescent="0.3">
      <c r="A56" s="248"/>
      <c r="B56" s="216"/>
      <c r="E56" s="207"/>
      <c r="F56" s="207"/>
      <c r="G56" s="207"/>
      <c r="H56" s="376"/>
    </row>
    <row r="58" spans="1:8" s="461" customFormat="1" ht="17.100000000000001" customHeight="1" x14ac:dyDescent="0.3">
      <c r="A58" s="605"/>
      <c r="B58" s="606"/>
      <c r="C58" s="547" t="s">
        <v>228</v>
      </c>
      <c r="D58" s="549" t="s">
        <v>229</v>
      </c>
      <c r="E58" s="611"/>
      <c r="F58" s="492">
        <v>103</v>
      </c>
      <c r="G58" s="631"/>
      <c r="H58" s="632"/>
    </row>
    <row r="59" spans="1:8" s="461" customFormat="1" ht="24.6" customHeight="1" x14ac:dyDescent="0.3">
      <c r="A59" s="607"/>
      <c r="B59" s="608"/>
      <c r="C59" s="548"/>
      <c r="D59" s="560" t="s">
        <v>193</v>
      </c>
      <c r="E59" s="613"/>
      <c r="F59" s="615">
        <v>51</v>
      </c>
      <c r="G59" s="633"/>
      <c r="H59" s="634"/>
    </row>
    <row r="60" spans="1:8" s="461" customFormat="1" ht="17.100000000000001" customHeight="1" x14ac:dyDescent="0.3">
      <c r="A60" s="607"/>
      <c r="B60" s="608"/>
      <c r="C60" s="493" t="s">
        <v>194</v>
      </c>
      <c r="D60" s="562"/>
      <c r="E60" s="614"/>
      <c r="F60" s="616"/>
      <c r="G60" s="633"/>
      <c r="H60" s="634"/>
    </row>
    <row r="61" spans="1:8" s="461" customFormat="1" ht="17.100000000000001" customHeight="1" x14ac:dyDescent="0.3">
      <c r="A61" s="607"/>
      <c r="B61" s="608"/>
      <c r="C61" s="494" t="s">
        <v>195</v>
      </c>
      <c r="D61" s="567" t="s">
        <v>196</v>
      </c>
      <c r="E61" s="617"/>
      <c r="F61" s="495">
        <v>1</v>
      </c>
      <c r="G61" s="633"/>
      <c r="H61" s="634"/>
    </row>
    <row r="62" spans="1:8" s="461" customFormat="1" ht="24.75" customHeight="1" x14ac:dyDescent="0.3">
      <c r="A62" s="607"/>
      <c r="B62" s="608"/>
      <c r="C62" s="618" t="s">
        <v>197</v>
      </c>
      <c r="D62" s="620" t="s">
        <v>198</v>
      </c>
      <c r="E62" s="621"/>
      <c r="F62" s="493" t="s">
        <v>199</v>
      </c>
      <c r="G62" s="633"/>
      <c r="H62" s="634"/>
    </row>
    <row r="63" spans="1:8" s="461" customFormat="1" ht="43.5" customHeight="1" x14ac:dyDescent="0.3">
      <c r="A63" s="609"/>
      <c r="B63" s="610"/>
      <c r="C63" s="619"/>
      <c r="D63" s="622"/>
      <c r="E63" s="623"/>
      <c r="F63" s="512">
        <v>45797</v>
      </c>
      <c r="G63" s="635"/>
      <c r="H63" s="636"/>
    </row>
    <row r="64" spans="1:8" s="461" customFormat="1" ht="17.100000000000001" customHeight="1" x14ac:dyDescent="0.3">
      <c r="A64" s="637"/>
      <c r="B64" s="638"/>
      <c r="C64" s="638"/>
      <c r="D64" s="638"/>
      <c r="E64" s="638"/>
      <c r="F64" s="638"/>
      <c r="G64" s="638"/>
      <c r="H64" s="639"/>
    </row>
    <row r="65" spans="1:8" s="461" customFormat="1" ht="17.100000000000001" customHeight="1" x14ac:dyDescent="0.3">
      <c r="A65" s="585" t="str">
        <f>+A8</f>
        <v>ADECUACION Y MEJORAMIENTO DE (C.I.C) CENTRO DE INTEGACION CIUDADANA DEL MUNICIPIO DE SAN MIGUEL PUTUMAYO</v>
      </c>
      <c r="B65" s="640"/>
      <c r="C65" s="640"/>
      <c r="D65" s="640"/>
      <c r="E65" s="640"/>
      <c r="F65" s="640"/>
      <c r="G65" s="640"/>
      <c r="H65" s="587"/>
    </row>
    <row r="66" spans="1:8" s="461" customFormat="1" ht="17.100000000000001" customHeight="1" thickBot="1" x14ac:dyDescent="0.35">
      <c r="A66" s="641"/>
      <c r="B66" s="592"/>
      <c r="C66" s="592"/>
      <c r="D66" s="592"/>
      <c r="E66" s="592"/>
      <c r="F66" s="592"/>
      <c r="G66" s="592"/>
      <c r="H66" s="642"/>
    </row>
    <row r="67" spans="1:8" s="461" customFormat="1" ht="17.100000000000001" customHeight="1" thickBot="1" x14ac:dyDescent="0.35">
      <c r="A67" s="496">
        <f>+Presupuesto!A18</f>
        <v>2.1</v>
      </c>
      <c r="B67" s="597" t="str">
        <f>+Presupuesto!B18</f>
        <v>LIMPIEZA CANAL DE AGUAS LLUVIAS</v>
      </c>
      <c r="C67" s="598"/>
      <c r="D67" s="598"/>
      <c r="E67" s="598"/>
      <c r="F67" s="599"/>
      <c r="G67" s="497" t="s">
        <v>28</v>
      </c>
      <c r="H67" s="502" t="str">
        <f>+Presupuesto!D18</f>
        <v>ML</v>
      </c>
    </row>
    <row r="68" spans="1:8" s="461" customFormat="1" ht="17.100000000000001" customHeight="1" x14ac:dyDescent="0.3">
      <c r="A68" s="487"/>
      <c r="B68" s="462"/>
      <c r="C68" s="462"/>
      <c r="D68" s="462"/>
      <c r="E68" s="462"/>
      <c r="F68" s="462"/>
      <c r="G68" s="462"/>
      <c r="H68" s="485"/>
    </row>
    <row r="69" spans="1:8" s="461" customFormat="1" ht="17.100000000000001" customHeight="1" x14ac:dyDescent="0.3">
      <c r="A69" s="466" t="s">
        <v>29</v>
      </c>
      <c r="B69" s="626" t="s">
        <v>30</v>
      </c>
      <c r="C69" s="627"/>
      <c r="D69" s="627"/>
      <c r="E69" s="627"/>
      <c r="F69" s="627"/>
      <c r="G69" s="628"/>
      <c r="H69" s="485"/>
    </row>
    <row r="70" spans="1:8" s="461" customFormat="1" ht="17.100000000000001" customHeight="1" x14ac:dyDescent="0.3">
      <c r="A70" s="483"/>
      <c r="B70" s="601" t="s">
        <v>31</v>
      </c>
      <c r="C70" s="602"/>
      <c r="D70" s="483" t="s">
        <v>32</v>
      </c>
      <c r="E70" s="483" t="s">
        <v>33</v>
      </c>
      <c r="F70" s="483" t="s">
        <v>34</v>
      </c>
      <c r="G70" s="483" t="s">
        <v>35</v>
      </c>
      <c r="H70" s="485"/>
    </row>
    <row r="71" spans="1:8" s="461" customFormat="1" ht="17.100000000000001" customHeight="1" x14ac:dyDescent="0.3">
      <c r="A71" s="460"/>
      <c r="B71" s="603" t="s">
        <v>67</v>
      </c>
      <c r="C71" s="604"/>
      <c r="D71" s="460"/>
      <c r="E71" s="467"/>
      <c r="F71" s="467">
        <v>0.1</v>
      </c>
      <c r="G71" s="478">
        <f>H89*F71</f>
        <v>805</v>
      </c>
      <c r="H71" s="486"/>
    </row>
    <row r="72" spans="1:8" s="461" customFormat="1" ht="17.100000000000001" customHeight="1" x14ac:dyDescent="0.3">
      <c r="A72" s="460"/>
      <c r="B72" s="603"/>
      <c r="C72" s="604"/>
      <c r="D72" s="460"/>
      <c r="E72" s="467"/>
      <c r="F72" s="467"/>
      <c r="G72" s="467">
        <f>E72*F72</f>
        <v>0</v>
      </c>
      <c r="H72" s="486"/>
    </row>
    <row r="73" spans="1:8" s="461" customFormat="1" ht="17.100000000000001" customHeight="1" x14ac:dyDescent="0.3">
      <c r="A73" s="460"/>
      <c r="B73" s="601"/>
      <c r="C73" s="602"/>
      <c r="D73" s="460"/>
      <c r="E73" s="467"/>
      <c r="F73" s="467"/>
      <c r="G73" s="467"/>
      <c r="H73" s="484"/>
    </row>
    <row r="74" spans="1:8" s="461" customFormat="1" ht="17.100000000000001" customHeight="1" x14ac:dyDescent="0.3">
      <c r="A74" s="488"/>
      <c r="B74" s="462"/>
      <c r="C74" s="462"/>
      <c r="D74" s="462"/>
      <c r="E74" s="468" t="s">
        <v>36</v>
      </c>
      <c r="F74" s="468"/>
      <c r="G74" s="468"/>
      <c r="H74" s="503">
        <f>SUM(G71:G73)</f>
        <v>805</v>
      </c>
    </row>
    <row r="75" spans="1:8" s="461" customFormat="1" ht="17.100000000000001" customHeight="1" x14ac:dyDescent="0.3">
      <c r="A75" s="466" t="s">
        <v>37</v>
      </c>
      <c r="B75" s="626" t="s">
        <v>38</v>
      </c>
      <c r="C75" s="627"/>
      <c r="D75" s="627"/>
      <c r="E75" s="627"/>
      <c r="F75" s="627"/>
      <c r="G75" s="628"/>
      <c r="H75" s="484"/>
    </row>
    <row r="76" spans="1:8" s="461" customFormat="1" ht="17.100000000000001" customHeight="1" x14ac:dyDescent="0.3">
      <c r="A76" s="483"/>
      <c r="B76" s="601" t="s">
        <v>31</v>
      </c>
      <c r="C76" s="602"/>
      <c r="D76" s="460" t="s">
        <v>12</v>
      </c>
      <c r="E76" s="469" t="s">
        <v>39</v>
      </c>
      <c r="F76" s="469" t="s">
        <v>40</v>
      </c>
      <c r="G76" s="469" t="s">
        <v>35</v>
      </c>
      <c r="H76" s="484"/>
    </row>
    <row r="77" spans="1:8" s="461" customFormat="1" ht="17.100000000000001" customHeight="1" x14ac:dyDescent="0.3">
      <c r="A77" s="460"/>
      <c r="B77" s="629" t="s">
        <v>273</v>
      </c>
      <c r="C77" s="630"/>
      <c r="D77" s="481" t="s">
        <v>277</v>
      </c>
      <c r="E77" s="467">
        <v>0.3</v>
      </c>
      <c r="F77" s="467">
        <v>12400</v>
      </c>
      <c r="G77" s="467">
        <f>E77*F77</f>
        <v>3720</v>
      </c>
      <c r="H77" s="484"/>
    </row>
    <row r="78" spans="1:8" s="461" customFormat="1" ht="17.100000000000001" customHeight="1" x14ac:dyDescent="0.3">
      <c r="A78" s="460"/>
      <c r="B78" s="629" t="s">
        <v>274</v>
      </c>
      <c r="C78" s="630"/>
      <c r="D78" s="506" t="s">
        <v>136</v>
      </c>
      <c r="E78" s="507">
        <v>0.25</v>
      </c>
      <c r="F78" s="499">
        <v>4000</v>
      </c>
      <c r="G78" s="467">
        <f t="shared" ref="G78:G81" si="1">E78*F78</f>
        <v>1000</v>
      </c>
      <c r="H78" s="484"/>
    </row>
    <row r="79" spans="1:8" s="461" customFormat="1" ht="17.100000000000001" customHeight="1" x14ac:dyDescent="0.3">
      <c r="A79" s="460"/>
      <c r="B79" s="629" t="s">
        <v>275</v>
      </c>
      <c r="C79" s="630"/>
      <c r="D79" s="498"/>
      <c r="E79" s="498">
        <v>0.02</v>
      </c>
      <c r="F79" s="499">
        <v>12000</v>
      </c>
      <c r="G79" s="467">
        <f t="shared" si="1"/>
        <v>240</v>
      </c>
      <c r="H79" s="484"/>
    </row>
    <row r="80" spans="1:8" s="461" customFormat="1" ht="17.100000000000001" customHeight="1" x14ac:dyDescent="0.3">
      <c r="A80" s="460"/>
      <c r="B80" s="629" t="s">
        <v>276</v>
      </c>
      <c r="C80" s="630"/>
      <c r="D80" s="498"/>
      <c r="E80" s="498">
        <v>0.02</v>
      </c>
      <c r="F80" s="499">
        <v>9000</v>
      </c>
      <c r="G80" s="467">
        <f t="shared" si="1"/>
        <v>180</v>
      </c>
      <c r="H80" s="484"/>
    </row>
    <row r="81" spans="1:12" s="461" customFormat="1" ht="17.100000000000001" customHeight="1" x14ac:dyDescent="0.3">
      <c r="A81" s="460"/>
      <c r="B81" s="629" t="s">
        <v>278</v>
      </c>
      <c r="C81" s="630"/>
      <c r="D81" s="498"/>
      <c r="E81" s="498">
        <v>0.02</v>
      </c>
      <c r="F81" s="517">
        <v>16000</v>
      </c>
      <c r="G81" s="467">
        <f t="shared" si="1"/>
        <v>320</v>
      </c>
      <c r="H81" s="484"/>
    </row>
    <row r="82" spans="1:12" s="461" customFormat="1" ht="17.100000000000001" customHeight="1" x14ac:dyDescent="0.3">
      <c r="A82" s="460"/>
      <c r="B82" s="624"/>
      <c r="C82" s="625"/>
      <c r="D82" s="460"/>
      <c r="E82" s="470"/>
      <c r="F82" s="467"/>
      <c r="G82" s="467"/>
      <c r="H82" s="484"/>
    </row>
    <row r="83" spans="1:12" s="461" customFormat="1" ht="17.100000000000001" customHeight="1" x14ac:dyDescent="0.3">
      <c r="A83" s="488" t="s">
        <v>41</v>
      </c>
      <c r="B83" s="462"/>
      <c r="C83" s="462"/>
      <c r="D83" s="462"/>
      <c r="E83" s="468" t="s">
        <v>42</v>
      </c>
      <c r="F83" s="468"/>
      <c r="G83" s="468"/>
      <c r="H83" s="500">
        <f>(SUM(G77:G82))</f>
        <v>5460</v>
      </c>
    </row>
    <row r="84" spans="1:12" s="461" customFormat="1" ht="17.100000000000001" customHeight="1" x14ac:dyDescent="0.3">
      <c r="A84" s="466" t="s">
        <v>43</v>
      </c>
      <c r="B84" s="626" t="s">
        <v>44</v>
      </c>
      <c r="C84" s="627"/>
      <c r="D84" s="627"/>
      <c r="E84" s="627"/>
      <c r="F84" s="627"/>
      <c r="G84" s="628"/>
      <c r="H84" s="484"/>
    </row>
    <row r="85" spans="1:12" s="461" customFormat="1" ht="17.100000000000001" customHeight="1" x14ac:dyDescent="0.3">
      <c r="A85" s="460" t="s">
        <v>45</v>
      </c>
      <c r="B85" s="483" t="s">
        <v>31</v>
      </c>
      <c r="C85" s="483" t="s">
        <v>46</v>
      </c>
      <c r="D85" s="483" t="s">
        <v>47</v>
      </c>
      <c r="E85" s="469" t="s">
        <v>48</v>
      </c>
      <c r="F85" s="467" t="s">
        <v>34</v>
      </c>
      <c r="G85" s="467" t="s">
        <v>35</v>
      </c>
      <c r="H85" s="484"/>
    </row>
    <row r="86" spans="1:12" s="461" customFormat="1" ht="17.100000000000001" customHeight="1" x14ac:dyDescent="0.3">
      <c r="A86" s="460">
        <v>2</v>
      </c>
      <c r="B86" s="460" t="s">
        <v>187</v>
      </c>
      <c r="C86" s="471">
        <v>60000</v>
      </c>
      <c r="D86" s="472">
        <v>0.75</v>
      </c>
      <c r="E86" s="470">
        <f>+(A86*C86)+(A86*C86*D86)</f>
        <v>210000</v>
      </c>
      <c r="F86" s="473">
        <v>50</v>
      </c>
      <c r="G86" s="478">
        <f>(E86)/(F86)</f>
        <v>4200</v>
      </c>
      <c r="H86" s="484"/>
    </row>
    <row r="87" spans="1:12" s="461" customFormat="1" ht="17.100000000000001" customHeight="1" x14ac:dyDescent="0.3">
      <c r="A87" s="460">
        <v>1</v>
      </c>
      <c r="B87" s="460" t="s">
        <v>235</v>
      </c>
      <c r="C87" s="471">
        <v>110000</v>
      </c>
      <c r="D87" s="472">
        <v>0.75</v>
      </c>
      <c r="E87" s="470">
        <f>+(A87*C87)+(A87*C87*D87)</f>
        <v>192500</v>
      </c>
      <c r="F87" s="473">
        <v>50</v>
      </c>
      <c r="G87" s="478">
        <f>(E87)/(F87)</f>
        <v>3850</v>
      </c>
      <c r="H87" s="484"/>
      <c r="L87" s="461">
        <f>60000/8</f>
        <v>7500</v>
      </c>
    </row>
    <row r="88" spans="1:12" s="461" customFormat="1" ht="17.100000000000001" customHeight="1" x14ac:dyDescent="0.3">
      <c r="A88" s="460"/>
      <c r="B88" s="460"/>
      <c r="C88" s="460"/>
      <c r="D88" s="460"/>
      <c r="E88" s="467"/>
      <c r="F88" s="467"/>
      <c r="G88" s="467"/>
      <c r="H88" s="484"/>
    </row>
    <row r="89" spans="1:12" s="461" customFormat="1" ht="17.100000000000001" customHeight="1" x14ac:dyDescent="0.3">
      <c r="A89" s="488"/>
      <c r="B89" s="462"/>
      <c r="C89" s="462"/>
      <c r="D89" s="462"/>
      <c r="E89" s="468" t="s">
        <v>50</v>
      </c>
      <c r="F89" s="468"/>
      <c r="G89" s="468"/>
      <c r="H89" s="503">
        <f>SUM(G86)+(G87)</f>
        <v>8050</v>
      </c>
    </row>
    <row r="90" spans="1:12" s="461" customFormat="1" ht="17.100000000000001" customHeight="1" x14ac:dyDescent="0.3">
      <c r="A90" s="466" t="s">
        <v>51</v>
      </c>
      <c r="B90" s="626" t="s">
        <v>18</v>
      </c>
      <c r="C90" s="627"/>
      <c r="D90" s="627"/>
      <c r="E90" s="627"/>
      <c r="F90" s="627"/>
      <c r="G90" s="628"/>
      <c r="H90" s="484"/>
    </row>
    <row r="91" spans="1:12" s="461" customFormat="1" ht="17.100000000000001" customHeight="1" x14ac:dyDescent="0.3">
      <c r="A91" s="460"/>
      <c r="B91" s="460" t="s">
        <v>31</v>
      </c>
      <c r="C91" s="483" t="s">
        <v>12</v>
      </c>
      <c r="D91" s="483" t="s">
        <v>13</v>
      </c>
      <c r="E91" s="483" t="s">
        <v>52</v>
      </c>
      <c r="F91" s="483"/>
      <c r="G91" s="467" t="s">
        <v>53</v>
      </c>
      <c r="H91" s="484"/>
    </row>
    <row r="92" spans="1:12" s="461" customFormat="1" ht="17.100000000000001" customHeight="1" x14ac:dyDescent="0.3">
      <c r="A92" s="460"/>
      <c r="B92" s="460"/>
      <c r="C92" s="474"/>
      <c r="D92" s="460"/>
      <c r="E92" s="467"/>
      <c r="F92" s="467"/>
      <c r="G92" s="467"/>
      <c r="H92" s="484"/>
    </row>
    <row r="93" spans="1:12" s="461" customFormat="1" ht="17.100000000000001" customHeight="1" x14ac:dyDescent="0.3">
      <c r="A93" s="460"/>
      <c r="B93" s="460"/>
      <c r="C93" s="470"/>
      <c r="D93" s="460"/>
      <c r="E93" s="467"/>
      <c r="F93" s="467"/>
      <c r="G93" s="467"/>
      <c r="H93" s="484"/>
    </row>
    <row r="94" spans="1:12" s="461" customFormat="1" ht="17.100000000000001" customHeight="1" x14ac:dyDescent="0.3">
      <c r="A94" s="460"/>
      <c r="B94" s="460"/>
      <c r="C94" s="460"/>
      <c r="D94" s="460"/>
      <c r="E94" s="467"/>
      <c r="F94" s="467"/>
      <c r="G94" s="467"/>
      <c r="H94" s="484"/>
    </row>
    <row r="95" spans="1:12" s="461" customFormat="1" ht="17.100000000000001" customHeight="1" x14ac:dyDescent="0.3">
      <c r="A95" s="488"/>
      <c r="B95" s="462"/>
      <c r="C95" s="462"/>
      <c r="D95" s="462"/>
      <c r="E95" s="468" t="s">
        <v>50</v>
      </c>
      <c r="F95" s="468"/>
      <c r="G95" s="468"/>
      <c r="H95" s="484">
        <f>ROUND(SUM(G92)+(G93),0)</f>
        <v>0</v>
      </c>
    </row>
    <row r="96" spans="1:12" s="461" customFormat="1" ht="17.100000000000001" customHeight="1" x14ac:dyDescent="0.3">
      <c r="A96" s="487"/>
      <c r="B96" s="462"/>
      <c r="C96" s="462"/>
      <c r="D96" s="462"/>
      <c r="E96" s="468"/>
      <c r="F96" s="468"/>
      <c r="G96" s="468"/>
      <c r="H96" s="484"/>
    </row>
    <row r="97" spans="1:8" s="461" customFormat="1" ht="17.100000000000001" customHeight="1" x14ac:dyDescent="0.3">
      <c r="A97" s="487"/>
      <c r="B97" s="462"/>
      <c r="C97" s="462"/>
      <c r="D97" s="475" t="s">
        <v>54</v>
      </c>
      <c r="E97" s="476"/>
      <c r="F97" s="476"/>
      <c r="G97" s="476"/>
      <c r="H97" s="503">
        <f>ROUND(SUM(H74:H96),2)</f>
        <v>14315</v>
      </c>
    </row>
    <row r="98" spans="1:8" s="461" customFormat="1" ht="17.100000000000001" customHeight="1" x14ac:dyDescent="0.3">
      <c r="A98" s="487"/>
      <c r="B98" s="462"/>
      <c r="C98" s="462"/>
      <c r="D98" s="462"/>
      <c r="E98" s="468"/>
      <c r="F98" s="468"/>
      <c r="G98" s="468"/>
      <c r="H98" s="484"/>
    </row>
    <row r="99" spans="1:8" s="461" customFormat="1" ht="17.100000000000001" customHeight="1" x14ac:dyDescent="0.3">
      <c r="A99" s="466" t="s">
        <v>55</v>
      </c>
      <c r="B99" s="626" t="s">
        <v>56</v>
      </c>
      <c r="C99" s="627"/>
      <c r="D99" s="627"/>
      <c r="E99" s="627"/>
      <c r="F99" s="627"/>
      <c r="G99" s="628"/>
      <c r="H99" s="484"/>
    </row>
    <row r="100" spans="1:8" s="461" customFormat="1" ht="17.100000000000001" customHeight="1" x14ac:dyDescent="0.3">
      <c r="A100" s="483"/>
      <c r="B100" s="483" t="s">
        <v>31</v>
      </c>
      <c r="C100" s="483" t="s">
        <v>57</v>
      </c>
      <c r="D100" s="460" t="s">
        <v>58</v>
      </c>
      <c r="E100" s="467"/>
      <c r="F100" s="467" t="s">
        <v>59</v>
      </c>
      <c r="G100" s="467"/>
      <c r="H100" s="484"/>
    </row>
    <row r="101" spans="1:8" s="461" customFormat="1" ht="17.100000000000001" customHeight="1" x14ac:dyDescent="0.3">
      <c r="A101" s="460"/>
      <c r="B101" s="483" t="s">
        <v>60</v>
      </c>
      <c r="C101" s="472">
        <v>0.27</v>
      </c>
      <c r="D101" s="460"/>
      <c r="E101" s="470"/>
      <c r="F101" s="460"/>
      <c r="G101" s="478">
        <f>+H97*C101</f>
        <v>3865.05</v>
      </c>
      <c r="H101" s="484"/>
    </row>
    <row r="102" spans="1:8" s="461" customFormat="1" ht="17.100000000000001" customHeight="1" x14ac:dyDescent="0.3">
      <c r="A102" s="460"/>
      <c r="B102" s="483" t="s">
        <v>61</v>
      </c>
      <c r="C102" s="472">
        <v>0.02</v>
      </c>
      <c r="D102" s="460"/>
      <c r="E102" s="470"/>
      <c r="F102" s="460"/>
      <c r="G102" s="478">
        <f>+H97*C102</f>
        <v>286.3</v>
      </c>
      <c r="H102" s="484"/>
    </row>
    <row r="103" spans="1:8" s="461" customFormat="1" ht="17.100000000000001" customHeight="1" x14ac:dyDescent="0.3">
      <c r="A103" s="460"/>
      <c r="B103" s="483" t="s">
        <v>62</v>
      </c>
      <c r="C103" s="472">
        <v>0.03</v>
      </c>
      <c r="D103" s="460"/>
      <c r="E103" s="470"/>
      <c r="F103" s="460"/>
      <c r="G103" s="478">
        <f>+H97*C103</f>
        <v>429.45</v>
      </c>
      <c r="H103" s="484"/>
    </row>
    <row r="104" spans="1:8" s="461" customFormat="1" ht="17.100000000000001" customHeight="1" x14ac:dyDescent="0.3">
      <c r="A104" s="487"/>
      <c r="B104" s="462"/>
      <c r="C104" s="462"/>
      <c r="D104" s="475" t="s">
        <v>63</v>
      </c>
      <c r="E104" s="476"/>
      <c r="F104" s="476"/>
      <c r="G104" s="476"/>
      <c r="H104" s="503">
        <f>SUM(G100:G103)</f>
        <v>4580.8</v>
      </c>
    </row>
    <row r="105" spans="1:8" s="461" customFormat="1" ht="17.100000000000001" customHeight="1" x14ac:dyDescent="0.3">
      <c r="A105" s="487"/>
      <c r="B105" s="462"/>
      <c r="C105" s="462"/>
      <c r="D105" s="462"/>
      <c r="E105" s="468"/>
      <c r="F105" s="468"/>
      <c r="G105" s="468"/>
      <c r="H105" s="484"/>
    </row>
    <row r="106" spans="1:8" s="461" customFormat="1" ht="17.100000000000001" customHeight="1" x14ac:dyDescent="0.3">
      <c r="A106" s="487"/>
      <c r="B106" s="462"/>
      <c r="C106" s="462"/>
      <c r="D106" s="475" t="s">
        <v>64</v>
      </c>
      <c r="E106" s="476"/>
      <c r="F106" s="476"/>
      <c r="G106" s="468"/>
      <c r="H106" s="503">
        <f>H97+H104</f>
        <v>18895.8</v>
      </c>
    </row>
    <row r="107" spans="1:8" s="461" customFormat="1" ht="17.100000000000001" customHeight="1" x14ac:dyDescent="0.3">
      <c r="A107" s="487"/>
      <c r="B107" s="462"/>
      <c r="C107" s="462"/>
      <c r="D107" s="475"/>
      <c r="E107" s="476"/>
      <c r="F107" s="476"/>
      <c r="G107" s="468"/>
      <c r="H107" s="484"/>
    </row>
    <row r="108" spans="1:8" s="461" customFormat="1" ht="17.100000000000001" customHeight="1" x14ac:dyDescent="0.3">
      <c r="A108" s="487"/>
      <c r="B108" s="462"/>
      <c r="C108" s="462"/>
      <c r="D108" s="462"/>
      <c r="E108" s="476"/>
      <c r="F108" s="476"/>
      <c r="G108" s="468"/>
      <c r="H108" s="484"/>
    </row>
    <row r="109" spans="1:8" s="461" customFormat="1" ht="17.100000000000001" customHeight="1" x14ac:dyDescent="0.3">
      <c r="A109" s="465"/>
      <c r="B109" s="464"/>
      <c r="C109" s="462"/>
      <c r="D109" s="462"/>
      <c r="E109" s="479"/>
      <c r="F109" s="480"/>
      <c r="G109" s="463"/>
      <c r="H109" s="484"/>
    </row>
    <row r="110" spans="1:8" s="461" customFormat="1" ht="17.100000000000001" customHeight="1" x14ac:dyDescent="0.3">
      <c r="A110" s="489"/>
      <c r="B110" s="477"/>
      <c r="C110" s="462"/>
      <c r="D110" s="462"/>
      <c r="E110" s="482"/>
      <c r="F110" s="477"/>
      <c r="G110" s="477"/>
      <c r="H110" s="504"/>
    </row>
    <row r="111" spans="1:8" s="461" customFormat="1" ht="17.100000000000001" customHeight="1" x14ac:dyDescent="0.3">
      <c r="A111" s="462"/>
      <c r="B111" s="477"/>
      <c r="C111" s="462"/>
      <c r="D111" s="462"/>
      <c r="E111" s="477"/>
      <c r="F111" s="477"/>
      <c r="G111" s="477"/>
      <c r="H111" s="504"/>
    </row>
    <row r="112" spans="1:8" s="461" customFormat="1" ht="17.100000000000001" customHeight="1" x14ac:dyDescent="0.3">
      <c r="A112" s="490"/>
      <c r="B112" s="491"/>
      <c r="C112" s="464"/>
      <c r="D112" s="464"/>
      <c r="E112" s="491"/>
      <c r="F112" s="491"/>
      <c r="G112" s="491"/>
      <c r="H112" s="505"/>
    </row>
    <row r="114" spans="1:27" ht="17.100000000000001" customHeight="1" x14ac:dyDescent="0.3">
      <c r="A114" s="605"/>
      <c r="B114" s="606"/>
      <c r="C114" s="547" t="s">
        <v>228</v>
      </c>
      <c r="D114" s="549" t="s">
        <v>229</v>
      </c>
      <c r="E114" s="611"/>
      <c r="F114" s="275">
        <v>103</v>
      </c>
      <c r="G114" s="612"/>
      <c r="H114" s="612"/>
      <c r="Q114"/>
      <c r="R114"/>
      <c r="S114"/>
      <c r="T114"/>
      <c r="U114"/>
      <c r="V114"/>
      <c r="W114"/>
      <c r="X114"/>
      <c r="Y114"/>
      <c r="Z114"/>
      <c r="AA114"/>
    </row>
    <row r="115" spans="1:27" ht="17.100000000000001" customHeight="1" x14ac:dyDescent="0.3">
      <c r="A115" s="607"/>
      <c r="B115" s="608"/>
      <c r="C115" s="548"/>
      <c r="D115" s="560" t="s">
        <v>193</v>
      </c>
      <c r="E115" s="613"/>
      <c r="F115" s="615">
        <v>51</v>
      </c>
      <c r="G115" s="612"/>
      <c r="H115" s="612"/>
      <c r="Q115"/>
      <c r="R115"/>
      <c r="S115"/>
      <c r="T115"/>
      <c r="U115"/>
      <c r="V115"/>
      <c r="W115"/>
      <c r="X115"/>
      <c r="Y115"/>
      <c r="Z115"/>
      <c r="AA115"/>
    </row>
    <row r="116" spans="1:27" ht="17.100000000000001" customHeight="1" x14ac:dyDescent="0.3">
      <c r="A116" s="607"/>
      <c r="B116" s="608"/>
      <c r="C116" s="311" t="s">
        <v>194</v>
      </c>
      <c r="D116" s="562"/>
      <c r="E116" s="614"/>
      <c r="F116" s="616"/>
      <c r="G116" s="612"/>
      <c r="H116" s="612"/>
      <c r="Q116"/>
      <c r="R116"/>
      <c r="S116"/>
      <c r="T116"/>
      <c r="U116"/>
      <c r="V116"/>
      <c r="W116"/>
      <c r="X116"/>
      <c r="Y116"/>
      <c r="Z116"/>
      <c r="AA116"/>
    </row>
    <row r="117" spans="1:27" ht="17.100000000000001" customHeight="1" x14ac:dyDescent="0.3">
      <c r="A117" s="607"/>
      <c r="B117" s="608"/>
      <c r="C117" s="312" t="s">
        <v>195</v>
      </c>
      <c r="D117" s="567" t="s">
        <v>196</v>
      </c>
      <c r="E117" s="617"/>
      <c r="F117" s="313">
        <v>1</v>
      </c>
      <c r="G117" s="612"/>
      <c r="H117" s="612"/>
      <c r="Q117"/>
      <c r="R117"/>
      <c r="S117"/>
      <c r="T117"/>
      <c r="U117"/>
      <c r="V117"/>
      <c r="W117"/>
      <c r="X117"/>
      <c r="Y117"/>
      <c r="Z117"/>
      <c r="AA117"/>
    </row>
    <row r="118" spans="1:27" ht="16.5" x14ac:dyDescent="0.3">
      <c r="A118" s="607"/>
      <c r="B118" s="608"/>
      <c r="C118" s="618" t="s">
        <v>197</v>
      </c>
      <c r="D118" s="620" t="s">
        <v>198</v>
      </c>
      <c r="E118" s="621"/>
      <c r="F118" s="311" t="s">
        <v>199</v>
      </c>
      <c r="G118" s="612"/>
      <c r="H118" s="612"/>
      <c r="Q118"/>
      <c r="R118"/>
      <c r="S118"/>
      <c r="T118"/>
      <c r="U118"/>
      <c r="V118"/>
      <c r="W118"/>
      <c r="X118"/>
      <c r="Y118"/>
      <c r="Z118"/>
      <c r="AA118"/>
    </row>
    <row r="119" spans="1:27" ht="17.100000000000001" customHeight="1" x14ac:dyDescent="0.3">
      <c r="A119" s="609"/>
      <c r="B119" s="610"/>
      <c r="C119" s="619"/>
      <c r="D119" s="622"/>
      <c r="E119" s="623"/>
      <c r="F119" s="314">
        <v>45797</v>
      </c>
      <c r="G119" s="612"/>
      <c r="H119" s="612"/>
      <c r="Q119"/>
      <c r="R119"/>
      <c r="S119"/>
      <c r="T119"/>
      <c r="U119"/>
      <c r="V119"/>
      <c r="W119"/>
      <c r="X119"/>
      <c r="Y119"/>
      <c r="Z119"/>
      <c r="AA119"/>
    </row>
    <row r="120" spans="1:27" ht="17.100000000000001" customHeight="1" thickBot="1" x14ac:dyDescent="0.35">
      <c r="A120" s="585"/>
      <c r="B120" s="586"/>
      <c r="C120" s="586"/>
      <c r="D120" s="586"/>
      <c r="E120" s="586"/>
      <c r="F120" s="586"/>
      <c r="G120" s="586"/>
      <c r="H120" s="587"/>
      <c r="Q120"/>
      <c r="R120"/>
      <c r="S120"/>
      <c r="T120"/>
      <c r="U120"/>
      <c r="V120"/>
      <c r="W120"/>
      <c r="X120"/>
      <c r="Y120"/>
      <c r="Z120"/>
      <c r="AA120"/>
    </row>
    <row r="121" spans="1:27" ht="24.75" customHeight="1" x14ac:dyDescent="0.3">
      <c r="A121" s="588" t="str">
        <f>+A8</f>
        <v>ADECUACION Y MEJORAMIENTO DE (C.I.C) CENTRO DE INTEGACION CIUDADANA DEL MUNICIPIO DE SAN MIGUEL PUTUMAYO</v>
      </c>
      <c r="B121" s="589"/>
      <c r="C121" s="589"/>
      <c r="D121" s="589"/>
      <c r="E121" s="589"/>
      <c r="F121" s="589"/>
      <c r="G121" s="589"/>
      <c r="H121" s="590"/>
      <c r="Q121"/>
      <c r="R121"/>
      <c r="S121"/>
      <c r="T121"/>
      <c r="U121"/>
      <c r="V121"/>
      <c r="W121"/>
      <c r="X121"/>
      <c r="Y121"/>
      <c r="Z121"/>
      <c r="AA121"/>
    </row>
    <row r="122" spans="1:27" ht="18" customHeight="1" thickBot="1" x14ac:dyDescent="0.35">
      <c r="A122" s="591"/>
      <c r="B122" s="592"/>
      <c r="C122" s="592"/>
      <c r="D122" s="592"/>
      <c r="E122" s="592"/>
      <c r="F122" s="592"/>
      <c r="G122" s="592"/>
      <c r="H122" s="593"/>
      <c r="Q122"/>
      <c r="R122"/>
      <c r="S122"/>
      <c r="T122"/>
      <c r="U122"/>
      <c r="V122"/>
      <c r="W122"/>
      <c r="X122"/>
      <c r="Y122"/>
      <c r="Z122"/>
      <c r="AA122"/>
    </row>
    <row r="123" spans="1:27" ht="17.100000000000001" customHeight="1" thickBot="1" x14ac:dyDescent="0.35">
      <c r="A123" s="273"/>
      <c r="B123" s="274"/>
      <c r="C123" s="274"/>
      <c r="D123" s="274"/>
      <c r="E123" s="274"/>
      <c r="F123" s="274"/>
      <c r="G123" s="274"/>
      <c r="H123" s="415"/>
      <c r="Q123"/>
      <c r="R123"/>
      <c r="S123"/>
      <c r="T123"/>
      <c r="U123"/>
      <c r="V123"/>
      <c r="W123"/>
      <c r="X123"/>
      <c r="Y123"/>
      <c r="Z123"/>
      <c r="AA123"/>
    </row>
    <row r="124" spans="1:27" ht="17.100000000000001" customHeight="1" thickBot="1" x14ac:dyDescent="0.35">
      <c r="A124" s="594" t="s">
        <v>26</v>
      </c>
      <c r="B124" s="595"/>
      <c r="C124" s="595"/>
      <c r="D124" s="595"/>
      <c r="E124" s="595"/>
      <c r="F124" s="595"/>
      <c r="G124" s="595"/>
      <c r="H124" s="596"/>
      <c r="Q124"/>
      <c r="R124"/>
      <c r="S124"/>
      <c r="T124"/>
      <c r="U124"/>
      <c r="V124"/>
      <c r="W124"/>
      <c r="X124"/>
      <c r="Y124"/>
      <c r="Z124"/>
      <c r="AA124"/>
    </row>
    <row r="125" spans="1:27" ht="17.100000000000001" customHeight="1" thickBot="1" x14ac:dyDescent="0.35">
      <c r="A125" s="245"/>
      <c r="H125" s="242"/>
      <c r="Q125"/>
      <c r="R125"/>
      <c r="S125"/>
      <c r="T125"/>
      <c r="U125"/>
      <c r="V125"/>
      <c r="W125"/>
      <c r="X125"/>
      <c r="Y125"/>
      <c r="Z125"/>
      <c r="AA125"/>
    </row>
    <row r="126" spans="1:27" ht="32.450000000000003" customHeight="1" thickBot="1" x14ac:dyDescent="0.35">
      <c r="A126" s="360">
        <f>Presupuesto!A21</f>
        <v>3.1</v>
      </c>
      <c r="B126" s="647" t="str">
        <f>Presupuesto!B21</f>
        <v>SUMINISTRO Y APLICACIÓN PINTURA ACRILICO SOBRE MUROS DE CERRAMIENTO PERIMETRAL DE POLIDEPORTIVO</v>
      </c>
      <c r="C126" s="648"/>
      <c r="D126" s="648"/>
      <c r="E126" s="648"/>
      <c r="F126" s="649"/>
      <c r="G126" s="361" t="s">
        <v>28</v>
      </c>
      <c r="H126" s="420" t="str">
        <f>Presupuesto!D21</f>
        <v>M2</v>
      </c>
      <c r="Q126"/>
      <c r="R126"/>
      <c r="S126"/>
      <c r="T126"/>
      <c r="U126"/>
      <c r="V126"/>
      <c r="W126"/>
      <c r="X126"/>
      <c r="Y126"/>
      <c r="Z126"/>
      <c r="AA126"/>
    </row>
    <row r="127" spans="1:27" ht="17.100000000000001" customHeight="1" x14ac:dyDescent="0.3">
      <c r="A127" s="245"/>
      <c r="H127" s="242"/>
      <c r="Q127"/>
      <c r="R127"/>
      <c r="S127"/>
      <c r="T127"/>
      <c r="U127"/>
      <c r="V127"/>
      <c r="W127"/>
      <c r="X127"/>
      <c r="Y127"/>
      <c r="Z127"/>
      <c r="AA127"/>
    </row>
    <row r="128" spans="1:27" ht="17.100000000000001" customHeight="1" x14ac:dyDescent="0.3">
      <c r="A128" s="205" t="s">
        <v>29</v>
      </c>
      <c r="B128" s="600" t="s">
        <v>30</v>
      </c>
      <c r="C128" s="600"/>
      <c r="D128" s="600"/>
      <c r="E128" s="600"/>
      <c r="F128" s="600"/>
      <c r="G128" s="600"/>
      <c r="H128" s="242"/>
      <c r="Q128"/>
      <c r="R128"/>
      <c r="S128"/>
      <c r="T128"/>
      <c r="U128"/>
      <c r="V128"/>
      <c r="W128"/>
      <c r="X128"/>
      <c r="Y128"/>
      <c r="Z128"/>
      <c r="AA128"/>
    </row>
    <row r="129" spans="1:27" ht="17.100000000000001" customHeight="1" x14ac:dyDescent="0.3">
      <c r="A129" s="223"/>
      <c r="B129" s="601" t="s">
        <v>31</v>
      </c>
      <c r="C129" s="602"/>
      <c r="D129" s="223" t="s">
        <v>32</v>
      </c>
      <c r="E129" s="223" t="s">
        <v>33</v>
      </c>
      <c r="F129" s="223" t="s">
        <v>34</v>
      </c>
      <c r="G129" s="223" t="s">
        <v>35</v>
      </c>
      <c r="H129" s="242"/>
      <c r="Q129"/>
      <c r="R129"/>
      <c r="S129"/>
      <c r="T129"/>
      <c r="U129"/>
      <c r="V129"/>
      <c r="W129"/>
      <c r="X129"/>
      <c r="Y129"/>
      <c r="Z129"/>
      <c r="AA129"/>
    </row>
    <row r="130" spans="1:27" ht="17.100000000000001" customHeight="1" x14ac:dyDescent="0.3">
      <c r="A130" s="198"/>
      <c r="B130" s="603" t="s">
        <v>67</v>
      </c>
      <c r="C130" s="604"/>
      <c r="D130" s="198"/>
      <c r="E130" s="206"/>
      <c r="F130" s="467">
        <v>0.1</v>
      </c>
      <c r="G130" s="217">
        <f>H147*F130</f>
        <v>1006.25</v>
      </c>
      <c r="H130" s="243"/>
      <c r="Q130"/>
      <c r="R130"/>
      <c r="S130"/>
      <c r="T130"/>
      <c r="U130"/>
      <c r="V130"/>
      <c r="W130"/>
      <c r="X130"/>
      <c r="Y130"/>
      <c r="Z130"/>
      <c r="AA130"/>
    </row>
    <row r="131" spans="1:27" ht="17.100000000000001" customHeight="1" x14ac:dyDescent="0.3">
      <c r="A131" s="198"/>
      <c r="B131" s="650" t="s">
        <v>294</v>
      </c>
      <c r="C131" s="651"/>
      <c r="D131" s="198"/>
      <c r="E131" s="518">
        <v>10000</v>
      </c>
      <c r="F131" s="467">
        <v>0.06</v>
      </c>
      <c r="G131" s="478">
        <f>+E131*F131</f>
        <v>600</v>
      </c>
      <c r="H131" s="243"/>
    </row>
    <row r="132" spans="1:27" ht="17.100000000000001" customHeight="1" x14ac:dyDescent="0.3">
      <c r="A132" s="198"/>
      <c r="B132" s="650" t="s">
        <v>295</v>
      </c>
      <c r="C132" s="651"/>
      <c r="D132" s="198"/>
      <c r="E132" s="518">
        <v>70000</v>
      </c>
      <c r="F132" s="467">
        <v>0.02</v>
      </c>
      <c r="G132" s="478">
        <f>+E132*F132</f>
        <v>1400</v>
      </c>
      <c r="H132" s="226"/>
    </row>
    <row r="133" spans="1:27" ht="17.100000000000001" customHeight="1" x14ac:dyDescent="0.3">
      <c r="A133" s="246"/>
      <c r="E133" s="207" t="s">
        <v>36</v>
      </c>
      <c r="F133" s="207"/>
      <c r="G133" s="207"/>
      <c r="H133" s="376">
        <f>+G130+G131+G132</f>
        <v>3006.25</v>
      </c>
    </row>
    <row r="134" spans="1:27" ht="17.100000000000001" customHeight="1" x14ac:dyDescent="0.3">
      <c r="A134" s="205" t="s">
        <v>37</v>
      </c>
      <c r="B134" s="600" t="s">
        <v>38</v>
      </c>
      <c r="C134" s="600"/>
      <c r="D134" s="600"/>
      <c r="E134" s="600"/>
      <c r="F134" s="600"/>
      <c r="G134" s="600"/>
      <c r="H134" s="226"/>
    </row>
    <row r="135" spans="1:27" ht="17.100000000000001" customHeight="1" x14ac:dyDescent="0.3">
      <c r="A135" s="223"/>
      <c r="B135" s="601" t="s">
        <v>31</v>
      </c>
      <c r="C135" s="602"/>
      <c r="D135" s="198" t="s">
        <v>12</v>
      </c>
      <c r="E135" s="208" t="s">
        <v>39</v>
      </c>
      <c r="F135" s="208" t="s">
        <v>40</v>
      </c>
      <c r="G135" s="208" t="s">
        <v>35</v>
      </c>
      <c r="H135" s="226"/>
    </row>
    <row r="136" spans="1:27" ht="17.100000000000001" customHeight="1" x14ac:dyDescent="0.3">
      <c r="A136" s="198"/>
      <c r="B136" s="643" t="s">
        <v>296</v>
      </c>
      <c r="C136" s="644"/>
      <c r="D136" s="519" t="s">
        <v>300</v>
      </c>
      <c r="E136" s="520">
        <v>0.12</v>
      </c>
      <c r="F136" s="521">
        <v>90000</v>
      </c>
      <c r="G136" s="518">
        <f>ROUND(E136*F136,2)</f>
        <v>10800</v>
      </c>
      <c r="H136" s="226"/>
    </row>
    <row r="137" spans="1:27" ht="17.100000000000001" customHeight="1" x14ac:dyDescent="0.3">
      <c r="A137" s="198"/>
      <c r="B137" s="645" t="s">
        <v>297</v>
      </c>
      <c r="C137" s="646"/>
      <c r="D137" s="519" t="s">
        <v>300</v>
      </c>
      <c r="E137" s="469">
        <v>0.02</v>
      </c>
      <c r="F137" s="518">
        <v>15000</v>
      </c>
      <c r="G137" s="518">
        <f>ROUND(E137*F137,2)</f>
        <v>300</v>
      </c>
      <c r="H137" s="226"/>
    </row>
    <row r="138" spans="1:27" ht="17.100000000000001" customHeight="1" x14ac:dyDescent="0.3">
      <c r="A138" s="198"/>
      <c r="B138" s="629" t="s">
        <v>298</v>
      </c>
      <c r="C138" s="630"/>
      <c r="D138" s="519" t="s">
        <v>152</v>
      </c>
      <c r="E138" s="469">
        <v>0.06</v>
      </c>
      <c r="F138" s="518">
        <v>10000</v>
      </c>
      <c r="G138" s="518">
        <f>ROUND(E138*F138,2)</f>
        <v>600</v>
      </c>
      <c r="H138" s="226"/>
    </row>
    <row r="139" spans="1:27" ht="17.100000000000001" customHeight="1" x14ac:dyDescent="0.3">
      <c r="A139" s="198"/>
      <c r="B139" s="629" t="s">
        <v>299</v>
      </c>
      <c r="C139" s="630"/>
      <c r="D139" s="519" t="s">
        <v>301</v>
      </c>
      <c r="E139" s="469">
        <v>0.03</v>
      </c>
      <c r="F139" s="518">
        <v>5500</v>
      </c>
      <c r="G139" s="518">
        <f>ROUND(E139*F139,2)</f>
        <v>165</v>
      </c>
      <c r="H139" s="226"/>
    </row>
    <row r="140" spans="1:27" ht="17.100000000000001" customHeight="1" x14ac:dyDescent="0.3">
      <c r="A140" s="198"/>
      <c r="B140" s="624"/>
      <c r="C140" s="625"/>
      <c r="D140" s="198"/>
      <c r="E140" s="206"/>
      <c r="F140" s="206"/>
      <c r="G140" s="206"/>
      <c r="H140" s="226"/>
    </row>
    <row r="141" spans="1:27" ht="17.100000000000001" customHeight="1" x14ac:dyDescent="0.3">
      <c r="A141" s="246" t="s">
        <v>41</v>
      </c>
      <c r="E141" s="207" t="s">
        <v>42</v>
      </c>
      <c r="F141" s="207"/>
      <c r="G141" s="207"/>
      <c r="H141" s="376">
        <f>+G136+G137+G138+G139</f>
        <v>11865</v>
      </c>
    </row>
    <row r="142" spans="1:27" ht="17.100000000000001" customHeight="1" x14ac:dyDescent="0.3">
      <c r="A142" s="205" t="s">
        <v>43</v>
      </c>
      <c r="B142" s="600" t="s">
        <v>44</v>
      </c>
      <c r="C142" s="600"/>
      <c r="D142" s="600"/>
      <c r="E142" s="600"/>
      <c r="F142" s="600"/>
      <c r="G142" s="600"/>
      <c r="H142" s="226"/>
    </row>
    <row r="143" spans="1:27" ht="17.100000000000001" customHeight="1" x14ac:dyDescent="0.3">
      <c r="A143" s="198" t="s">
        <v>45</v>
      </c>
      <c r="B143" s="223" t="s">
        <v>31</v>
      </c>
      <c r="C143" s="223" t="s">
        <v>46</v>
      </c>
      <c r="D143" s="223" t="s">
        <v>47</v>
      </c>
      <c r="E143" s="208" t="s">
        <v>48</v>
      </c>
      <c r="F143" s="206" t="s">
        <v>34</v>
      </c>
      <c r="G143" s="206" t="s">
        <v>35</v>
      </c>
      <c r="H143" s="226"/>
    </row>
    <row r="144" spans="1:27" ht="17.100000000000001" customHeight="1" x14ac:dyDescent="0.3">
      <c r="A144" s="198">
        <v>2</v>
      </c>
      <c r="B144" s="198" t="s">
        <v>187</v>
      </c>
      <c r="C144" s="210">
        <v>60000</v>
      </c>
      <c r="D144" s="211">
        <v>0.75</v>
      </c>
      <c r="E144" s="209">
        <f>+(A144*C144)+(A144*C144*D144)</f>
        <v>210000</v>
      </c>
      <c r="F144" s="212">
        <v>40</v>
      </c>
      <c r="G144" s="217">
        <f>(E144)/(F144)</f>
        <v>5250</v>
      </c>
      <c r="H144" s="226"/>
    </row>
    <row r="145" spans="1:8" ht="17.100000000000001" customHeight="1" x14ac:dyDescent="0.3">
      <c r="A145" s="198">
        <v>1</v>
      </c>
      <c r="B145" s="198" t="s">
        <v>293</v>
      </c>
      <c r="C145" s="210">
        <v>110000</v>
      </c>
      <c r="D145" s="211">
        <v>0.75</v>
      </c>
      <c r="E145" s="209">
        <f>+(A145*C145)+(A145*C145*D145)</f>
        <v>192500</v>
      </c>
      <c r="F145" s="212">
        <v>40</v>
      </c>
      <c r="G145" s="217">
        <f>(E145)/(F145)</f>
        <v>4812.5</v>
      </c>
      <c r="H145" s="226"/>
    </row>
    <row r="146" spans="1:8" ht="17.100000000000001" customHeight="1" x14ac:dyDescent="0.3">
      <c r="A146" s="198"/>
      <c r="B146" s="198"/>
      <c r="C146" s="198"/>
      <c r="D146" s="198"/>
      <c r="E146" s="206"/>
      <c r="F146" s="206"/>
      <c r="G146" s="206"/>
      <c r="H146" s="226"/>
    </row>
    <row r="147" spans="1:8" ht="17.100000000000001" customHeight="1" x14ac:dyDescent="0.3">
      <c r="A147" s="246"/>
      <c r="E147" s="207" t="s">
        <v>50</v>
      </c>
      <c r="F147" s="207"/>
      <c r="G147" s="207"/>
      <c r="H147" s="421">
        <f>SUM(G144)+(G145)</f>
        <v>10062.5</v>
      </c>
    </row>
    <row r="148" spans="1:8" ht="17.100000000000001" customHeight="1" x14ac:dyDescent="0.3">
      <c r="A148" s="205" t="s">
        <v>51</v>
      </c>
      <c r="B148" s="600" t="s">
        <v>18</v>
      </c>
      <c r="C148" s="600"/>
      <c r="D148" s="600"/>
      <c r="E148" s="600"/>
      <c r="F148" s="600"/>
      <c r="G148" s="600"/>
      <c r="H148" s="226"/>
    </row>
    <row r="149" spans="1:8" ht="17.100000000000001" customHeight="1" x14ac:dyDescent="0.3">
      <c r="A149" s="198"/>
      <c r="B149" s="198" t="s">
        <v>31</v>
      </c>
      <c r="C149" s="223" t="s">
        <v>12</v>
      </c>
      <c r="D149" s="223" t="s">
        <v>13</v>
      </c>
      <c r="E149" s="223" t="s">
        <v>52</v>
      </c>
      <c r="F149" s="223"/>
      <c r="G149" s="206" t="s">
        <v>53</v>
      </c>
      <c r="H149" s="226"/>
    </row>
    <row r="150" spans="1:8" ht="17.100000000000001" customHeight="1" x14ac:dyDescent="0.3">
      <c r="A150" s="198"/>
      <c r="B150" s="198"/>
      <c r="C150" s="213"/>
      <c r="D150" s="198"/>
      <c r="E150" s="206"/>
      <c r="F150" s="206"/>
      <c r="G150" s="206"/>
      <c r="H150" s="226"/>
    </row>
    <row r="151" spans="1:8" ht="17.100000000000001" customHeight="1" x14ac:dyDescent="0.3">
      <c r="A151" s="198"/>
      <c r="B151" s="198"/>
      <c r="C151" s="209"/>
      <c r="D151" s="198"/>
      <c r="E151" s="206"/>
      <c r="F151" s="206"/>
      <c r="G151" s="206"/>
      <c r="H151" s="226"/>
    </row>
    <row r="152" spans="1:8" ht="17.100000000000001" customHeight="1" x14ac:dyDescent="0.3">
      <c r="A152" s="198"/>
      <c r="B152" s="198"/>
      <c r="C152" s="198"/>
      <c r="D152" s="198"/>
      <c r="E152" s="206"/>
      <c r="F152" s="206"/>
      <c r="G152" s="206"/>
      <c r="H152" s="226"/>
    </row>
    <row r="153" spans="1:8" ht="17.100000000000001" customHeight="1" x14ac:dyDescent="0.3">
      <c r="A153" s="246"/>
      <c r="E153" s="207" t="s">
        <v>50</v>
      </c>
      <c r="F153" s="207"/>
      <c r="G153" s="207"/>
      <c r="H153" s="226">
        <f>ROUND(SUM(G150)+(G151),0)</f>
        <v>0</v>
      </c>
    </row>
    <row r="154" spans="1:8" ht="17.100000000000001" customHeight="1" x14ac:dyDescent="0.3">
      <c r="A154" s="245"/>
      <c r="E154" s="207"/>
      <c r="F154" s="207"/>
      <c r="G154" s="207"/>
      <c r="H154" s="226"/>
    </row>
    <row r="155" spans="1:8" ht="17.100000000000001" customHeight="1" x14ac:dyDescent="0.3">
      <c r="A155" s="245"/>
      <c r="D155" s="214" t="s">
        <v>54</v>
      </c>
      <c r="E155" s="215"/>
      <c r="F155" s="215"/>
      <c r="G155" s="215"/>
      <c r="H155" s="421">
        <f>ROUND(SUM(H133:H154),2)</f>
        <v>24933.75</v>
      </c>
    </row>
    <row r="156" spans="1:8" ht="17.100000000000001" customHeight="1" x14ac:dyDescent="0.3">
      <c r="A156" s="245"/>
      <c r="E156" s="207"/>
      <c r="F156" s="207"/>
      <c r="G156" s="207"/>
      <c r="H156" s="226"/>
    </row>
    <row r="157" spans="1:8" ht="17.100000000000001" customHeight="1" x14ac:dyDescent="0.3">
      <c r="A157" s="205" t="s">
        <v>55</v>
      </c>
      <c r="B157" s="600" t="s">
        <v>56</v>
      </c>
      <c r="C157" s="600"/>
      <c r="D157" s="600"/>
      <c r="E157" s="600"/>
      <c r="F157" s="600"/>
      <c r="G157" s="600"/>
      <c r="H157" s="226"/>
    </row>
    <row r="158" spans="1:8" ht="17.100000000000001" customHeight="1" x14ac:dyDescent="0.3">
      <c r="A158" s="223"/>
      <c r="B158" s="223" t="s">
        <v>31</v>
      </c>
      <c r="C158" s="223" t="s">
        <v>57</v>
      </c>
      <c r="D158" s="198" t="s">
        <v>58</v>
      </c>
      <c r="E158" s="206"/>
      <c r="F158" s="206" t="s">
        <v>59</v>
      </c>
      <c r="G158" s="206"/>
      <c r="H158" s="226"/>
    </row>
    <row r="159" spans="1:8" ht="17.100000000000001" customHeight="1" x14ac:dyDescent="0.3">
      <c r="A159" s="198"/>
      <c r="B159" s="223" t="s">
        <v>60</v>
      </c>
      <c r="C159" s="211">
        <v>0.27</v>
      </c>
      <c r="D159" s="198"/>
      <c r="E159" s="209"/>
      <c r="F159" s="198"/>
      <c r="G159" s="217">
        <f>+H155*C159</f>
        <v>6732.1125000000002</v>
      </c>
      <c r="H159" s="226"/>
    </row>
    <row r="160" spans="1:8" ht="17.100000000000001" customHeight="1" x14ac:dyDescent="0.3">
      <c r="A160" s="198"/>
      <c r="B160" s="223" t="s">
        <v>61</v>
      </c>
      <c r="C160" s="211">
        <v>0.02</v>
      </c>
      <c r="D160" s="198"/>
      <c r="E160" s="209"/>
      <c r="F160" s="198"/>
      <c r="G160" s="217">
        <f>+H155*C160</f>
        <v>498.67500000000001</v>
      </c>
      <c r="H160" s="226"/>
    </row>
    <row r="161" spans="1:27" ht="17.100000000000001" customHeight="1" x14ac:dyDescent="0.3">
      <c r="A161" s="198"/>
      <c r="B161" s="223" t="s">
        <v>62</v>
      </c>
      <c r="C161" s="211">
        <v>0.03</v>
      </c>
      <c r="D161" s="198"/>
      <c r="E161" s="209"/>
      <c r="F161" s="198"/>
      <c r="G161" s="217">
        <f>+H155*C161</f>
        <v>748.01249999999993</v>
      </c>
      <c r="H161" s="226"/>
    </row>
    <row r="162" spans="1:27" ht="17.100000000000001" customHeight="1" x14ac:dyDescent="0.3">
      <c r="A162" s="245"/>
      <c r="D162" s="214" t="s">
        <v>63</v>
      </c>
      <c r="E162" s="215"/>
      <c r="F162" s="215"/>
      <c r="G162" s="215"/>
      <c r="H162" s="421">
        <f>SUM(G158:G161)</f>
        <v>7978.8</v>
      </c>
    </row>
    <row r="163" spans="1:27" ht="17.100000000000001" customHeight="1" x14ac:dyDescent="0.3">
      <c r="A163" s="245"/>
      <c r="E163" s="207"/>
      <c r="F163" s="207"/>
      <c r="G163" s="207"/>
      <c r="H163" s="226"/>
    </row>
    <row r="164" spans="1:27" ht="17.100000000000001" customHeight="1" x14ac:dyDescent="0.3">
      <c r="A164" s="245"/>
      <c r="D164" s="214" t="s">
        <v>64</v>
      </c>
      <c r="E164" s="215"/>
      <c r="F164" s="215"/>
      <c r="G164" s="207"/>
      <c r="H164" s="421">
        <f>H155+H162</f>
        <v>32912.550000000003</v>
      </c>
    </row>
    <row r="165" spans="1:27" ht="17.100000000000001" customHeight="1" x14ac:dyDescent="0.3">
      <c r="A165" s="245"/>
      <c r="D165" s="214"/>
      <c r="E165" s="215"/>
      <c r="F165" s="215"/>
      <c r="G165" s="207"/>
      <c r="H165" s="226"/>
    </row>
    <row r="166" spans="1:27" ht="17.100000000000001" customHeight="1" x14ac:dyDescent="0.3">
      <c r="A166" s="204"/>
      <c r="B166" s="203"/>
      <c r="E166" s="218"/>
      <c r="F166" s="219"/>
      <c r="G166" s="202"/>
      <c r="H166" s="226"/>
    </row>
    <row r="167" spans="1:27" ht="17.100000000000001" customHeight="1" x14ac:dyDescent="0.3">
      <c r="A167" s="247"/>
      <c r="B167" s="216"/>
      <c r="E167" s="215"/>
      <c r="F167" s="207"/>
      <c r="G167" s="207"/>
      <c r="H167" s="226"/>
    </row>
    <row r="168" spans="1:27" ht="16.5" customHeight="1" x14ac:dyDescent="0.3">
      <c r="B168" s="216"/>
      <c r="E168" s="468"/>
      <c r="F168" s="207"/>
      <c r="G168" s="207"/>
      <c r="H168" s="226"/>
    </row>
    <row r="169" spans="1:27" ht="17.100000000000001" customHeight="1" x14ac:dyDescent="0.3">
      <c r="A169" s="248"/>
      <c r="B169" s="249"/>
      <c r="C169" s="203"/>
      <c r="D169" s="203"/>
      <c r="E169" s="463"/>
      <c r="F169" s="202"/>
      <c r="G169" s="202"/>
      <c r="H169" s="244"/>
    </row>
    <row r="171" spans="1:27" s="461" customFormat="1" ht="17.100000000000001" customHeight="1" x14ac:dyDescent="0.3">
      <c r="A171" s="605"/>
      <c r="B171" s="606"/>
      <c r="C171" s="547" t="s">
        <v>228</v>
      </c>
      <c r="D171" s="549" t="s">
        <v>229</v>
      </c>
      <c r="E171" s="611"/>
      <c r="F171" s="529">
        <v>103</v>
      </c>
      <c r="G171" s="612"/>
      <c r="H171" s="612"/>
      <c r="Q171"/>
      <c r="R171"/>
      <c r="S171"/>
      <c r="T171"/>
      <c r="U171"/>
      <c r="V171"/>
      <c r="W171"/>
      <c r="X171"/>
      <c r="Y171"/>
      <c r="Z171"/>
      <c r="AA171"/>
    </row>
    <row r="172" spans="1:27" s="461" customFormat="1" ht="17.100000000000001" customHeight="1" x14ac:dyDescent="0.3">
      <c r="A172" s="607"/>
      <c r="B172" s="608"/>
      <c r="C172" s="548"/>
      <c r="D172" s="560" t="s">
        <v>193</v>
      </c>
      <c r="E172" s="613"/>
      <c r="F172" s="615">
        <v>51</v>
      </c>
      <c r="G172" s="612"/>
      <c r="H172" s="612"/>
      <c r="Q172"/>
      <c r="R172"/>
      <c r="S172"/>
      <c r="T172"/>
      <c r="U172"/>
      <c r="V172"/>
      <c r="W172"/>
      <c r="X172"/>
      <c r="Y172"/>
      <c r="Z172"/>
      <c r="AA172"/>
    </row>
    <row r="173" spans="1:27" s="461" customFormat="1" ht="17.100000000000001" customHeight="1" x14ac:dyDescent="0.3">
      <c r="A173" s="607"/>
      <c r="B173" s="608"/>
      <c r="C173" s="524" t="s">
        <v>194</v>
      </c>
      <c r="D173" s="562"/>
      <c r="E173" s="614"/>
      <c r="F173" s="616"/>
      <c r="G173" s="612"/>
      <c r="H173" s="612"/>
      <c r="Q173"/>
      <c r="R173"/>
      <c r="S173"/>
      <c r="T173"/>
      <c r="U173"/>
      <c r="V173"/>
      <c r="W173"/>
      <c r="X173"/>
      <c r="Y173"/>
      <c r="Z173"/>
      <c r="AA173"/>
    </row>
    <row r="174" spans="1:27" s="461" customFormat="1" ht="17.100000000000001" customHeight="1" x14ac:dyDescent="0.3">
      <c r="A174" s="607"/>
      <c r="B174" s="608"/>
      <c r="C174" s="494" t="s">
        <v>195</v>
      </c>
      <c r="D174" s="567" t="s">
        <v>196</v>
      </c>
      <c r="E174" s="617"/>
      <c r="F174" s="523">
        <v>1</v>
      </c>
      <c r="G174" s="612"/>
      <c r="H174" s="612"/>
      <c r="Q174"/>
      <c r="R174"/>
      <c r="S174"/>
      <c r="T174"/>
      <c r="U174"/>
      <c r="V174"/>
      <c r="W174"/>
      <c r="X174"/>
      <c r="Y174"/>
      <c r="Z174"/>
      <c r="AA174"/>
    </row>
    <row r="175" spans="1:27" s="461" customFormat="1" ht="16.5" x14ac:dyDescent="0.3">
      <c r="A175" s="607"/>
      <c r="B175" s="608"/>
      <c r="C175" s="618" t="s">
        <v>197</v>
      </c>
      <c r="D175" s="620" t="s">
        <v>198</v>
      </c>
      <c r="E175" s="621"/>
      <c r="F175" s="524" t="s">
        <v>199</v>
      </c>
      <c r="G175" s="612"/>
      <c r="H175" s="612"/>
      <c r="Q175"/>
      <c r="R175"/>
      <c r="S175"/>
      <c r="T175"/>
      <c r="U175"/>
      <c r="V175"/>
      <c r="W175"/>
      <c r="X175"/>
      <c r="Y175"/>
      <c r="Z175"/>
      <c r="AA175"/>
    </row>
    <row r="176" spans="1:27" s="461" customFormat="1" ht="17.100000000000001" customHeight="1" x14ac:dyDescent="0.3">
      <c r="A176" s="609"/>
      <c r="B176" s="610"/>
      <c r="C176" s="619"/>
      <c r="D176" s="622"/>
      <c r="E176" s="623"/>
      <c r="F176" s="314">
        <v>45797</v>
      </c>
      <c r="G176" s="612"/>
      <c r="H176" s="612"/>
      <c r="Q176"/>
      <c r="R176"/>
      <c r="S176"/>
      <c r="T176"/>
      <c r="U176"/>
      <c r="V176"/>
      <c r="W176"/>
      <c r="X176"/>
      <c r="Y176"/>
      <c r="Z176"/>
      <c r="AA176"/>
    </row>
    <row r="177" spans="1:27" s="461" customFormat="1" ht="17.100000000000001" customHeight="1" thickBot="1" x14ac:dyDescent="0.35">
      <c r="A177" s="585"/>
      <c r="B177" s="586"/>
      <c r="C177" s="586"/>
      <c r="D177" s="586"/>
      <c r="E177" s="586"/>
      <c r="F177" s="586"/>
      <c r="G177" s="586"/>
      <c r="H177" s="587"/>
      <c r="Q177"/>
      <c r="R177"/>
      <c r="S177"/>
      <c r="T177"/>
      <c r="U177"/>
      <c r="V177"/>
      <c r="W177"/>
      <c r="X177"/>
      <c r="Y177"/>
      <c r="Z177"/>
      <c r="AA177"/>
    </row>
    <row r="178" spans="1:27" s="461" customFormat="1" ht="24.75" customHeight="1" x14ac:dyDescent="0.3">
      <c r="A178" s="588" t="str">
        <f>+Presupuesto!A8</f>
        <v>ADECUACION Y MEJORAMIENTO DE (C.I.C) CENTRO DE INTEGACION CIUDADANA DEL MUNICIPIO DE SAN MIGUEL PUTUMAYO</v>
      </c>
      <c r="B178" s="589"/>
      <c r="C178" s="589"/>
      <c r="D178" s="589"/>
      <c r="E178" s="589"/>
      <c r="F178" s="589"/>
      <c r="G178" s="589"/>
      <c r="H178" s="590"/>
      <c r="Q178"/>
      <c r="R178"/>
      <c r="S178"/>
      <c r="T178"/>
      <c r="U178"/>
      <c r="V178"/>
      <c r="W178"/>
      <c r="X178"/>
      <c r="Y178"/>
      <c r="Z178"/>
      <c r="AA178"/>
    </row>
    <row r="179" spans="1:27" s="461" customFormat="1" ht="18" customHeight="1" thickBot="1" x14ac:dyDescent="0.35">
      <c r="A179" s="591"/>
      <c r="B179" s="592"/>
      <c r="C179" s="592"/>
      <c r="D179" s="592"/>
      <c r="E179" s="592"/>
      <c r="F179" s="592"/>
      <c r="G179" s="592"/>
      <c r="H179" s="593"/>
      <c r="Q179"/>
      <c r="R179"/>
      <c r="S179"/>
      <c r="T179"/>
      <c r="U179"/>
      <c r="V179"/>
      <c r="W179"/>
      <c r="X179"/>
      <c r="Y179"/>
      <c r="Z179"/>
      <c r="AA179"/>
    </row>
    <row r="180" spans="1:27" s="461" customFormat="1" ht="17.100000000000001" customHeight="1" thickBot="1" x14ac:dyDescent="0.35">
      <c r="A180" s="525"/>
      <c r="B180" s="526"/>
      <c r="C180" s="526"/>
      <c r="D180" s="526"/>
      <c r="E180" s="526"/>
      <c r="F180" s="526"/>
      <c r="G180" s="526"/>
      <c r="H180" s="527"/>
      <c r="Q180"/>
      <c r="R180"/>
      <c r="S180"/>
      <c r="T180"/>
      <c r="U180"/>
      <c r="V180"/>
      <c r="W180"/>
      <c r="X180"/>
      <c r="Y180"/>
      <c r="Z180"/>
      <c r="AA180"/>
    </row>
    <row r="181" spans="1:27" s="461" customFormat="1" ht="17.100000000000001" customHeight="1" thickBot="1" x14ac:dyDescent="0.35">
      <c r="A181" s="594" t="s">
        <v>26</v>
      </c>
      <c r="B181" s="595"/>
      <c r="C181" s="595"/>
      <c r="D181" s="595"/>
      <c r="E181" s="595"/>
      <c r="F181" s="595"/>
      <c r="G181" s="595"/>
      <c r="H181" s="596"/>
      <c r="Q181"/>
      <c r="R181"/>
      <c r="S181"/>
      <c r="T181"/>
      <c r="U181"/>
      <c r="V181"/>
      <c r="W181"/>
      <c r="X181"/>
      <c r="Y181"/>
      <c r="Z181"/>
      <c r="AA181"/>
    </row>
    <row r="182" spans="1:27" s="461" customFormat="1" ht="17.100000000000001" customHeight="1" thickBot="1" x14ac:dyDescent="0.35">
      <c r="A182" s="487"/>
      <c r="B182" s="462"/>
      <c r="C182" s="462"/>
      <c r="D182" s="462"/>
      <c r="E182" s="462"/>
      <c r="F182" s="462"/>
      <c r="G182" s="462"/>
      <c r="H182" s="485"/>
      <c r="Q182"/>
      <c r="R182"/>
      <c r="S182"/>
      <c r="T182"/>
      <c r="U182"/>
      <c r="V182"/>
      <c r="W182"/>
      <c r="X182"/>
      <c r="Y182"/>
      <c r="Z182"/>
      <c r="AA182"/>
    </row>
    <row r="183" spans="1:27" s="461" customFormat="1" ht="17.100000000000001" customHeight="1" thickBot="1" x14ac:dyDescent="0.35">
      <c r="A183" s="496">
        <f>+Presupuesto!A22</f>
        <v>3.2</v>
      </c>
      <c r="B183" s="597" t="str">
        <f>+Presupuesto!B22</f>
        <v>SUMINISTRO Y APLICACIÓN PINTURA ACRILICO SOBRE ESCALERAS DE POLIDEPORTIVO</v>
      </c>
      <c r="C183" s="598"/>
      <c r="D183" s="598"/>
      <c r="E183" s="598"/>
      <c r="F183" s="599"/>
      <c r="G183" s="497" t="s">
        <v>28</v>
      </c>
      <c r="H183" s="502" t="str">
        <f>+Presupuesto!D22</f>
        <v>M2</v>
      </c>
      <c r="Q183"/>
      <c r="R183"/>
      <c r="S183"/>
      <c r="T183"/>
      <c r="U183"/>
      <c r="V183"/>
      <c r="W183"/>
      <c r="X183"/>
      <c r="Y183"/>
      <c r="Z183"/>
      <c r="AA183"/>
    </row>
    <row r="184" spans="1:27" s="461" customFormat="1" ht="17.100000000000001" customHeight="1" x14ac:dyDescent="0.3">
      <c r="A184" s="487"/>
      <c r="B184" s="462"/>
      <c r="C184" s="462"/>
      <c r="D184" s="462"/>
      <c r="E184" s="462"/>
      <c r="F184" s="462"/>
      <c r="G184" s="462"/>
      <c r="H184" s="485"/>
      <c r="Q184"/>
      <c r="R184"/>
      <c r="S184"/>
      <c r="T184"/>
      <c r="U184"/>
      <c r="V184"/>
      <c r="W184"/>
      <c r="X184"/>
      <c r="Y184"/>
      <c r="Z184"/>
      <c r="AA184"/>
    </row>
    <row r="185" spans="1:27" s="461" customFormat="1" ht="17.100000000000001" customHeight="1" x14ac:dyDescent="0.3">
      <c r="A185" s="466" t="s">
        <v>29</v>
      </c>
      <c r="B185" s="600" t="s">
        <v>30</v>
      </c>
      <c r="C185" s="600"/>
      <c r="D185" s="600"/>
      <c r="E185" s="600"/>
      <c r="F185" s="600"/>
      <c r="G185" s="600"/>
      <c r="H185" s="485"/>
      <c r="Q185"/>
      <c r="R185"/>
      <c r="S185"/>
      <c r="T185"/>
      <c r="U185"/>
      <c r="V185"/>
      <c r="W185"/>
      <c r="X185"/>
      <c r="Y185"/>
      <c r="Z185"/>
      <c r="AA185"/>
    </row>
    <row r="186" spans="1:27" s="461" customFormat="1" ht="17.100000000000001" customHeight="1" x14ac:dyDescent="0.3">
      <c r="A186" s="528"/>
      <c r="B186" s="601" t="s">
        <v>31</v>
      </c>
      <c r="C186" s="602"/>
      <c r="D186" s="528" t="s">
        <v>32</v>
      </c>
      <c r="E186" s="528" t="s">
        <v>33</v>
      </c>
      <c r="F186" s="528" t="s">
        <v>34</v>
      </c>
      <c r="G186" s="528" t="s">
        <v>35</v>
      </c>
      <c r="H186" s="485"/>
      <c r="Q186"/>
      <c r="R186"/>
      <c r="S186"/>
      <c r="T186"/>
      <c r="U186"/>
      <c r="V186"/>
      <c r="W186"/>
      <c r="X186"/>
      <c r="Y186"/>
      <c r="Z186"/>
      <c r="AA186"/>
    </row>
    <row r="187" spans="1:27" s="461" customFormat="1" ht="17.100000000000001" customHeight="1" x14ac:dyDescent="0.3">
      <c r="A187" s="460"/>
      <c r="B187" s="603" t="s">
        <v>67</v>
      </c>
      <c r="C187" s="604"/>
      <c r="D187" s="460"/>
      <c r="E187" s="467"/>
      <c r="F187" s="467">
        <v>0.1</v>
      </c>
      <c r="G187" s="478">
        <f>H204*F187</f>
        <v>1006.25</v>
      </c>
      <c r="H187" s="486"/>
      <c r="Q187"/>
      <c r="R187"/>
      <c r="S187"/>
      <c r="T187"/>
      <c r="U187"/>
      <c r="V187"/>
      <c r="W187"/>
      <c r="X187"/>
      <c r="Y187"/>
      <c r="Z187"/>
      <c r="AA187"/>
    </row>
    <row r="188" spans="1:27" s="461" customFormat="1" ht="17.100000000000001" customHeight="1" x14ac:dyDescent="0.3">
      <c r="A188" s="460"/>
      <c r="B188" s="650" t="s">
        <v>294</v>
      </c>
      <c r="C188" s="651"/>
      <c r="D188" s="460"/>
      <c r="E188" s="518">
        <v>10000</v>
      </c>
      <c r="F188" s="467">
        <v>0.06</v>
      </c>
      <c r="G188" s="478">
        <f>+E188*F188</f>
        <v>600</v>
      </c>
      <c r="H188" s="486"/>
    </row>
    <row r="189" spans="1:27" s="461" customFormat="1" ht="17.100000000000001" customHeight="1" x14ac:dyDescent="0.3">
      <c r="A189" s="460"/>
      <c r="B189" s="650" t="s">
        <v>295</v>
      </c>
      <c r="C189" s="651"/>
      <c r="D189" s="460"/>
      <c r="E189" s="518">
        <v>70000</v>
      </c>
      <c r="F189" s="467">
        <v>0.02</v>
      </c>
      <c r="G189" s="478">
        <f>+E189*F189</f>
        <v>1400</v>
      </c>
      <c r="H189" s="484"/>
    </row>
    <row r="190" spans="1:27" s="461" customFormat="1" ht="17.100000000000001" customHeight="1" x14ac:dyDescent="0.3">
      <c r="A190" s="488"/>
      <c r="B190" s="462"/>
      <c r="C190" s="462"/>
      <c r="D190" s="462"/>
      <c r="E190" s="468" t="s">
        <v>36</v>
      </c>
      <c r="F190" s="468"/>
      <c r="G190" s="468"/>
      <c r="H190" s="500">
        <f>+G187+G188+G189</f>
        <v>3006.25</v>
      </c>
    </row>
    <row r="191" spans="1:27" s="461" customFormat="1" ht="17.100000000000001" customHeight="1" x14ac:dyDescent="0.3">
      <c r="A191" s="466" t="s">
        <v>37</v>
      </c>
      <c r="B191" s="600" t="s">
        <v>38</v>
      </c>
      <c r="C191" s="600"/>
      <c r="D191" s="600"/>
      <c r="E191" s="600"/>
      <c r="F191" s="600"/>
      <c r="G191" s="600"/>
      <c r="H191" s="484"/>
    </row>
    <row r="192" spans="1:27" s="461" customFormat="1" ht="17.100000000000001" customHeight="1" x14ac:dyDescent="0.3">
      <c r="A192" s="528"/>
      <c r="B192" s="601" t="s">
        <v>31</v>
      </c>
      <c r="C192" s="602"/>
      <c r="D192" s="460" t="s">
        <v>12</v>
      </c>
      <c r="E192" s="469" t="s">
        <v>39</v>
      </c>
      <c r="F192" s="469" t="s">
        <v>40</v>
      </c>
      <c r="G192" s="469" t="s">
        <v>35</v>
      </c>
      <c r="H192" s="484"/>
    </row>
    <row r="193" spans="1:8" s="461" customFormat="1" ht="17.100000000000001" customHeight="1" x14ac:dyDescent="0.3">
      <c r="A193" s="460"/>
      <c r="B193" s="643" t="s">
        <v>296</v>
      </c>
      <c r="C193" s="644"/>
      <c r="D193" s="519" t="s">
        <v>300</v>
      </c>
      <c r="E193" s="520">
        <v>0.12</v>
      </c>
      <c r="F193" s="521">
        <f>+F136</f>
        <v>90000</v>
      </c>
      <c r="G193" s="518">
        <f>ROUND(E193*F193,2)</f>
        <v>10800</v>
      </c>
      <c r="H193" s="484"/>
    </row>
    <row r="194" spans="1:8" s="461" customFormat="1" ht="17.100000000000001" customHeight="1" x14ac:dyDescent="0.3">
      <c r="A194" s="460"/>
      <c r="B194" s="645" t="s">
        <v>297</v>
      </c>
      <c r="C194" s="646"/>
      <c r="D194" s="519" t="s">
        <v>300</v>
      </c>
      <c r="E194" s="469">
        <v>0.02</v>
      </c>
      <c r="F194" s="518">
        <v>15000</v>
      </c>
      <c r="G194" s="518">
        <f>ROUND(E194*F194,2)</f>
        <v>300</v>
      </c>
      <c r="H194" s="484"/>
    </row>
    <row r="195" spans="1:8" s="461" customFormat="1" ht="17.100000000000001" customHeight="1" x14ac:dyDescent="0.3">
      <c r="A195" s="460"/>
      <c r="B195" s="629" t="s">
        <v>298</v>
      </c>
      <c r="C195" s="630"/>
      <c r="D195" s="519" t="s">
        <v>152</v>
      </c>
      <c r="E195" s="469">
        <v>0.06</v>
      </c>
      <c r="F195" s="518">
        <v>10000</v>
      </c>
      <c r="G195" s="518">
        <f>ROUND(E195*F195,2)</f>
        <v>600</v>
      </c>
      <c r="H195" s="484"/>
    </row>
    <row r="196" spans="1:8" s="461" customFormat="1" ht="17.100000000000001" customHeight="1" x14ac:dyDescent="0.3">
      <c r="A196" s="460"/>
      <c r="B196" s="629" t="s">
        <v>299</v>
      </c>
      <c r="C196" s="630"/>
      <c r="D196" s="519" t="s">
        <v>301</v>
      </c>
      <c r="E196" s="469">
        <v>0.03</v>
      </c>
      <c r="F196" s="518">
        <v>5500</v>
      </c>
      <c r="G196" s="518">
        <f>ROUND(E196*F196,2)</f>
        <v>165</v>
      </c>
      <c r="H196" s="484"/>
    </row>
    <row r="197" spans="1:8" s="461" customFormat="1" ht="17.100000000000001" customHeight="1" x14ac:dyDescent="0.3">
      <c r="A197" s="460"/>
      <c r="B197" s="624"/>
      <c r="C197" s="625"/>
      <c r="D197" s="460"/>
      <c r="E197" s="467"/>
      <c r="F197" s="467"/>
      <c r="G197" s="467"/>
      <c r="H197" s="484"/>
    </row>
    <row r="198" spans="1:8" s="461" customFormat="1" ht="17.100000000000001" customHeight="1" x14ac:dyDescent="0.3">
      <c r="A198" s="488" t="s">
        <v>41</v>
      </c>
      <c r="B198" s="462"/>
      <c r="C198" s="462"/>
      <c r="D198" s="462"/>
      <c r="E198" s="468" t="s">
        <v>42</v>
      </c>
      <c r="F198" s="468"/>
      <c r="G198" s="468"/>
      <c r="H198" s="500">
        <f>+G193+G194+G195+G196</f>
        <v>11865</v>
      </c>
    </row>
    <row r="199" spans="1:8" s="461" customFormat="1" ht="17.100000000000001" customHeight="1" x14ac:dyDescent="0.3">
      <c r="A199" s="466" t="s">
        <v>43</v>
      </c>
      <c r="B199" s="600" t="s">
        <v>44</v>
      </c>
      <c r="C199" s="600"/>
      <c r="D199" s="600"/>
      <c r="E199" s="600"/>
      <c r="F199" s="600"/>
      <c r="G199" s="600"/>
      <c r="H199" s="484"/>
    </row>
    <row r="200" spans="1:8" s="461" customFormat="1" ht="17.100000000000001" customHeight="1" x14ac:dyDescent="0.3">
      <c r="A200" s="460" t="s">
        <v>45</v>
      </c>
      <c r="B200" s="528" t="s">
        <v>31</v>
      </c>
      <c r="C200" s="528" t="s">
        <v>46</v>
      </c>
      <c r="D200" s="528" t="s">
        <v>47</v>
      </c>
      <c r="E200" s="469" t="s">
        <v>48</v>
      </c>
      <c r="F200" s="467" t="s">
        <v>34</v>
      </c>
      <c r="G200" s="467" t="s">
        <v>35</v>
      </c>
      <c r="H200" s="484"/>
    </row>
    <row r="201" spans="1:8" s="461" customFormat="1" ht="17.100000000000001" customHeight="1" x14ac:dyDescent="0.3">
      <c r="A201" s="460">
        <v>2</v>
      </c>
      <c r="B201" s="460" t="s">
        <v>187</v>
      </c>
      <c r="C201" s="471">
        <v>60000</v>
      </c>
      <c r="D201" s="472">
        <v>0.75</v>
      </c>
      <c r="E201" s="470">
        <f>+(A201*C201)+(A201*C201*D201)</f>
        <v>210000</v>
      </c>
      <c r="F201" s="473">
        <v>40</v>
      </c>
      <c r="G201" s="478">
        <f>(E201)/(F201)</f>
        <v>5250</v>
      </c>
      <c r="H201" s="484"/>
    </row>
    <row r="202" spans="1:8" s="461" customFormat="1" ht="17.100000000000001" customHeight="1" x14ac:dyDescent="0.3">
      <c r="A202" s="460">
        <v>1</v>
      </c>
      <c r="B202" s="460" t="s">
        <v>293</v>
      </c>
      <c r="C202" s="471">
        <v>110000</v>
      </c>
      <c r="D202" s="472">
        <v>0.75</v>
      </c>
      <c r="E202" s="470">
        <f>+(A202*C202)+(A202*C202*D202)</f>
        <v>192500</v>
      </c>
      <c r="F202" s="473">
        <v>40</v>
      </c>
      <c r="G202" s="478">
        <f>(E202)/(F202)</f>
        <v>4812.5</v>
      </c>
      <c r="H202" s="484"/>
    </row>
    <row r="203" spans="1:8" s="461" customFormat="1" ht="17.100000000000001" customHeight="1" x14ac:dyDescent="0.3">
      <c r="A203" s="460"/>
      <c r="B203" s="460"/>
      <c r="C203" s="460"/>
      <c r="D203" s="460"/>
      <c r="E203" s="467"/>
      <c r="F203" s="467"/>
      <c r="G203" s="467"/>
      <c r="H203" s="484"/>
    </row>
    <row r="204" spans="1:8" s="461" customFormat="1" ht="17.100000000000001" customHeight="1" x14ac:dyDescent="0.3">
      <c r="A204" s="488"/>
      <c r="B204" s="462"/>
      <c r="C204" s="462"/>
      <c r="D204" s="462"/>
      <c r="E204" s="468" t="s">
        <v>50</v>
      </c>
      <c r="F204" s="468"/>
      <c r="G204" s="468"/>
      <c r="H204" s="503">
        <f>SUM(G201)+(G202)</f>
        <v>10062.5</v>
      </c>
    </row>
    <row r="205" spans="1:8" s="461" customFormat="1" ht="17.100000000000001" customHeight="1" x14ac:dyDescent="0.3">
      <c r="A205" s="466" t="s">
        <v>51</v>
      </c>
      <c r="B205" s="600" t="s">
        <v>18</v>
      </c>
      <c r="C205" s="600"/>
      <c r="D205" s="600"/>
      <c r="E205" s="600"/>
      <c r="F205" s="600"/>
      <c r="G205" s="600"/>
      <c r="H205" s="484"/>
    </row>
    <row r="206" spans="1:8" s="461" customFormat="1" ht="17.100000000000001" customHeight="1" x14ac:dyDescent="0.3">
      <c r="A206" s="460"/>
      <c r="B206" s="460" t="s">
        <v>31</v>
      </c>
      <c r="C206" s="528" t="s">
        <v>12</v>
      </c>
      <c r="D206" s="528" t="s">
        <v>13</v>
      </c>
      <c r="E206" s="528" t="s">
        <v>52</v>
      </c>
      <c r="F206" s="528"/>
      <c r="G206" s="467" t="s">
        <v>53</v>
      </c>
      <c r="H206" s="484"/>
    </row>
    <row r="207" spans="1:8" s="461" customFormat="1" ht="17.100000000000001" customHeight="1" x14ac:dyDescent="0.3">
      <c r="A207" s="460"/>
      <c r="B207" s="460"/>
      <c r="C207" s="474"/>
      <c r="D207" s="460"/>
      <c r="E207" s="467"/>
      <c r="F207" s="467"/>
      <c r="G207" s="467"/>
      <c r="H207" s="484"/>
    </row>
    <row r="208" spans="1:8" s="461" customFormat="1" ht="17.100000000000001" customHeight="1" x14ac:dyDescent="0.3">
      <c r="A208" s="460"/>
      <c r="B208" s="460"/>
      <c r="C208" s="470"/>
      <c r="D208" s="460"/>
      <c r="E208" s="467"/>
      <c r="F208" s="467"/>
      <c r="G208" s="467"/>
      <c r="H208" s="484"/>
    </row>
    <row r="209" spans="1:8" s="461" customFormat="1" ht="17.100000000000001" customHeight="1" x14ac:dyDescent="0.3">
      <c r="A209" s="460"/>
      <c r="B209" s="460"/>
      <c r="C209" s="460"/>
      <c r="D209" s="460"/>
      <c r="E209" s="467"/>
      <c r="F209" s="467"/>
      <c r="G209" s="467"/>
      <c r="H209" s="484"/>
    </row>
    <row r="210" spans="1:8" s="461" customFormat="1" ht="17.100000000000001" customHeight="1" x14ac:dyDescent="0.3">
      <c r="A210" s="488"/>
      <c r="B210" s="462"/>
      <c r="C210" s="462"/>
      <c r="D210" s="462"/>
      <c r="E210" s="468" t="s">
        <v>50</v>
      </c>
      <c r="F210" s="468"/>
      <c r="G210" s="468"/>
      <c r="H210" s="484">
        <f>ROUND(SUM(G207)+(G208),0)</f>
        <v>0</v>
      </c>
    </row>
    <row r="211" spans="1:8" s="461" customFormat="1" ht="17.100000000000001" customHeight="1" x14ac:dyDescent="0.3">
      <c r="A211" s="487"/>
      <c r="B211" s="462"/>
      <c r="C211" s="462"/>
      <c r="D211" s="462"/>
      <c r="E211" s="468"/>
      <c r="F211" s="468"/>
      <c r="G211" s="468"/>
      <c r="H211" s="484"/>
    </row>
    <row r="212" spans="1:8" s="461" customFormat="1" ht="17.100000000000001" customHeight="1" x14ac:dyDescent="0.3">
      <c r="A212" s="487"/>
      <c r="B212" s="462"/>
      <c r="C212" s="462"/>
      <c r="D212" s="475" t="s">
        <v>54</v>
      </c>
      <c r="E212" s="476"/>
      <c r="F212" s="476"/>
      <c r="G212" s="476"/>
      <c r="H212" s="503">
        <f>ROUND(SUM(H190:H211),2)</f>
        <v>24933.75</v>
      </c>
    </row>
    <row r="213" spans="1:8" s="461" customFormat="1" ht="17.100000000000001" customHeight="1" x14ac:dyDescent="0.3">
      <c r="A213" s="487"/>
      <c r="B213" s="462"/>
      <c r="C213" s="462"/>
      <c r="D213" s="462"/>
      <c r="E213" s="468"/>
      <c r="F213" s="468"/>
      <c r="G213" s="468"/>
      <c r="H213" s="484"/>
    </row>
    <row r="214" spans="1:8" s="461" customFormat="1" ht="17.100000000000001" customHeight="1" x14ac:dyDescent="0.3">
      <c r="A214" s="466" t="s">
        <v>55</v>
      </c>
      <c r="B214" s="600" t="s">
        <v>56</v>
      </c>
      <c r="C214" s="600"/>
      <c r="D214" s="600"/>
      <c r="E214" s="600"/>
      <c r="F214" s="600"/>
      <c r="G214" s="600"/>
      <c r="H214" s="484"/>
    </row>
    <row r="215" spans="1:8" s="461" customFormat="1" ht="17.100000000000001" customHeight="1" x14ac:dyDescent="0.3">
      <c r="A215" s="528"/>
      <c r="B215" s="528" t="s">
        <v>31</v>
      </c>
      <c r="C215" s="528" t="s">
        <v>57</v>
      </c>
      <c r="D215" s="460" t="s">
        <v>58</v>
      </c>
      <c r="E215" s="467"/>
      <c r="F215" s="467" t="s">
        <v>59</v>
      </c>
      <c r="G215" s="467"/>
      <c r="H215" s="484"/>
    </row>
    <row r="216" spans="1:8" s="461" customFormat="1" ht="17.100000000000001" customHeight="1" x14ac:dyDescent="0.3">
      <c r="A216" s="460"/>
      <c r="B216" s="528" t="s">
        <v>60</v>
      </c>
      <c r="C216" s="472">
        <v>0.27</v>
      </c>
      <c r="D216" s="460"/>
      <c r="E216" s="470"/>
      <c r="F216" s="460"/>
      <c r="G216" s="478">
        <f>+H212*C216</f>
        <v>6732.1125000000002</v>
      </c>
      <c r="H216" s="484"/>
    </row>
    <row r="217" spans="1:8" s="461" customFormat="1" ht="17.100000000000001" customHeight="1" x14ac:dyDescent="0.3">
      <c r="A217" s="460"/>
      <c r="B217" s="528" t="s">
        <v>61</v>
      </c>
      <c r="C217" s="472">
        <v>0.02</v>
      </c>
      <c r="D217" s="460"/>
      <c r="E217" s="470"/>
      <c r="F217" s="460"/>
      <c r="G217" s="478">
        <f>+H212*C217</f>
        <v>498.67500000000001</v>
      </c>
      <c r="H217" s="484"/>
    </row>
    <row r="218" spans="1:8" s="461" customFormat="1" ht="17.100000000000001" customHeight="1" x14ac:dyDescent="0.3">
      <c r="A218" s="460"/>
      <c r="B218" s="528" t="s">
        <v>62</v>
      </c>
      <c r="C218" s="472">
        <v>0.03</v>
      </c>
      <c r="D218" s="460"/>
      <c r="E218" s="470"/>
      <c r="F218" s="460"/>
      <c r="G218" s="478">
        <f>+H212*C218</f>
        <v>748.01249999999993</v>
      </c>
      <c r="H218" s="484"/>
    </row>
    <row r="219" spans="1:8" s="461" customFormat="1" ht="17.100000000000001" customHeight="1" x14ac:dyDescent="0.3">
      <c r="A219" s="487"/>
      <c r="B219" s="462"/>
      <c r="C219" s="462"/>
      <c r="D219" s="475" t="s">
        <v>63</v>
      </c>
      <c r="E219" s="476"/>
      <c r="F219" s="476"/>
      <c r="G219" s="476"/>
      <c r="H219" s="503">
        <f>SUM(G215:G218)</f>
        <v>7978.8</v>
      </c>
    </row>
    <row r="220" spans="1:8" s="461" customFormat="1" ht="17.100000000000001" customHeight="1" x14ac:dyDescent="0.3">
      <c r="A220" s="487"/>
      <c r="B220" s="462"/>
      <c r="C220" s="462"/>
      <c r="D220" s="462"/>
      <c r="E220" s="468"/>
      <c r="F220" s="468"/>
      <c r="G220" s="468"/>
      <c r="H220" s="484"/>
    </row>
    <row r="221" spans="1:8" s="461" customFormat="1" ht="17.100000000000001" customHeight="1" x14ac:dyDescent="0.3">
      <c r="A221" s="487"/>
      <c r="B221" s="462"/>
      <c r="C221" s="462"/>
      <c r="D221" s="475" t="s">
        <v>64</v>
      </c>
      <c r="E221" s="476"/>
      <c r="F221" s="476"/>
      <c r="G221" s="468"/>
      <c r="H221" s="503">
        <f>H212+H219</f>
        <v>32912.550000000003</v>
      </c>
    </row>
    <row r="222" spans="1:8" s="461" customFormat="1" ht="17.100000000000001" customHeight="1" x14ac:dyDescent="0.3">
      <c r="A222" s="487"/>
      <c r="B222" s="462"/>
      <c r="C222" s="462"/>
      <c r="D222" s="475"/>
      <c r="E222" s="476"/>
      <c r="F222" s="476"/>
      <c r="G222" s="468"/>
      <c r="H222" s="484"/>
    </row>
    <row r="223" spans="1:8" s="461" customFormat="1" ht="17.100000000000001" customHeight="1" x14ac:dyDescent="0.3">
      <c r="A223" s="465"/>
      <c r="B223" s="464"/>
      <c r="C223" s="462"/>
      <c r="D223" s="462"/>
      <c r="E223" s="479"/>
      <c r="F223" s="480"/>
      <c r="G223" s="463"/>
      <c r="H223" s="484"/>
    </row>
    <row r="224" spans="1:8" s="461" customFormat="1" ht="17.100000000000001" customHeight="1" x14ac:dyDescent="0.3">
      <c r="A224" s="489"/>
      <c r="B224" s="477"/>
      <c r="C224" s="462"/>
      <c r="D224" s="462"/>
      <c r="E224" s="476"/>
      <c r="F224" s="468"/>
      <c r="G224" s="468"/>
      <c r="H224" s="484"/>
    </row>
    <row r="225" spans="1:8" s="461" customFormat="1" ht="16.5" customHeight="1" x14ac:dyDescent="0.3">
      <c r="A225" s="462"/>
      <c r="B225" s="477"/>
      <c r="C225" s="462"/>
      <c r="D225" s="462"/>
      <c r="E225" s="468"/>
      <c r="F225" s="468"/>
      <c r="G225" s="468"/>
      <c r="H225" s="484"/>
    </row>
    <row r="226" spans="1:8" s="461" customFormat="1" ht="17.100000000000001" customHeight="1" x14ac:dyDescent="0.3">
      <c r="A226" s="490"/>
      <c r="B226" s="491"/>
      <c r="C226" s="464"/>
      <c r="D226" s="464"/>
      <c r="E226" s="468"/>
      <c r="F226" s="463"/>
      <c r="G226" s="463"/>
      <c r="H226" s="244"/>
    </row>
    <row r="227" spans="1:8" s="461" customFormat="1" ht="17.100000000000001" customHeight="1" x14ac:dyDescent="0.3">
      <c r="A227" s="462"/>
      <c r="B227" s="462"/>
      <c r="C227" s="462"/>
      <c r="D227" s="462"/>
      <c r="E227" s="462"/>
      <c r="F227" s="462"/>
      <c r="G227" s="462"/>
      <c r="H227" s="413"/>
    </row>
    <row r="228" spans="1:8" s="461" customFormat="1" ht="17.100000000000001" customHeight="1" x14ac:dyDescent="0.3">
      <c r="A228" s="462"/>
      <c r="B228" s="462"/>
      <c r="C228" s="462"/>
      <c r="D228" s="462"/>
      <c r="E228" s="462"/>
      <c r="F228" s="462"/>
      <c r="G228" s="462"/>
      <c r="H228" s="413"/>
    </row>
    <row r="229" spans="1:8" s="461" customFormat="1" ht="17.100000000000001" customHeight="1" x14ac:dyDescent="0.3">
      <c r="A229" s="605"/>
      <c r="B229" s="606"/>
      <c r="C229" s="547" t="s">
        <v>228</v>
      </c>
      <c r="D229" s="549" t="s">
        <v>229</v>
      </c>
      <c r="E229" s="611"/>
      <c r="F229" s="529">
        <v>103</v>
      </c>
      <c r="G229" s="612"/>
      <c r="H229" s="612"/>
    </row>
    <row r="230" spans="1:8" s="461" customFormat="1" ht="17.100000000000001" customHeight="1" x14ac:dyDescent="0.3">
      <c r="A230" s="607"/>
      <c r="B230" s="608"/>
      <c r="C230" s="548"/>
      <c r="D230" s="560" t="s">
        <v>193</v>
      </c>
      <c r="E230" s="613"/>
      <c r="F230" s="615">
        <v>51</v>
      </c>
      <c r="G230" s="612"/>
      <c r="H230" s="612"/>
    </row>
    <row r="231" spans="1:8" s="461" customFormat="1" ht="17.100000000000001" customHeight="1" x14ac:dyDescent="0.3">
      <c r="A231" s="607"/>
      <c r="B231" s="608"/>
      <c r="C231" s="524" t="s">
        <v>194</v>
      </c>
      <c r="D231" s="562"/>
      <c r="E231" s="614"/>
      <c r="F231" s="616"/>
      <c r="G231" s="612"/>
      <c r="H231" s="612"/>
    </row>
    <row r="232" spans="1:8" s="461" customFormat="1" ht="17.100000000000001" customHeight="1" x14ac:dyDescent="0.3">
      <c r="A232" s="607"/>
      <c r="B232" s="608"/>
      <c r="C232" s="494" t="s">
        <v>195</v>
      </c>
      <c r="D232" s="567" t="s">
        <v>196</v>
      </c>
      <c r="E232" s="617"/>
      <c r="F232" s="523">
        <v>1</v>
      </c>
      <c r="G232" s="612"/>
      <c r="H232" s="612"/>
    </row>
    <row r="233" spans="1:8" s="461" customFormat="1" ht="17.100000000000001" customHeight="1" x14ac:dyDescent="0.3">
      <c r="A233" s="607"/>
      <c r="B233" s="608"/>
      <c r="C233" s="618" t="s">
        <v>197</v>
      </c>
      <c r="D233" s="620" t="s">
        <v>198</v>
      </c>
      <c r="E233" s="621"/>
      <c r="F233" s="524" t="s">
        <v>199</v>
      </c>
      <c r="G233" s="612"/>
      <c r="H233" s="612"/>
    </row>
    <row r="234" spans="1:8" s="461" customFormat="1" ht="17.100000000000001" customHeight="1" x14ac:dyDescent="0.3">
      <c r="A234" s="609"/>
      <c r="B234" s="610"/>
      <c r="C234" s="619"/>
      <c r="D234" s="622"/>
      <c r="E234" s="623"/>
      <c r="F234" s="314">
        <v>45797</v>
      </c>
      <c r="G234" s="612"/>
      <c r="H234" s="612"/>
    </row>
    <row r="235" spans="1:8" s="461" customFormat="1" ht="17.100000000000001" customHeight="1" thickBot="1" x14ac:dyDescent="0.35">
      <c r="A235" s="585"/>
      <c r="B235" s="586"/>
      <c r="C235" s="586"/>
      <c r="D235" s="586"/>
      <c r="E235" s="586"/>
      <c r="F235" s="586"/>
      <c r="G235" s="586"/>
      <c r="H235" s="587"/>
    </row>
    <row r="236" spans="1:8" s="461" customFormat="1" ht="17.100000000000001" customHeight="1" x14ac:dyDescent="0.3">
      <c r="A236" s="588" t="str">
        <f>+Presupuesto!A8</f>
        <v>ADECUACION Y MEJORAMIENTO DE (C.I.C) CENTRO DE INTEGACION CIUDADANA DEL MUNICIPIO DE SAN MIGUEL PUTUMAYO</v>
      </c>
      <c r="B236" s="589"/>
      <c r="C236" s="589"/>
      <c r="D236" s="589"/>
      <c r="E236" s="589"/>
      <c r="F236" s="589"/>
      <c r="G236" s="589"/>
      <c r="H236" s="590"/>
    </row>
    <row r="237" spans="1:8" s="461" customFormat="1" ht="17.100000000000001" customHeight="1" thickBot="1" x14ac:dyDescent="0.35">
      <c r="A237" s="591"/>
      <c r="B237" s="592"/>
      <c r="C237" s="592"/>
      <c r="D237" s="592"/>
      <c r="E237" s="592"/>
      <c r="F237" s="592"/>
      <c r="G237" s="592"/>
      <c r="H237" s="593"/>
    </row>
    <row r="238" spans="1:8" s="461" customFormat="1" ht="17.100000000000001" customHeight="1" thickBot="1" x14ac:dyDescent="0.35">
      <c r="A238" s="525"/>
      <c r="B238" s="526"/>
      <c r="C238" s="526"/>
      <c r="D238" s="526"/>
      <c r="E238" s="526"/>
      <c r="F238" s="526"/>
      <c r="G238" s="526"/>
      <c r="H238" s="527"/>
    </row>
    <row r="239" spans="1:8" s="461" customFormat="1" ht="17.100000000000001" customHeight="1" thickBot="1" x14ac:dyDescent="0.35">
      <c r="A239" s="594" t="s">
        <v>26</v>
      </c>
      <c r="B239" s="595"/>
      <c r="C239" s="595"/>
      <c r="D239" s="595"/>
      <c r="E239" s="595"/>
      <c r="F239" s="595"/>
      <c r="G239" s="595"/>
      <c r="H239" s="596"/>
    </row>
    <row r="240" spans="1:8" s="461" customFormat="1" ht="17.100000000000001" customHeight="1" thickBot="1" x14ac:dyDescent="0.35">
      <c r="A240" s="487"/>
      <c r="B240" s="462"/>
      <c r="C240" s="462"/>
      <c r="D240" s="462"/>
      <c r="E240" s="462"/>
      <c r="F240" s="462"/>
      <c r="G240" s="462"/>
      <c r="H240" s="485"/>
    </row>
    <row r="241" spans="1:8" s="461" customFormat="1" ht="34.9" customHeight="1" thickBot="1" x14ac:dyDescent="0.35">
      <c r="A241" s="496">
        <f>+Presupuesto!A23</f>
        <v>3.3</v>
      </c>
      <c r="B241" s="647" t="str">
        <f>+Presupuesto!B23</f>
        <v>SUMINISTRO Y APLICACIÓN PINTURA ACRILICA DE AGUA SOBRE MUROS DE TARIMA DE POLIDEPORTIVO</v>
      </c>
      <c r="C241" s="648"/>
      <c r="D241" s="648"/>
      <c r="E241" s="648"/>
      <c r="F241" s="649"/>
      <c r="G241" s="497" t="s">
        <v>28</v>
      </c>
      <c r="H241" s="502" t="str">
        <f>+Presupuesto!D23</f>
        <v>M2</v>
      </c>
    </row>
    <row r="242" spans="1:8" s="461" customFormat="1" ht="17.100000000000001" customHeight="1" x14ac:dyDescent="0.3">
      <c r="A242" s="487"/>
      <c r="B242" s="462"/>
      <c r="C242" s="462"/>
      <c r="D242" s="462"/>
      <c r="E242" s="462"/>
      <c r="F242" s="462"/>
      <c r="G242" s="462"/>
      <c r="H242" s="485"/>
    </row>
    <row r="243" spans="1:8" s="461" customFormat="1" ht="17.100000000000001" customHeight="1" x14ac:dyDescent="0.3">
      <c r="A243" s="466" t="s">
        <v>29</v>
      </c>
      <c r="B243" s="600" t="s">
        <v>30</v>
      </c>
      <c r="C243" s="600"/>
      <c r="D243" s="600"/>
      <c r="E243" s="600"/>
      <c r="F243" s="600"/>
      <c r="G243" s="600"/>
      <c r="H243" s="485"/>
    </row>
    <row r="244" spans="1:8" s="461" customFormat="1" ht="17.100000000000001" customHeight="1" x14ac:dyDescent="0.3">
      <c r="A244" s="528"/>
      <c r="B244" s="601" t="s">
        <v>31</v>
      </c>
      <c r="C244" s="602"/>
      <c r="D244" s="528" t="s">
        <v>32</v>
      </c>
      <c r="E244" s="528" t="s">
        <v>33</v>
      </c>
      <c r="F244" s="528" t="s">
        <v>34</v>
      </c>
      <c r="G244" s="528" t="s">
        <v>35</v>
      </c>
      <c r="H244" s="485"/>
    </row>
    <row r="245" spans="1:8" s="461" customFormat="1" ht="17.100000000000001" customHeight="1" x14ac:dyDescent="0.3">
      <c r="A245" s="460"/>
      <c r="B245" s="603" t="s">
        <v>67</v>
      </c>
      <c r="C245" s="604"/>
      <c r="D245" s="460"/>
      <c r="E245" s="467"/>
      <c r="F245" s="467">
        <v>0.1</v>
      </c>
      <c r="G245" s="478">
        <f>ROUND(H263*F245,2)</f>
        <v>805</v>
      </c>
      <c r="H245" s="486"/>
    </row>
    <row r="246" spans="1:8" s="461" customFormat="1" ht="17.100000000000001" customHeight="1" x14ac:dyDescent="0.3">
      <c r="A246" s="460"/>
      <c r="B246" s="650" t="s">
        <v>294</v>
      </c>
      <c r="C246" s="651"/>
      <c r="D246" s="460"/>
      <c r="E246" s="518">
        <v>10000</v>
      </c>
      <c r="F246" s="467">
        <v>0.06</v>
      </c>
      <c r="G246" s="478">
        <f t="shared" ref="G246" si="2">+E246*F246</f>
        <v>600</v>
      </c>
      <c r="H246" s="486"/>
    </row>
    <row r="247" spans="1:8" s="461" customFormat="1" ht="17.100000000000001" customHeight="1" x14ac:dyDescent="0.3">
      <c r="A247" s="460"/>
      <c r="B247" s="601"/>
      <c r="C247" s="602"/>
      <c r="D247" s="460"/>
      <c r="E247" s="467"/>
      <c r="F247" s="467"/>
      <c r="G247" s="467"/>
      <c r="H247" s="484"/>
    </row>
    <row r="248" spans="1:8" s="461" customFormat="1" ht="17.100000000000001" customHeight="1" x14ac:dyDescent="0.3">
      <c r="A248" s="488"/>
      <c r="B248" s="462"/>
      <c r="C248" s="462"/>
      <c r="D248" s="462"/>
      <c r="E248" s="468" t="s">
        <v>36</v>
      </c>
      <c r="F248" s="468"/>
      <c r="G248" s="468"/>
      <c r="H248" s="500">
        <f>SUM(G245:G247)</f>
        <v>1405</v>
      </c>
    </row>
    <row r="249" spans="1:8" s="461" customFormat="1" ht="17.100000000000001" customHeight="1" x14ac:dyDescent="0.3">
      <c r="A249" s="466" t="s">
        <v>37</v>
      </c>
      <c r="B249" s="600" t="s">
        <v>38</v>
      </c>
      <c r="C249" s="600"/>
      <c r="D249" s="600"/>
      <c r="E249" s="600"/>
      <c r="F249" s="600"/>
      <c r="G249" s="600"/>
      <c r="H249" s="484"/>
    </row>
    <row r="250" spans="1:8" s="461" customFormat="1" ht="17.100000000000001" customHeight="1" x14ac:dyDescent="0.3">
      <c r="A250" s="528"/>
      <c r="B250" s="601" t="s">
        <v>31</v>
      </c>
      <c r="C250" s="602"/>
      <c r="D250" s="460" t="s">
        <v>12</v>
      </c>
      <c r="E250" s="469" t="s">
        <v>39</v>
      </c>
      <c r="F250" s="469" t="s">
        <v>40</v>
      </c>
      <c r="G250" s="469" t="s">
        <v>35</v>
      </c>
      <c r="H250" s="484"/>
    </row>
    <row r="251" spans="1:8" s="461" customFormat="1" ht="17.100000000000001" customHeight="1" x14ac:dyDescent="0.3">
      <c r="A251" s="460"/>
      <c r="B251" s="643" t="s">
        <v>304</v>
      </c>
      <c r="C251" s="657"/>
      <c r="D251" s="519" t="s">
        <v>300</v>
      </c>
      <c r="E251" s="520">
        <v>0.15</v>
      </c>
      <c r="F251" s="521">
        <v>85000</v>
      </c>
      <c r="G251" s="518">
        <f>ROUND(E251*F251,2)</f>
        <v>12750</v>
      </c>
      <c r="H251" s="484"/>
    </row>
    <row r="252" spans="1:8" s="461" customFormat="1" ht="17.100000000000001" customHeight="1" x14ac:dyDescent="0.3">
      <c r="A252" s="460"/>
      <c r="B252" s="643" t="s">
        <v>298</v>
      </c>
      <c r="C252" s="644"/>
      <c r="D252" s="519" t="s">
        <v>152</v>
      </c>
      <c r="E252" s="469">
        <v>0.06</v>
      </c>
      <c r="F252" s="518">
        <v>10000</v>
      </c>
      <c r="G252" s="518">
        <f>ROUND(E252*F252,2)</f>
        <v>600</v>
      </c>
      <c r="H252" s="484"/>
    </row>
    <row r="253" spans="1:8" s="461" customFormat="1" ht="17.100000000000001" customHeight="1" x14ac:dyDescent="0.3">
      <c r="A253" s="460"/>
      <c r="B253" s="643" t="s">
        <v>303</v>
      </c>
      <c r="C253" s="657"/>
      <c r="D253" s="519" t="s">
        <v>152</v>
      </c>
      <c r="E253" s="469">
        <v>0.03</v>
      </c>
      <c r="F253" s="518">
        <v>5000</v>
      </c>
      <c r="G253" s="518">
        <f>ROUND(E253*F253,2)</f>
        <v>150</v>
      </c>
      <c r="H253" s="484"/>
    </row>
    <row r="254" spans="1:8" s="461" customFormat="1" ht="17.100000000000001" customHeight="1" x14ac:dyDescent="0.3">
      <c r="A254" s="460"/>
      <c r="B254" s="629"/>
      <c r="C254" s="630"/>
      <c r="D254" s="481"/>
      <c r="E254" s="467"/>
      <c r="F254" s="467"/>
      <c r="G254" s="467"/>
      <c r="H254" s="484"/>
    </row>
    <row r="255" spans="1:8" s="461" customFormat="1" ht="17.100000000000001" customHeight="1" x14ac:dyDescent="0.3">
      <c r="A255" s="460"/>
      <c r="B255" s="629"/>
      <c r="C255" s="630"/>
      <c r="D255" s="481"/>
      <c r="E255" s="467"/>
      <c r="F255" s="467"/>
      <c r="G255" s="467"/>
      <c r="H255" s="484"/>
    </row>
    <row r="256" spans="1:8" s="461" customFormat="1" ht="17.100000000000001" customHeight="1" x14ac:dyDescent="0.3">
      <c r="A256" s="460"/>
      <c r="B256" s="629"/>
      <c r="C256" s="630"/>
      <c r="D256" s="481"/>
      <c r="E256" s="467"/>
      <c r="F256" s="467"/>
      <c r="G256" s="467"/>
      <c r="H256" s="484"/>
    </row>
    <row r="257" spans="1:8" s="461" customFormat="1" ht="17.100000000000001" customHeight="1" x14ac:dyDescent="0.3">
      <c r="A257" s="488" t="s">
        <v>41</v>
      </c>
      <c r="B257" s="462"/>
      <c r="C257" s="462"/>
      <c r="D257" s="462"/>
      <c r="E257" s="468" t="s">
        <v>42</v>
      </c>
      <c r="F257" s="468"/>
      <c r="G257" s="468"/>
      <c r="H257" s="500">
        <f>(SUM(G251:G256))</f>
        <v>13500</v>
      </c>
    </row>
    <row r="258" spans="1:8" s="461" customFormat="1" ht="17.100000000000001" customHeight="1" x14ac:dyDescent="0.3">
      <c r="A258" s="466" t="s">
        <v>43</v>
      </c>
      <c r="B258" s="600" t="s">
        <v>44</v>
      </c>
      <c r="C258" s="600"/>
      <c r="D258" s="600"/>
      <c r="E258" s="600"/>
      <c r="F258" s="600"/>
      <c r="G258" s="600"/>
      <c r="H258" s="484"/>
    </row>
    <row r="259" spans="1:8" s="461" customFormat="1" ht="17.100000000000001" customHeight="1" x14ac:dyDescent="0.3">
      <c r="A259" s="460" t="s">
        <v>45</v>
      </c>
      <c r="B259" s="528" t="s">
        <v>31</v>
      </c>
      <c r="C259" s="528" t="s">
        <v>46</v>
      </c>
      <c r="D259" s="528" t="s">
        <v>47</v>
      </c>
      <c r="E259" s="469" t="s">
        <v>48</v>
      </c>
      <c r="F259" s="467" t="s">
        <v>34</v>
      </c>
      <c r="G259" s="467" t="s">
        <v>35</v>
      </c>
      <c r="H259" s="484"/>
    </row>
    <row r="260" spans="1:8" s="461" customFormat="1" ht="17.100000000000001" customHeight="1" x14ac:dyDescent="0.3">
      <c r="A260" s="460">
        <v>2</v>
      </c>
      <c r="B260" s="460" t="s">
        <v>187</v>
      </c>
      <c r="C260" s="471">
        <v>60000</v>
      </c>
      <c r="D260" s="472">
        <v>0.75</v>
      </c>
      <c r="E260" s="470">
        <f>+(A260*C260)+(A260*C260*D260)</f>
        <v>210000</v>
      </c>
      <c r="F260" s="473">
        <v>50</v>
      </c>
      <c r="G260" s="478">
        <f>(E260)/(F260)</f>
        <v>4200</v>
      </c>
      <c r="H260" s="484"/>
    </row>
    <row r="261" spans="1:8" s="461" customFormat="1" ht="17.100000000000001" customHeight="1" x14ac:dyDescent="0.3">
      <c r="A261" s="460">
        <v>1</v>
      </c>
      <c r="B261" s="460" t="s">
        <v>293</v>
      </c>
      <c r="C261" s="471">
        <v>110000</v>
      </c>
      <c r="D261" s="472">
        <v>0.75</v>
      </c>
      <c r="E261" s="470">
        <f>+(A261*C261)+(A261*C261*D261)</f>
        <v>192500</v>
      </c>
      <c r="F261" s="473">
        <v>50</v>
      </c>
      <c r="G261" s="478">
        <f>(E261)/(F261)</f>
        <v>3850</v>
      </c>
      <c r="H261" s="484"/>
    </row>
    <row r="262" spans="1:8" s="461" customFormat="1" ht="17.100000000000001" customHeight="1" x14ac:dyDescent="0.3">
      <c r="A262" s="460"/>
      <c r="B262" s="460"/>
      <c r="C262" s="460"/>
      <c r="D262" s="460"/>
      <c r="E262" s="467"/>
      <c r="F262" s="467"/>
      <c r="G262" s="467"/>
      <c r="H262" s="484"/>
    </row>
    <row r="263" spans="1:8" s="461" customFormat="1" ht="17.100000000000001" customHeight="1" x14ac:dyDescent="0.3">
      <c r="A263" s="488"/>
      <c r="B263" s="462"/>
      <c r="C263" s="462"/>
      <c r="D263" s="462"/>
      <c r="E263" s="468" t="s">
        <v>50</v>
      </c>
      <c r="F263" s="468"/>
      <c r="G263" s="468"/>
      <c r="H263" s="503">
        <f>SUM(G260)+(G261)</f>
        <v>8050</v>
      </c>
    </row>
    <row r="264" spans="1:8" s="461" customFormat="1" ht="17.100000000000001" customHeight="1" x14ac:dyDescent="0.3">
      <c r="A264" s="466" t="s">
        <v>51</v>
      </c>
      <c r="B264" s="600" t="s">
        <v>18</v>
      </c>
      <c r="C264" s="600"/>
      <c r="D264" s="600"/>
      <c r="E264" s="600"/>
      <c r="F264" s="600"/>
      <c r="G264" s="600"/>
      <c r="H264" s="484"/>
    </row>
    <row r="265" spans="1:8" s="461" customFormat="1" ht="17.100000000000001" customHeight="1" x14ac:dyDescent="0.3">
      <c r="A265" s="460"/>
      <c r="B265" s="460" t="s">
        <v>31</v>
      </c>
      <c r="C265" s="528" t="s">
        <v>12</v>
      </c>
      <c r="D265" s="528" t="s">
        <v>13</v>
      </c>
      <c r="E265" s="528" t="s">
        <v>52</v>
      </c>
      <c r="F265" s="528"/>
      <c r="G265" s="467" t="s">
        <v>53</v>
      </c>
      <c r="H265" s="484"/>
    </row>
    <row r="266" spans="1:8" s="461" customFormat="1" ht="17.100000000000001" customHeight="1" x14ac:dyDescent="0.3">
      <c r="A266" s="460"/>
      <c r="B266" s="460"/>
      <c r="C266" s="474"/>
      <c r="D266" s="460"/>
      <c r="E266" s="467"/>
      <c r="F266" s="467"/>
      <c r="G266" s="467"/>
      <c r="H266" s="484"/>
    </row>
    <row r="267" spans="1:8" s="461" customFormat="1" ht="17.100000000000001" customHeight="1" x14ac:dyDescent="0.3">
      <c r="A267" s="460"/>
      <c r="B267" s="460"/>
      <c r="C267" s="470"/>
      <c r="D267" s="460"/>
      <c r="E267" s="467"/>
      <c r="F267" s="467"/>
      <c r="G267" s="467"/>
      <c r="H267" s="484"/>
    </row>
    <row r="268" spans="1:8" s="461" customFormat="1" ht="17.100000000000001" customHeight="1" x14ac:dyDescent="0.3">
      <c r="A268" s="460"/>
      <c r="B268" s="460"/>
      <c r="C268" s="460"/>
      <c r="D268" s="460"/>
      <c r="E268" s="467"/>
      <c r="F268" s="467"/>
      <c r="G268" s="467"/>
      <c r="H268" s="484"/>
    </row>
    <row r="269" spans="1:8" s="461" customFormat="1" ht="17.100000000000001" customHeight="1" x14ac:dyDescent="0.3">
      <c r="A269" s="488"/>
      <c r="B269" s="462"/>
      <c r="C269" s="462"/>
      <c r="D269" s="462"/>
      <c r="E269" s="468" t="s">
        <v>50</v>
      </c>
      <c r="F269" s="468"/>
      <c r="G269" s="468"/>
      <c r="H269" s="484">
        <f>ROUND(SUM(G266)+(G267),0)</f>
        <v>0</v>
      </c>
    </row>
    <row r="270" spans="1:8" s="461" customFormat="1" ht="17.100000000000001" customHeight="1" x14ac:dyDescent="0.3">
      <c r="A270" s="487"/>
      <c r="B270" s="462"/>
      <c r="C270" s="462"/>
      <c r="D270" s="462"/>
      <c r="E270" s="468"/>
      <c r="F270" s="468"/>
      <c r="G270" s="468"/>
      <c r="H270" s="484"/>
    </row>
    <row r="271" spans="1:8" s="461" customFormat="1" ht="17.100000000000001" customHeight="1" x14ac:dyDescent="0.3">
      <c r="A271" s="487"/>
      <c r="B271" s="462"/>
      <c r="C271" s="462"/>
      <c r="D271" s="475" t="s">
        <v>54</v>
      </c>
      <c r="E271" s="476"/>
      <c r="F271" s="476"/>
      <c r="G271" s="476"/>
      <c r="H271" s="503">
        <f>ROUND(SUM(H248:H270),2)</f>
        <v>22955</v>
      </c>
    </row>
    <row r="272" spans="1:8" s="461" customFormat="1" ht="17.100000000000001" customHeight="1" x14ac:dyDescent="0.3">
      <c r="A272" s="487"/>
      <c r="B272" s="462"/>
      <c r="C272" s="462"/>
      <c r="D272" s="462"/>
      <c r="E272" s="468"/>
      <c r="F272" s="468"/>
      <c r="G272" s="468"/>
      <c r="H272" s="484"/>
    </row>
    <row r="273" spans="1:27" s="461" customFormat="1" ht="17.100000000000001" customHeight="1" x14ac:dyDescent="0.3">
      <c r="A273" s="466" t="s">
        <v>55</v>
      </c>
      <c r="B273" s="600" t="s">
        <v>56</v>
      </c>
      <c r="C273" s="600"/>
      <c r="D273" s="600"/>
      <c r="E273" s="600"/>
      <c r="F273" s="600"/>
      <c r="G273" s="600"/>
      <c r="H273" s="484"/>
    </row>
    <row r="274" spans="1:27" s="461" customFormat="1" ht="17.100000000000001" customHeight="1" x14ac:dyDescent="0.3">
      <c r="A274" s="528"/>
      <c r="B274" s="528" t="s">
        <v>31</v>
      </c>
      <c r="C274" s="528" t="s">
        <v>57</v>
      </c>
      <c r="D274" s="460" t="s">
        <v>58</v>
      </c>
      <c r="E274" s="467"/>
      <c r="F274" s="467" t="s">
        <v>59</v>
      </c>
      <c r="G274" s="467"/>
      <c r="H274" s="484"/>
    </row>
    <row r="275" spans="1:27" s="461" customFormat="1" ht="17.100000000000001" customHeight="1" x14ac:dyDescent="0.3">
      <c r="A275" s="460"/>
      <c r="B275" s="528" t="s">
        <v>60</v>
      </c>
      <c r="C275" s="472">
        <v>0.27</v>
      </c>
      <c r="D275" s="460"/>
      <c r="E275" s="470"/>
      <c r="F275" s="460"/>
      <c r="G275" s="478">
        <f>+H271*C275</f>
        <v>6197.85</v>
      </c>
      <c r="H275" s="484"/>
    </row>
    <row r="276" spans="1:27" s="461" customFormat="1" ht="17.100000000000001" customHeight="1" x14ac:dyDescent="0.3">
      <c r="A276" s="460"/>
      <c r="B276" s="528" t="s">
        <v>61</v>
      </c>
      <c r="C276" s="472">
        <v>0.02</v>
      </c>
      <c r="D276" s="460"/>
      <c r="E276" s="470"/>
      <c r="F276" s="460"/>
      <c r="G276" s="478">
        <f>+H271*C276</f>
        <v>459.1</v>
      </c>
      <c r="H276" s="484"/>
    </row>
    <row r="277" spans="1:27" s="461" customFormat="1" ht="17.100000000000001" customHeight="1" x14ac:dyDescent="0.3">
      <c r="A277" s="460"/>
      <c r="B277" s="528" t="s">
        <v>62</v>
      </c>
      <c r="C277" s="472">
        <v>0.03</v>
      </c>
      <c r="D277" s="460"/>
      <c r="E277" s="470"/>
      <c r="F277" s="460"/>
      <c r="G277" s="478">
        <f>+H271*C277</f>
        <v>688.65</v>
      </c>
      <c r="H277" s="484"/>
    </row>
    <row r="278" spans="1:27" s="461" customFormat="1" ht="17.100000000000001" customHeight="1" x14ac:dyDescent="0.3">
      <c r="A278" s="487"/>
      <c r="B278" s="462"/>
      <c r="C278" s="462"/>
      <c r="D278" s="475" t="s">
        <v>63</v>
      </c>
      <c r="E278" s="476"/>
      <c r="F278" s="476"/>
      <c r="G278" s="476"/>
      <c r="H278" s="503">
        <f>SUM(G274:G277)</f>
        <v>7345.6</v>
      </c>
    </row>
    <row r="279" spans="1:27" s="461" customFormat="1" ht="17.100000000000001" customHeight="1" x14ac:dyDescent="0.3">
      <c r="A279" s="487"/>
      <c r="B279" s="462"/>
      <c r="C279" s="462"/>
      <c r="D279" s="462"/>
      <c r="E279" s="468"/>
      <c r="F279" s="468"/>
      <c r="G279" s="468"/>
      <c r="H279" s="484"/>
    </row>
    <row r="280" spans="1:27" s="461" customFormat="1" ht="17.100000000000001" customHeight="1" x14ac:dyDescent="0.3">
      <c r="A280" s="487"/>
      <c r="B280" s="462"/>
      <c r="C280" s="462"/>
      <c r="D280" s="475" t="s">
        <v>64</v>
      </c>
      <c r="E280" s="476"/>
      <c r="F280" s="476"/>
      <c r="G280" s="468"/>
      <c r="H280" s="503">
        <f>H271+H278</f>
        <v>30300.6</v>
      </c>
    </row>
    <row r="281" spans="1:27" s="461" customFormat="1" ht="17.100000000000001" customHeight="1" x14ac:dyDescent="0.3">
      <c r="A281" s="487"/>
      <c r="B281" s="462"/>
      <c r="C281" s="462"/>
      <c r="D281" s="475"/>
      <c r="E281" s="476"/>
      <c r="F281" s="476"/>
      <c r="G281" s="468"/>
      <c r="H281" s="484"/>
    </row>
    <row r="282" spans="1:27" s="461" customFormat="1" ht="17.100000000000001" customHeight="1" x14ac:dyDescent="0.3">
      <c r="A282" s="465"/>
      <c r="B282" s="464"/>
      <c r="C282" s="462"/>
      <c r="D282" s="462"/>
      <c r="E282" s="479"/>
      <c r="F282" s="480"/>
      <c r="G282" s="463"/>
      <c r="H282" s="484"/>
    </row>
    <row r="283" spans="1:27" s="461" customFormat="1" ht="17.100000000000001" customHeight="1" x14ac:dyDescent="0.3">
      <c r="A283" s="489"/>
      <c r="B283" s="477"/>
      <c r="C283" s="462"/>
      <c r="D283" s="462"/>
      <c r="E283" s="476"/>
      <c r="F283" s="468"/>
      <c r="G283" s="468"/>
      <c r="H283" s="484"/>
    </row>
    <row r="284" spans="1:27" s="461" customFormat="1" ht="17.100000000000001" customHeight="1" x14ac:dyDescent="0.3">
      <c r="A284" s="462"/>
      <c r="B284" s="477"/>
      <c r="C284" s="462"/>
      <c r="D284" s="462"/>
      <c r="E284" s="468"/>
      <c r="F284" s="468"/>
      <c r="G284" s="468"/>
      <c r="H284" s="484"/>
    </row>
    <row r="285" spans="1:27" s="461" customFormat="1" ht="17.100000000000001" customHeight="1" x14ac:dyDescent="0.3">
      <c r="A285" s="490"/>
      <c r="B285" s="491"/>
      <c r="C285" s="464"/>
      <c r="D285" s="464"/>
      <c r="E285" s="468"/>
      <c r="F285" s="463"/>
      <c r="G285" s="463"/>
      <c r="H285" s="244"/>
    </row>
    <row r="286" spans="1:27" s="461" customFormat="1" ht="17.100000000000001" customHeight="1" x14ac:dyDescent="0.3">
      <c r="A286" s="462"/>
      <c r="B286" s="462"/>
      <c r="C286" s="462"/>
      <c r="D286" s="462"/>
      <c r="E286" s="462"/>
      <c r="F286" s="462"/>
      <c r="G286" s="462"/>
      <c r="H286" s="413"/>
    </row>
    <row r="287" spans="1:27" ht="17.100000000000001" customHeight="1" x14ac:dyDescent="0.3">
      <c r="A287" s="605"/>
      <c r="B287" s="606"/>
      <c r="C287" s="547" t="s">
        <v>228</v>
      </c>
      <c r="D287" s="549" t="s">
        <v>229</v>
      </c>
      <c r="E287" s="611"/>
      <c r="F287" s="275">
        <v>103</v>
      </c>
      <c r="G287" s="612"/>
      <c r="H287" s="612"/>
      <c r="Q287"/>
      <c r="R287"/>
      <c r="S287"/>
      <c r="T287"/>
      <c r="U287"/>
      <c r="V287"/>
      <c r="W287"/>
      <c r="X287"/>
      <c r="Y287"/>
      <c r="Z287"/>
      <c r="AA287"/>
    </row>
    <row r="288" spans="1:27" ht="17.100000000000001" customHeight="1" x14ac:dyDescent="0.3">
      <c r="A288" s="607"/>
      <c r="B288" s="608"/>
      <c r="C288" s="548"/>
      <c r="D288" s="560" t="s">
        <v>193</v>
      </c>
      <c r="E288" s="613"/>
      <c r="F288" s="615">
        <v>51</v>
      </c>
      <c r="G288" s="612"/>
      <c r="H288" s="612"/>
      <c r="Q288"/>
      <c r="R288"/>
      <c r="S288"/>
      <c r="T288"/>
      <c r="U288"/>
      <c r="V288"/>
      <c r="W288"/>
      <c r="X288"/>
      <c r="Y288"/>
      <c r="Z288"/>
      <c r="AA288"/>
    </row>
    <row r="289" spans="1:27" ht="17.100000000000001" customHeight="1" x14ac:dyDescent="0.3">
      <c r="A289" s="607"/>
      <c r="B289" s="608"/>
      <c r="C289" s="311" t="s">
        <v>194</v>
      </c>
      <c r="D289" s="562"/>
      <c r="E289" s="614"/>
      <c r="F289" s="616"/>
      <c r="G289" s="612"/>
      <c r="H289" s="612"/>
      <c r="Q289"/>
      <c r="R289"/>
      <c r="S289"/>
      <c r="T289"/>
      <c r="U289"/>
      <c r="V289"/>
      <c r="W289"/>
      <c r="X289"/>
      <c r="Y289"/>
      <c r="Z289"/>
      <c r="AA289"/>
    </row>
    <row r="290" spans="1:27" ht="17.100000000000001" customHeight="1" x14ac:dyDescent="0.3">
      <c r="A290" s="607"/>
      <c r="B290" s="608"/>
      <c r="C290" s="312" t="s">
        <v>195</v>
      </c>
      <c r="D290" s="567" t="s">
        <v>196</v>
      </c>
      <c r="E290" s="617"/>
      <c r="F290" s="313">
        <v>1</v>
      </c>
      <c r="G290" s="612"/>
      <c r="H290" s="612"/>
      <c r="Q290"/>
      <c r="R290"/>
      <c r="S290"/>
      <c r="T290"/>
      <c r="U290"/>
      <c r="V290"/>
      <c r="W290"/>
      <c r="X290"/>
      <c r="Y290"/>
      <c r="Z290"/>
      <c r="AA290"/>
    </row>
    <row r="291" spans="1:27" ht="16.5" x14ac:dyDescent="0.3">
      <c r="A291" s="607"/>
      <c r="B291" s="608"/>
      <c r="C291" s="618" t="s">
        <v>197</v>
      </c>
      <c r="D291" s="620" t="s">
        <v>198</v>
      </c>
      <c r="E291" s="621"/>
      <c r="F291" s="311" t="s">
        <v>199</v>
      </c>
      <c r="G291" s="612"/>
      <c r="H291" s="612"/>
      <c r="Q291"/>
      <c r="R291"/>
      <c r="S291"/>
      <c r="T291"/>
      <c r="U291"/>
      <c r="V291"/>
      <c r="W291"/>
      <c r="X291"/>
      <c r="Y291"/>
      <c r="Z291"/>
      <c r="AA291"/>
    </row>
    <row r="292" spans="1:27" ht="17.100000000000001" customHeight="1" x14ac:dyDescent="0.3">
      <c r="A292" s="609"/>
      <c r="B292" s="610"/>
      <c r="C292" s="619"/>
      <c r="D292" s="622"/>
      <c r="E292" s="623"/>
      <c r="F292" s="314">
        <v>45797</v>
      </c>
      <c r="G292" s="612"/>
      <c r="H292" s="612"/>
      <c r="Q292"/>
      <c r="R292"/>
      <c r="S292"/>
      <c r="T292"/>
      <c r="U292"/>
      <c r="V292"/>
      <c r="W292"/>
      <c r="X292"/>
      <c r="Y292"/>
      <c r="Z292"/>
      <c r="AA292"/>
    </row>
    <row r="293" spans="1:27" ht="17.100000000000001" customHeight="1" thickBot="1" x14ac:dyDescent="0.35">
      <c r="A293" s="585"/>
      <c r="B293" s="586"/>
      <c r="C293" s="586"/>
      <c r="D293" s="586"/>
      <c r="E293" s="586"/>
      <c r="F293" s="586"/>
      <c r="G293" s="586"/>
      <c r="H293" s="587"/>
      <c r="Q293"/>
      <c r="R293"/>
      <c r="S293"/>
      <c r="T293"/>
      <c r="U293"/>
      <c r="V293"/>
      <c r="W293"/>
      <c r="X293"/>
      <c r="Y293"/>
      <c r="Z293"/>
      <c r="AA293"/>
    </row>
    <row r="294" spans="1:27" ht="24.75" customHeight="1" x14ac:dyDescent="0.3">
      <c r="A294" s="588" t="str">
        <f>+Presupuesto!A8</f>
        <v>ADECUACION Y MEJORAMIENTO DE (C.I.C) CENTRO DE INTEGACION CIUDADANA DEL MUNICIPIO DE SAN MIGUEL PUTUMAYO</v>
      </c>
      <c r="B294" s="589"/>
      <c r="C294" s="589"/>
      <c r="D294" s="589"/>
      <c r="E294" s="589"/>
      <c r="F294" s="589"/>
      <c r="G294" s="589"/>
      <c r="H294" s="590"/>
      <c r="Q294"/>
      <c r="R294"/>
      <c r="S294"/>
      <c r="T294"/>
      <c r="U294"/>
      <c r="V294"/>
      <c r="W294"/>
      <c r="X294"/>
      <c r="Y294"/>
      <c r="Z294"/>
      <c r="AA294"/>
    </row>
    <row r="295" spans="1:27" ht="18" customHeight="1" thickBot="1" x14ac:dyDescent="0.35">
      <c r="A295" s="591"/>
      <c r="B295" s="592"/>
      <c r="C295" s="592"/>
      <c r="D295" s="592"/>
      <c r="E295" s="592"/>
      <c r="F295" s="592"/>
      <c r="G295" s="592"/>
      <c r="H295" s="593"/>
      <c r="Q295"/>
      <c r="R295"/>
      <c r="S295"/>
      <c r="T295"/>
      <c r="U295"/>
      <c r="V295"/>
      <c r="W295"/>
      <c r="X295"/>
      <c r="Y295"/>
      <c r="Z295"/>
      <c r="AA295"/>
    </row>
    <row r="296" spans="1:27" ht="17.100000000000001" customHeight="1" thickBot="1" x14ac:dyDescent="0.35">
      <c r="A296" s="273"/>
      <c r="B296" s="274"/>
      <c r="C296" s="274"/>
      <c r="D296" s="274"/>
      <c r="E296" s="274"/>
      <c r="F296" s="274"/>
      <c r="G296" s="274"/>
      <c r="H296" s="415"/>
      <c r="Q296"/>
      <c r="R296"/>
      <c r="S296"/>
      <c r="T296"/>
      <c r="U296"/>
      <c r="V296"/>
      <c r="W296"/>
      <c r="X296"/>
      <c r="Y296"/>
      <c r="Z296"/>
      <c r="AA296"/>
    </row>
    <row r="297" spans="1:27" ht="17.100000000000001" customHeight="1" thickBot="1" x14ac:dyDescent="0.35">
      <c r="A297" s="594" t="s">
        <v>26</v>
      </c>
      <c r="B297" s="595"/>
      <c r="C297" s="595"/>
      <c r="D297" s="595"/>
      <c r="E297" s="595"/>
      <c r="F297" s="595"/>
      <c r="G297" s="595"/>
      <c r="H297" s="596"/>
      <c r="Q297"/>
      <c r="R297"/>
      <c r="S297"/>
      <c r="T297"/>
      <c r="U297"/>
      <c r="V297"/>
      <c r="W297"/>
      <c r="X297"/>
      <c r="Y297"/>
      <c r="Z297"/>
      <c r="AA297"/>
    </row>
    <row r="298" spans="1:27" ht="17.100000000000001" customHeight="1" thickBot="1" x14ac:dyDescent="0.35">
      <c r="A298" s="245"/>
      <c r="H298" s="242"/>
      <c r="Q298"/>
      <c r="R298"/>
      <c r="S298"/>
      <c r="T298"/>
      <c r="U298"/>
      <c r="V298"/>
      <c r="W298"/>
      <c r="X298"/>
      <c r="Y298"/>
      <c r="Z298"/>
      <c r="AA298"/>
    </row>
    <row r="299" spans="1:27" ht="17.100000000000001" customHeight="1" thickBot="1" x14ac:dyDescent="0.35">
      <c r="A299" s="360">
        <f>Presupuesto!A24</f>
        <v>3.4</v>
      </c>
      <c r="B299" s="597" t="str">
        <f>Presupuesto!B24</f>
        <v>SUMINISTRO Y APLICACIÓN PINTURA EN ESMALTE PARA PASAMANOS METALICOS DE ESCALERAS</v>
      </c>
      <c r="C299" s="598"/>
      <c r="D299" s="598"/>
      <c r="E299" s="598"/>
      <c r="F299" s="599"/>
      <c r="G299" s="361" t="s">
        <v>28</v>
      </c>
      <c r="H299" s="420" t="s">
        <v>252</v>
      </c>
      <c r="Q299"/>
      <c r="R299"/>
      <c r="S299"/>
      <c r="T299"/>
      <c r="U299"/>
      <c r="V299"/>
      <c r="W299"/>
      <c r="X299"/>
      <c r="Y299"/>
      <c r="Z299"/>
      <c r="AA299"/>
    </row>
    <row r="300" spans="1:27" ht="17.100000000000001" customHeight="1" x14ac:dyDescent="0.3">
      <c r="A300" s="245"/>
      <c r="H300" s="242"/>
      <c r="Q300"/>
      <c r="R300"/>
      <c r="S300"/>
      <c r="T300"/>
      <c r="U300"/>
      <c r="V300"/>
      <c r="W300"/>
      <c r="X300"/>
      <c r="Y300"/>
      <c r="Z300"/>
      <c r="AA300"/>
    </row>
    <row r="301" spans="1:27" ht="17.100000000000001" customHeight="1" x14ac:dyDescent="0.3">
      <c r="A301" s="205" t="s">
        <v>29</v>
      </c>
      <c r="B301" s="600" t="s">
        <v>30</v>
      </c>
      <c r="C301" s="600"/>
      <c r="D301" s="600"/>
      <c r="E301" s="600"/>
      <c r="F301" s="600"/>
      <c r="G301" s="600"/>
      <c r="H301" s="242"/>
      <c r="Q301"/>
      <c r="R301"/>
      <c r="S301"/>
      <c r="T301"/>
      <c r="U301"/>
      <c r="V301"/>
      <c r="W301"/>
      <c r="X301"/>
      <c r="Y301"/>
      <c r="Z301"/>
      <c r="AA301"/>
    </row>
    <row r="302" spans="1:27" ht="17.100000000000001" customHeight="1" x14ac:dyDescent="0.3">
      <c r="A302" s="223"/>
      <c r="B302" s="601" t="s">
        <v>31</v>
      </c>
      <c r="C302" s="602"/>
      <c r="D302" s="223" t="s">
        <v>32</v>
      </c>
      <c r="E302" s="223" t="s">
        <v>33</v>
      </c>
      <c r="F302" s="223" t="s">
        <v>34</v>
      </c>
      <c r="G302" s="223" t="s">
        <v>35</v>
      </c>
      <c r="H302" s="242"/>
      <c r="Q302"/>
      <c r="R302"/>
      <c r="S302"/>
      <c r="T302"/>
      <c r="U302"/>
      <c r="V302"/>
      <c r="W302"/>
      <c r="X302"/>
      <c r="Y302"/>
      <c r="Z302"/>
      <c r="AA302"/>
    </row>
    <row r="303" spans="1:27" ht="17.100000000000001" customHeight="1" x14ac:dyDescent="0.3">
      <c r="A303" s="198"/>
      <c r="B303" s="603" t="s">
        <v>67</v>
      </c>
      <c r="C303" s="604"/>
      <c r="D303" s="460"/>
      <c r="E303" s="467"/>
      <c r="F303" s="467">
        <v>0.1</v>
      </c>
      <c r="G303" s="478">
        <f>H320*F303</f>
        <v>1006.25</v>
      </c>
      <c r="H303" s="243"/>
      <c r="Q303"/>
      <c r="R303"/>
      <c r="S303"/>
      <c r="T303"/>
      <c r="U303"/>
      <c r="V303"/>
      <c r="W303"/>
      <c r="X303"/>
      <c r="Y303"/>
      <c r="Z303"/>
      <c r="AA303"/>
    </row>
    <row r="304" spans="1:27" ht="17.100000000000001" customHeight="1" x14ac:dyDescent="0.3">
      <c r="A304" s="198"/>
      <c r="B304" s="650" t="s">
        <v>294</v>
      </c>
      <c r="C304" s="651"/>
      <c r="D304" s="460"/>
      <c r="E304" s="518">
        <v>10000</v>
      </c>
      <c r="F304" s="467">
        <v>0.06</v>
      </c>
      <c r="G304" s="478">
        <f>+E304*F304</f>
        <v>600</v>
      </c>
      <c r="H304" s="243"/>
    </row>
    <row r="305" spans="1:8" ht="17.100000000000001" customHeight="1" x14ac:dyDescent="0.3">
      <c r="A305" s="198"/>
      <c r="B305" s="650" t="s">
        <v>295</v>
      </c>
      <c r="C305" s="651"/>
      <c r="D305" s="460"/>
      <c r="E305" s="518">
        <v>70000</v>
      </c>
      <c r="F305" s="467">
        <v>0.02</v>
      </c>
      <c r="G305" s="478">
        <f>+E305*F305</f>
        <v>1400</v>
      </c>
      <c r="H305" s="226"/>
    </row>
    <row r="306" spans="1:8" ht="17.100000000000001" customHeight="1" x14ac:dyDescent="0.3">
      <c r="A306" s="246"/>
      <c r="E306" s="207" t="s">
        <v>36</v>
      </c>
      <c r="F306" s="207"/>
      <c r="G306" s="207"/>
      <c r="H306" s="376">
        <f>SUM(G303:G305)</f>
        <v>3006.25</v>
      </c>
    </row>
    <row r="307" spans="1:8" ht="17.100000000000001" customHeight="1" x14ac:dyDescent="0.3">
      <c r="A307" s="205" t="s">
        <v>37</v>
      </c>
      <c r="B307" s="600" t="s">
        <v>38</v>
      </c>
      <c r="C307" s="600"/>
      <c r="D307" s="600"/>
      <c r="E307" s="600"/>
      <c r="F307" s="600"/>
      <c r="G307" s="600"/>
      <c r="H307" s="226"/>
    </row>
    <row r="308" spans="1:8" ht="17.100000000000001" customHeight="1" x14ac:dyDescent="0.3">
      <c r="A308" s="223"/>
      <c r="B308" s="601" t="s">
        <v>31</v>
      </c>
      <c r="C308" s="602"/>
      <c r="D308" s="198" t="s">
        <v>12</v>
      </c>
      <c r="E308" s="208" t="s">
        <v>39</v>
      </c>
      <c r="F308" s="208" t="s">
        <v>40</v>
      </c>
      <c r="G308" s="208" t="s">
        <v>35</v>
      </c>
      <c r="H308" s="226"/>
    </row>
    <row r="309" spans="1:8" ht="17.100000000000001" customHeight="1" x14ac:dyDescent="0.3">
      <c r="A309" s="198"/>
      <c r="B309" s="643" t="s">
        <v>296</v>
      </c>
      <c r="C309" s="644"/>
      <c r="D309" s="519" t="s">
        <v>300</v>
      </c>
      <c r="E309" s="520">
        <v>0.12</v>
      </c>
      <c r="F309" s="521">
        <f>+F136</f>
        <v>90000</v>
      </c>
      <c r="G309" s="518">
        <f>ROUND(E309*F309,2)</f>
        <v>10800</v>
      </c>
      <c r="H309" s="226"/>
    </row>
    <row r="310" spans="1:8" ht="17.100000000000001" customHeight="1" x14ac:dyDescent="0.3">
      <c r="A310" s="198"/>
      <c r="B310" s="645" t="s">
        <v>297</v>
      </c>
      <c r="C310" s="646"/>
      <c r="D310" s="519" t="s">
        <v>300</v>
      </c>
      <c r="E310" s="469">
        <v>0.02</v>
      </c>
      <c r="F310" s="518">
        <v>15000</v>
      </c>
      <c r="G310" s="518">
        <f>ROUND(E310*F310,2)</f>
        <v>300</v>
      </c>
      <c r="H310" s="226"/>
    </row>
    <row r="311" spans="1:8" ht="17.100000000000001" customHeight="1" x14ac:dyDescent="0.3">
      <c r="A311" s="198"/>
      <c r="B311" s="629" t="s">
        <v>298</v>
      </c>
      <c r="C311" s="630"/>
      <c r="D311" s="519" t="s">
        <v>152</v>
      </c>
      <c r="E311" s="469">
        <v>0.06</v>
      </c>
      <c r="F311" s="518">
        <v>10000</v>
      </c>
      <c r="G311" s="518">
        <f>ROUND(E311*F311,2)</f>
        <v>600</v>
      </c>
      <c r="H311" s="226"/>
    </row>
    <row r="312" spans="1:8" ht="17.100000000000001" customHeight="1" x14ac:dyDescent="0.3">
      <c r="A312" s="198"/>
      <c r="B312" s="629" t="s">
        <v>299</v>
      </c>
      <c r="C312" s="630"/>
      <c r="D312" s="519" t="s">
        <v>301</v>
      </c>
      <c r="E312" s="469">
        <v>0.03</v>
      </c>
      <c r="F312" s="518">
        <v>5500</v>
      </c>
      <c r="G312" s="518">
        <f>ROUND(E312*F312,2)</f>
        <v>165</v>
      </c>
      <c r="H312" s="226"/>
    </row>
    <row r="313" spans="1:8" ht="17.100000000000001" customHeight="1" x14ac:dyDescent="0.3">
      <c r="A313" s="198"/>
      <c r="B313" s="624"/>
      <c r="C313" s="625"/>
      <c r="D313" s="198"/>
      <c r="E313" s="206"/>
      <c r="F313" s="206"/>
      <c r="G313" s="206"/>
      <c r="H313" s="226"/>
    </row>
    <row r="314" spans="1:8" ht="17.100000000000001" customHeight="1" x14ac:dyDescent="0.3">
      <c r="A314" s="246" t="s">
        <v>41</v>
      </c>
      <c r="E314" s="207" t="s">
        <v>42</v>
      </c>
      <c r="F314" s="207"/>
      <c r="G314" s="207"/>
      <c r="H314" s="376">
        <f>+G309+G310+G311+G312</f>
        <v>11865</v>
      </c>
    </row>
    <row r="315" spans="1:8" ht="17.100000000000001" customHeight="1" x14ac:dyDescent="0.3">
      <c r="A315" s="205" t="s">
        <v>43</v>
      </c>
      <c r="B315" s="600" t="s">
        <v>44</v>
      </c>
      <c r="C315" s="600"/>
      <c r="D315" s="600"/>
      <c r="E315" s="600"/>
      <c r="F315" s="600"/>
      <c r="G315" s="600"/>
      <c r="H315" s="226"/>
    </row>
    <row r="316" spans="1:8" ht="17.100000000000001" customHeight="1" x14ac:dyDescent="0.3">
      <c r="A316" s="198" t="s">
        <v>45</v>
      </c>
      <c r="B316" s="223" t="s">
        <v>31</v>
      </c>
      <c r="C316" s="223" t="s">
        <v>46</v>
      </c>
      <c r="D316" s="223" t="s">
        <v>47</v>
      </c>
      <c r="E316" s="208" t="s">
        <v>48</v>
      </c>
      <c r="F316" s="206" t="s">
        <v>34</v>
      </c>
      <c r="G316" s="206" t="s">
        <v>35</v>
      </c>
      <c r="H316" s="226"/>
    </row>
    <row r="317" spans="1:8" ht="17.100000000000001" customHeight="1" x14ac:dyDescent="0.3">
      <c r="A317" s="198">
        <v>2</v>
      </c>
      <c r="B317" s="198" t="s">
        <v>187</v>
      </c>
      <c r="C317" s="210">
        <v>60000</v>
      </c>
      <c r="D317" s="211">
        <v>0.75</v>
      </c>
      <c r="E317" s="209">
        <f>+(A317*C317)+(A317*C317*D317)</f>
        <v>210000</v>
      </c>
      <c r="F317" s="212">
        <v>40</v>
      </c>
      <c r="G317" s="217">
        <f>(E317)/(F317)</f>
        <v>5250</v>
      </c>
      <c r="H317" s="226"/>
    </row>
    <row r="318" spans="1:8" ht="17.100000000000001" customHeight="1" x14ac:dyDescent="0.3">
      <c r="A318" s="198">
        <v>1</v>
      </c>
      <c r="B318" s="198" t="s">
        <v>293</v>
      </c>
      <c r="C318" s="210">
        <v>110000</v>
      </c>
      <c r="D318" s="211">
        <v>0.75</v>
      </c>
      <c r="E318" s="209">
        <f>+(A318*C318)+(A318*C318*D318)</f>
        <v>192500</v>
      </c>
      <c r="F318" s="212">
        <v>40</v>
      </c>
      <c r="G318" s="217">
        <f>(E318)/(F318)</f>
        <v>4812.5</v>
      </c>
      <c r="H318" s="226"/>
    </row>
    <row r="319" spans="1:8" ht="17.100000000000001" customHeight="1" x14ac:dyDescent="0.3">
      <c r="A319" s="198"/>
      <c r="B319" s="198"/>
      <c r="C319" s="198"/>
      <c r="D319" s="198"/>
      <c r="E319" s="206"/>
      <c r="F319" s="206"/>
      <c r="G319" s="206"/>
      <c r="H319" s="226"/>
    </row>
    <row r="320" spans="1:8" ht="17.100000000000001" customHeight="1" x14ac:dyDescent="0.3">
      <c r="A320" s="246"/>
      <c r="E320" s="207" t="s">
        <v>50</v>
      </c>
      <c r="F320" s="207"/>
      <c r="G320" s="207"/>
      <c r="H320" s="421">
        <f>SUM(G317)+(G318)</f>
        <v>10062.5</v>
      </c>
    </row>
    <row r="321" spans="1:8" ht="17.100000000000001" customHeight="1" x14ac:dyDescent="0.3">
      <c r="A321" s="205" t="s">
        <v>51</v>
      </c>
      <c r="B321" s="600" t="s">
        <v>18</v>
      </c>
      <c r="C321" s="600"/>
      <c r="D321" s="600"/>
      <c r="E321" s="600"/>
      <c r="F321" s="600"/>
      <c r="G321" s="600"/>
      <c r="H321" s="226"/>
    </row>
    <row r="322" spans="1:8" ht="17.100000000000001" customHeight="1" x14ac:dyDescent="0.3">
      <c r="A322" s="198"/>
      <c r="B322" s="198" t="s">
        <v>31</v>
      </c>
      <c r="C322" s="223" t="s">
        <v>12</v>
      </c>
      <c r="D322" s="223" t="s">
        <v>13</v>
      </c>
      <c r="E322" s="223" t="s">
        <v>52</v>
      </c>
      <c r="F322" s="223"/>
      <c r="G322" s="206" t="s">
        <v>53</v>
      </c>
      <c r="H322" s="226"/>
    </row>
    <row r="323" spans="1:8" ht="17.100000000000001" customHeight="1" x14ac:dyDescent="0.3">
      <c r="A323" s="198"/>
      <c r="B323" s="198"/>
      <c r="C323" s="213"/>
      <c r="D323" s="198"/>
      <c r="E323" s="206"/>
      <c r="F323" s="206"/>
      <c r="G323" s="206"/>
      <c r="H323" s="226"/>
    </row>
    <row r="324" spans="1:8" ht="17.100000000000001" customHeight="1" x14ac:dyDescent="0.3">
      <c r="A324" s="198"/>
      <c r="B324" s="198"/>
      <c r="C324" s="209"/>
      <c r="D324" s="198"/>
      <c r="E324" s="206"/>
      <c r="F324" s="206"/>
      <c r="G324" s="206"/>
      <c r="H324" s="226"/>
    </row>
    <row r="325" spans="1:8" ht="17.100000000000001" customHeight="1" x14ac:dyDescent="0.3">
      <c r="A325" s="198"/>
      <c r="B325" s="198"/>
      <c r="C325" s="198"/>
      <c r="D325" s="198"/>
      <c r="E325" s="206"/>
      <c r="F325" s="206"/>
      <c r="G325" s="206"/>
      <c r="H325" s="226"/>
    </row>
    <row r="326" spans="1:8" ht="17.100000000000001" customHeight="1" x14ac:dyDescent="0.3">
      <c r="A326" s="246"/>
      <c r="E326" s="207" t="s">
        <v>50</v>
      </c>
      <c r="F326" s="207"/>
      <c r="G326" s="207"/>
      <c r="H326" s="226">
        <f>ROUND(SUM(G323)+(G324),0)</f>
        <v>0</v>
      </c>
    </row>
    <row r="327" spans="1:8" ht="17.100000000000001" customHeight="1" x14ac:dyDescent="0.3">
      <c r="A327" s="245"/>
      <c r="E327" s="207"/>
      <c r="F327" s="207"/>
      <c r="G327" s="207"/>
      <c r="H327" s="226"/>
    </row>
    <row r="328" spans="1:8" ht="17.100000000000001" customHeight="1" x14ac:dyDescent="0.3">
      <c r="A328" s="245"/>
      <c r="D328" s="214" t="s">
        <v>54</v>
      </c>
      <c r="E328" s="215"/>
      <c r="F328" s="215"/>
      <c r="G328" s="215"/>
      <c r="H328" s="421">
        <f>ROUND(SUM(H306:H327),2)</f>
        <v>24933.75</v>
      </c>
    </row>
    <row r="329" spans="1:8" ht="17.100000000000001" customHeight="1" x14ac:dyDescent="0.3">
      <c r="A329" s="245"/>
      <c r="E329" s="207"/>
      <c r="F329" s="207"/>
      <c r="G329" s="207"/>
      <c r="H329" s="226"/>
    </row>
    <row r="330" spans="1:8" ht="17.100000000000001" customHeight="1" x14ac:dyDescent="0.3">
      <c r="A330" s="205" t="s">
        <v>55</v>
      </c>
      <c r="B330" s="600" t="s">
        <v>56</v>
      </c>
      <c r="C330" s="600"/>
      <c r="D330" s="600"/>
      <c r="E330" s="600"/>
      <c r="F330" s="600"/>
      <c r="G330" s="600"/>
      <c r="H330" s="226"/>
    </row>
    <row r="331" spans="1:8" ht="17.100000000000001" customHeight="1" x14ac:dyDescent="0.3">
      <c r="A331" s="223"/>
      <c r="B331" s="223" t="s">
        <v>31</v>
      </c>
      <c r="C331" s="223" t="s">
        <v>57</v>
      </c>
      <c r="D331" s="198" t="s">
        <v>58</v>
      </c>
      <c r="E331" s="206"/>
      <c r="F331" s="206" t="s">
        <v>59</v>
      </c>
      <c r="G331" s="206"/>
      <c r="H331" s="226"/>
    </row>
    <row r="332" spans="1:8" ht="17.100000000000001" customHeight="1" x14ac:dyDescent="0.3">
      <c r="A332" s="198"/>
      <c r="B332" s="223" t="s">
        <v>60</v>
      </c>
      <c r="C332" s="211">
        <v>0.27</v>
      </c>
      <c r="D332" s="198"/>
      <c r="E332" s="209"/>
      <c r="F332" s="198"/>
      <c r="G332" s="217">
        <f>+H328*C332</f>
        <v>6732.1125000000002</v>
      </c>
      <c r="H332" s="226"/>
    </row>
    <row r="333" spans="1:8" ht="17.100000000000001" customHeight="1" x14ac:dyDescent="0.3">
      <c r="A333" s="198"/>
      <c r="B333" s="223" t="s">
        <v>61</v>
      </c>
      <c r="C333" s="211">
        <v>0.02</v>
      </c>
      <c r="D333" s="198"/>
      <c r="E333" s="209"/>
      <c r="F333" s="198"/>
      <c r="G333" s="217">
        <f>+H328*C333</f>
        <v>498.67500000000001</v>
      </c>
      <c r="H333" s="226"/>
    </row>
    <row r="334" spans="1:8" ht="17.100000000000001" customHeight="1" x14ac:dyDescent="0.3">
      <c r="A334" s="198"/>
      <c r="B334" s="223" t="s">
        <v>62</v>
      </c>
      <c r="C334" s="211">
        <v>0.03</v>
      </c>
      <c r="D334" s="198"/>
      <c r="E334" s="209"/>
      <c r="F334" s="198"/>
      <c r="G334" s="217">
        <f>+H328*C334</f>
        <v>748.01249999999993</v>
      </c>
      <c r="H334" s="226"/>
    </row>
    <row r="335" spans="1:8" ht="17.100000000000001" customHeight="1" x14ac:dyDescent="0.3">
      <c r="A335" s="245"/>
      <c r="D335" s="214" t="s">
        <v>63</v>
      </c>
      <c r="E335" s="215"/>
      <c r="F335" s="215"/>
      <c r="G335" s="215"/>
      <c r="H335" s="421">
        <f>SUM(G331:G334)</f>
        <v>7978.8</v>
      </c>
    </row>
    <row r="336" spans="1:8" ht="17.100000000000001" customHeight="1" x14ac:dyDescent="0.3">
      <c r="A336" s="245"/>
      <c r="E336" s="207"/>
      <c r="F336" s="207"/>
      <c r="G336" s="207"/>
      <c r="H336" s="226"/>
    </row>
    <row r="337" spans="1:27" ht="17.100000000000001" customHeight="1" x14ac:dyDescent="0.3">
      <c r="A337" s="245"/>
      <c r="D337" s="214" t="s">
        <v>64</v>
      </c>
      <c r="E337" s="215"/>
      <c r="F337" s="215"/>
      <c r="G337" s="207"/>
      <c r="H337" s="421">
        <f>H328+H335</f>
        <v>32912.550000000003</v>
      </c>
    </row>
    <row r="338" spans="1:27" ht="17.100000000000001" customHeight="1" x14ac:dyDescent="0.3">
      <c r="A338" s="245"/>
      <c r="D338" s="214"/>
      <c r="E338" s="215"/>
      <c r="F338" s="215"/>
      <c r="G338" s="207"/>
      <c r="H338" s="226"/>
    </row>
    <row r="339" spans="1:27" ht="17.100000000000001" customHeight="1" x14ac:dyDescent="0.3">
      <c r="A339" s="204"/>
      <c r="B339" s="203"/>
      <c r="E339" s="218"/>
      <c r="F339" s="219"/>
      <c r="G339" s="202"/>
      <c r="H339" s="226"/>
    </row>
    <row r="340" spans="1:27" ht="17.100000000000001" customHeight="1" x14ac:dyDescent="0.3">
      <c r="A340" s="247"/>
      <c r="B340" s="216"/>
      <c r="E340" s="215">
        <f>+E397</f>
        <v>0</v>
      </c>
      <c r="F340" s="207"/>
      <c r="G340" s="207"/>
      <c r="H340" s="226"/>
    </row>
    <row r="341" spans="1:27" ht="16.5" customHeight="1" x14ac:dyDescent="0.3">
      <c r="B341" s="216"/>
      <c r="E341" s="468">
        <f t="shared" ref="E341:E342" si="3">+E398</f>
        <v>0</v>
      </c>
      <c r="F341" s="207"/>
      <c r="G341" s="207"/>
      <c r="H341" s="226"/>
    </row>
    <row r="342" spans="1:27" ht="17.100000000000001" customHeight="1" x14ac:dyDescent="0.3">
      <c r="A342" s="248"/>
      <c r="B342" s="249"/>
      <c r="C342" s="203"/>
      <c r="D342" s="203"/>
      <c r="E342" s="468">
        <f t="shared" si="3"/>
        <v>0</v>
      </c>
      <c r="F342" s="202"/>
      <c r="G342" s="202"/>
      <c r="H342" s="244"/>
    </row>
    <row r="344" spans="1:27" ht="17.100000000000001" customHeight="1" x14ac:dyDescent="0.3">
      <c r="A344" s="605"/>
      <c r="B344" s="606"/>
      <c r="C344" s="547" t="s">
        <v>228</v>
      </c>
      <c r="D344" s="549" t="s">
        <v>229</v>
      </c>
      <c r="E344" s="611"/>
      <c r="F344" s="275">
        <v>103</v>
      </c>
      <c r="G344" s="631"/>
      <c r="H344" s="632"/>
      <c r="Q344"/>
      <c r="R344"/>
      <c r="S344"/>
      <c r="T344"/>
      <c r="U344"/>
      <c r="V344"/>
      <c r="W344"/>
      <c r="X344"/>
      <c r="Y344"/>
      <c r="Z344"/>
      <c r="AA344"/>
    </row>
    <row r="345" spans="1:27" ht="17.100000000000001" customHeight="1" x14ac:dyDescent="0.3">
      <c r="A345" s="607"/>
      <c r="B345" s="608"/>
      <c r="C345" s="548"/>
      <c r="D345" s="560" t="s">
        <v>193</v>
      </c>
      <c r="E345" s="613"/>
      <c r="F345" s="615">
        <v>51</v>
      </c>
      <c r="G345" s="633"/>
      <c r="H345" s="634"/>
      <c r="Q345"/>
      <c r="R345"/>
      <c r="S345"/>
      <c r="T345"/>
      <c r="U345"/>
      <c r="V345"/>
      <c r="W345"/>
      <c r="X345"/>
      <c r="Y345"/>
      <c r="Z345"/>
      <c r="AA345"/>
    </row>
    <row r="346" spans="1:27" ht="17.100000000000001" customHeight="1" x14ac:dyDescent="0.3">
      <c r="A346" s="607"/>
      <c r="B346" s="608"/>
      <c r="C346" s="311" t="s">
        <v>194</v>
      </c>
      <c r="D346" s="562"/>
      <c r="E346" s="614"/>
      <c r="F346" s="616"/>
      <c r="G346" s="633"/>
      <c r="H346" s="634"/>
      <c r="Q346"/>
      <c r="R346"/>
      <c r="S346"/>
      <c r="T346"/>
      <c r="U346"/>
      <c r="V346"/>
      <c r="W346"/>
      <c r="X346"/>
      <c r="Y346"/>
      <c r="Z346"/>
      <c r="AA346"/>
    </row>
    <row r="347" spans="1:27" ht="17.100000000000001" customHeight="1" x14ac:dyDescent="0.3">
      <c r="A347" s="607"/>
      <c r="B347" s="608"/>
      <c r="C347" s="312" t="s">
        <v>195</v>
      </c>
      <c r="D347" s="567" t="s">
        <v>196</v>
      </c>
      <c r="E347" s="617"/>
      <c r="F347" s="313">
        <v>1</v>
      </c>
      <c r="G347" s="633"/>
      <c r="H347" s="634"/>
      <c r="Q347"/>
      <c r="R347"/>
      <c r="S347"/>
      <c r="T347"/>
      <c r="U347"/>
      <c r="V347"/>
      <c r="W347"/>
      <c r="X347"/>
      <c r="Y347"/>
      <c r="Z347"/>
      <c r="AA347"/>
    </row>
    <row r="348" spans="1:27" ht="14.45" customHeight="1" x14ac:dyDescent="0.3">
      <c r="A348" s="607"/>
      <c r="B348" s="608"/>
      <c r="C348" s="618" t="s">
        <v>197</v>
      </c>
      <c r="D348" s="620" t="s">
        <v>198</v>
      </c>
      <c r="E348" s="621"/>
      <c r="F348" s="311" t="s">
        <v>199</v>
      </c>
      <c r="G348" s="633"/>
      <c r="H348" s="634"/>
      <c r="Q348"/>
      <c r="R348"/>
      <c r="S348"/>
      <c r="T348"/>
      <c r="U348"/>
      <c r="V348"/>
      <c r="W348"/>
      <c r="X348"/>
      <c r="Y348"/>
      <c r="Z348"/>
      <c r="AA348"/>
    </row>
    <row r="349" spans="1:27" ht="17.100000000000001" customHeight="1" x14ac:dyDescent="0.3">
      <c r="A349" s="609"/>
      <c r="B349" s="610"/>
      <c r="C349" s="619"/>
      <c r="D349" s="622"/>
      <c r="E349" s="623"/>
      <c r="F349" s="314">
        <v>45797</v>
      </c>
      <c r="G349" s="635"/>
      <c r="H349" s="636"/>
      <c r="Q349"/>
      <c r="R349"/>
      <c r="S349"/>
      <c r="T349"/>
      <c r="U349"/>
      <c r="V349"/>
      <c r="W349"/>
      <c r="X349"/>
      <c r="Y349"/>
      <c r="Z349"/>
      <c r="AA349"/>
    </row>
    <row r="350" spans="1:27" ht="17.100000000000001" customHeight="1" thickBot="1" x14ac:dyDescent="0.35">
      <c r="A350" s="652"/>
      <c r="B350" s="653"/>
      <c r="C350" s="653"/>
      <c r="D350" s="653"/>
      <c r="E350" s="653"/>
      <c r="F350" s="653"/>
      <c r="G350" s="653"/>
      <c r="H350" s="654"/>
      <c r="Q350"/>
      <c r="R350"/>
      <c r="S350"/>
      <c r="T350"/>
      <c r="U350"/>
      <c r="V350"/>
      <c r="W350"/>
      <c r="X350"/>
      <c r="Y350"/>
      <c r="Z350"/>
      <c r="AA350"/>
    </row>
    <row r="351" spans="1:27" ht="24.75" customHeight="1" x14ac:dyDescent="0.3">
      <c r="A351" s="588" t="str">
        <f>+A294</f>
        <v>ADECUACION Y MEJORAMIENTO DE (C.I.C) CENTRO DE INTEGACION CIUDADANA DEL MUNICIPIO DE SAN MIGUEL PUTUMAYO</v>
      </c>
      <c r="B351" s="589"/>
      <c r="C351" s="589"/>
      <c r="D351" s="589"/>
      <c r="E351" s="589"/>
      <c r="F351" s="589"/>
      <c r="G351" s="589"/>
      <c r="H351" s="590"/>
      <c r="Q351"/>
      <c r="R351"/>
      <c r="S351"/>
      <c r="T351"/>
      <c r="U351"/>
      <c r="V351"/>
      <c r="W351"/>
      <c r="X351"/>
      <c r="Y351"/>
      <c r="Z351"/>
      <c r="AA351"/>
    </row>
    <row r="352" spans="1:27" ht="18" customHeight="1" thickBot="1" x14ac:dyDescent="0.35">
      <c r="A352" s="591"/>
      <c r="B352" s="592"/>
      <c r="C352" s="592"/>
      <c r="D352" s="592"/>
      <c r="E352" s="592"/>
      <c r="F352" s="592"/>
      <c r="G352" s="592"/>
      <c r="H352" s="593"/>
      <c r="Q352"/>
      <c r="R352"/>
      <c r="S352"/>
      <c r="T352"/>
      <c r="U352"/>
      <c r="V352"/>
      <c r="W352"/>
      <c r="X352"/>
      <c r="Y352"/>
      <c r="Z352"/>
      <c r="AA352"/>
    </row>
    <row r="353" spans="1:27" ht="17.100000000000001" customHeight="1" thickBot="1" x14ac:dyDescent="0.35">
      <c r="A353" s="273"/>
      <c r="B353" s="274"/>
      <c r="C353" s="274"/>
      <c r="D353" s="274"/>
      <c r="E353" s="274"/>
      <c r="F353" s="274"/>
      <c r="G353" s="274"/>
      <c r="H353" s="415"/>
      <c r="Q353"/>
      <c r="R353"/>
      <c r="S353"/>
      <c r="T353"/>
      <c r="U353"/>
      <c r="V353"/>
      <c r="W353"/>
      <c r="X353"/>
      <c r="Y353"/>
      <c r="Z353"/>
      <c r="AA353"/>
    </row>
    <row r="354" spans="1:27" ht="17.100000000000001" customHeight="1" thickBot="1" x14ac:dyDescent="0.35">
      <c r="A354" s="594" t="s">
        <v>26</v>
      </c>
      <c r="B354" s="595"/>
      <c r="C354" s="595"/>
      <c r="D354" s="595"/>
      <c r="E354" s="595"/>
      <c r="F354" s="595"/>
      <c r="G354" s="595"/>
      <c r="H354" s="596"/>
      <c r="Q354"/>
      <c r="R354"/>
      <c r="S354"/>
      <c r="T354"/>
      <c r="U354"/>
      <c r="V354"/>
      <c r="W354"/>
      <c r="X354"/>
      <c r="Y354"/>
      <c r="Z354"/>
      <c r="AA354"/>
    </row>
    <row r="355" spans="1:27" ht="17.100000000000001" customHeight="1" thickBot="1" x14ac:dyDescent="0.35">
      <c r="A355" s="245"/>
      <c r="H355" s="242"/>
      <c r="Q355"/>
      <c r="R355"/>
      <c r="S355"/>
      <c r="T355"/>
      <c r="U355"/>
      <c r="V355"/>
      <c r="W355"/>
      <c r="X355"/>
      <c r="Y355"/>
      <c r="Z355"/>
      <c r="AA355"/>
    </row>
    <row r="356" spans="1:27" ht="17.100000000000001" customHeight="1" thickBot="1" x14ac:dyDescent="0.35">
      <c r="A356" s="360">
        <f>+Presupuesto!A27</f>
        <v>4.0999999999999996</v>
      </c>
      <c r="B356" s="597" t="str">
        <f>+Presupuesto!B27</f>
        <v xml:space="preserve">REPARACION DE MALFORMACIONES EN LAMINAS DE CUBIERTA </v>
      </c>
      <c r="C356" s="598"/>
      <c r="D356" s="598"/>
      <c r="E356" s="598"/>
      <c r="F356" s="599"/>
      <c r="G356" s="361" t="s">
        <v>28</v>
      </c>
      <c r="H356" s="420" t="str">
        <f>+Presupuesto!D27</f>
        <v>UND</v>
      </c>
      <c r="Q356"/>
      <c r="R356"/>
      <c r="S356"/>
      <c r="T356"/>
      <c r="U356"/>
      <c r="V356"/>
      <c r="W356"/>
      <c r="X356"/>
      <c r="Y356"/>
      <c r="Z356"/>
      <c r="AA356"/>
    </row>
    <row r="357" spans="1:27" ht="17.100000000000001" customHeight="1" x14ac:dyDescent="0.3">
      <c r="A357" s="245"/>
      <c r="H357" s="242"/>
      <c r="Q357"/>
      <c r="R357"/>
      <c r="S357"/>
      <c r="T357"/>
      <c r="U357"/>
      <c r="V357"/>
      <c r="W357"/>
      <c r="X357"/>
      <c r="Y357"/>
      <c r="Z357"/>
      <c r="AA357"/>
    </row>
    <row r="358" spans="1:27" ht="17.100000000000001" customHeight="1" x14ac:dyDescent="0.3">
      <c r="A358" s="205" t="s">
        <v>29</v>
      </c>
      <c r="B358" s="626" t="s">
        <v>30</v>
      </c>
      <c r="C358" s="627"/>
      <c r="D358" s="627"/>
      <c r="E358" s="627"/>
      <c r="F358" s="627"/>
      <c r="G358" s="628"/>
      <c r="H358" s="242"/>
      <c r="Q358"/>
      <c r="R358"/>
      <c r="S358"/>
      <c r="T358"/>
      <c r="U358"/>
      <c r="V358"/>
      <c r="W358"/>
      <c r="X358"/>
      <c r="Y358"/>
      <c r="Z358"/>
      <c r="AA358"/>
    </row>
    <row r="359" spans="1:27" ht="17.100000000000001" customHeight="1" x14ac:dyDescent="0.3">
      <c r="A359" s="223"/>
      <c r="B359" s="601" t="s">
        <v>31</v>
      </c>
      <c r="C359" s="602"/>
      <c r="D359" s="223" t="s">
        <v>32</v>
      </c>
      <c r="E359" s="223" t="s">
        <v>33</v>
      </c>
      <c r="F359" s="223" t="s">
        <v>34</v>
      </c>
      <c r="G359" s="223" t="s">
        <v>35</v>
      </c>
      <c r="H359" s="242"/>
      <c r="Q359"/>
      <c r="R359"/>
      <c r="S359"/>
      <c r="T359"/>
      <c r="U359"/>
      <c r="V359"/>
      <c r="W359"/>
      <c r="X359"/>
      <c r="Y359"/>
      <c r="Z359"/>
      <c r="AA359"/>
    </row>
    <row r="360" spans="1:27" ht="17.100000000000001" customHeight="1" x14ac:dyDescent="0.3">
      <c r="A360" s="198"/>
      <c r="B360" s="603" t="s">
        <v>67</v>
      </c>
      <c r="C360" s="604"/>
      <c r="D360" s="198"/>
      <c r="E360" s="206"/>
      <c r="F360" s="206">
        <v>0.1</v>
      </c>
      <c r="G360" s="217">
        <f>H377*F360</f>
        <v>47638.888888888891</v>
      </c>
      <c r="H360" s="243"/>
      <c r="Q360"/>
      <c r="R360"/>
      <c r="S360"/>
      <c r="T360"/>
      <c r="U360"/>
      <c r="V360"/>
      <c r="W360"/>
      <c r="X360"/>
      <c r="Y360"/>
      <c r="Z360"/>
      <c r="AA360"/>
    </row>
    <row r="361" spans="1:27" ht="17.100000000000001" customHeight="1" x14ac:dyDescent="0.3">
      <c r="A361" s="198"/>
      <c r="B361" s="603" t="s">
        <v>280</v>
      </c>
      <c r="C361" s="604"/>
      <c r="D361" s="198"/>
      <c r="E361" s="206">
        <v>400000</v>
      </c>
      <c r="F361" s="206">
        <v>1</v>
      </c>
      <c r="G361" s="206">
        <f>+E361*F361</f>
        <v>400000</v>
      </c>
      <c r="H361" s="243"/>
    </row>
    <row r="362" spans="1:27" ht="17.100000000000001" customHeight="1" x14ac:dyDescent="0.3">
      <c r="A362" s="198"/>
      <c r="B362" s="601"/>
      <c r="C362" s="602"/>
      <c r="D362" s="198"/>
      <c r="E362" s="206"/>
      <c r="F362" s="206"/>
      <c r="G362" s="206"/>
      <c r="H362" s="226"/>
    </row>
    <row r="363" spans="1:27" ht="17.100000000000001" customHeight="1" x14ac:dyDescent="0.3">
      <c r="A363" s="246"/>
      <c r="E363" s="207" t="s">
        <v>36</v>
      </c>
      <c r="F363" s="207"/>
      <c r="G363" s="207"/>
      <c r="H363" s="376">
        <f>SUM(G360:G362)</f>
        <v>447638.88888888888</v>
      </c>
    </row>
    <row r="364" spans="1:27" ht="17.100000000000001" customHeight="1" x14ac:dyDescent="0.3">
      <c r="A364" s="205" t="s">
        <v>37</v>
      </c>
      <c r="B364" s="626" t="s">
        <v>38</v>
      </c>
      <c r="C364" s="627"/>
      <c r="D364" s="627"/>
      <c r="E364" s="627"/>
      <c r="F364" s="627"/>
      <c r="G364" s="628"/>
      <c r="H364" s="226"/>
    </row>
    <row r="365" spans="1:27" ht="17.100000000000001" customHeight="1" x14ac:dyDescent="0.3">
      <c r="A365" s="223"/>
      <c r="B365" s="601" t="s">
        <v>31</v>
      </c>
      <c r="C365" s="602"/>
      <c r="D365" s="198" t="s">
        <v>12</v>
      </c>
      <c r="E365" s="208" t="s">
        <v>39</v>
      </c>
      <c r="F365" s="208" t="s">
        <v>40</v>
      </c>
      <c r="G365" s="208" t="s">
        <v>35</v>
      </c>
      <c r="H365" s="226"/>
    </row>
    <row r="366" spans="1:27" ht="31.15" customHeight="1" x14ac:dyDescent="0.3">
      <c r="A366" s="198"/>
      <c r="B366" s="655" t="s">
        <v>281</v>
      </c>
      <c r="C366" s="656"/>
      <c r="D366" s="220" t="s">
        <v>12</v>
      </c>
      <c r="E366" s="206">
        <v>1</v>
      </c>
      <c r="F366" s="467">
        <v>70000</v>
      </c>
      <c r="G366" s="206">
        <f>E366*F366</f>
        <v>70000</v>
      </c>
      <c r="H366" s="226"/>
    </row>
    <row r="367" spans="1:27" ht="17.100000000000001" customHeight="1" x14ac:dyDescent="0.3">
      <c r="A367" s="198"/>
      <c r="B367" s="624"/>
      <c r="C367" s="625"/>
      <c r="D367" s="220"/>
      <c r="E367" s="206"/>
      <c r="F367" s="206"/>
      <c r="G367" s="206"/>
      <c r="H367" s="226"/>
    </row>
    <row r="368" spans="1:27" ht="17.100000000000001" customHeight="1" x14ac:dyDescent="0.3">
      <c r="A368" s="198"/>
      <c r="B368" s="624"/>
      <c r="C368" s="625"/>
      <c r="D368" s="220"/>
      <c r="E368" s="220"/>
      <c r="F368" s="206"/>
      <c r="G368" s="206"/>
      <c r="H368" s="226"/>
    </row>
    <row r="369" spans="1:8" ht="17.100000000000001" customHeight="1" x14ac:dyDescent="0.3">
      <c r="A369" s="198"/>
      <c r="B369" s="624"/>
      <c r="C369" s="625"/>
      <c r="D369" s="198"/>
      <c r="E369" s="206"/>
      <c r="F369" s="206"/>
      <c r="G369" s="206"/>
      <c r="H369" s="226"/>
    </row>
    <row r="370" spans="1:8" ht="17.100000000000001" customHeight="1" x14ac:dyDescent="0.3">
      <c r="A370" s="198"/>
      <c r="B370" s="624"/>
      <c r="C370" s="625"/>
      <c r="D370" s="198"/>
      <c r="E370" s="206"/>
      <c r="F370" s="206"/>
      <c r="G370" s="206"/>
      <c r="H370" s="226"/>
    </row>
    <row r="371" spans="1:8" ht="17.100000000000001" customHeight="1" x14ac:dyDescent="0.3">
      <c r="A371" s="246" t="s">
        <v>41</v>
      </c>
      <c r="E371" s="207" t="s">
        <v>42</v>
      </c>
      <c r="F371" s="207"/>
      <c r="G371" s="207"/>
      <c r="H371" s="422">
        <f>(SUM(G366:G368))</f>
        <v>70000</v>
      </c>
    </row>
    <row r="372" spans="1:8" ht="17.100000000000001" customHeight="1" x14ac:dyDescent="0.3">
      <c r="A372" s="205" t="s">
        <v>43</v>
      </c>
      <c r="B372" s="626" t="s">
        <v>44</v>
      </c>
      <c r="C372" s="627"/>
      <c r="D372" s="627"/>
      <c r="E372" s="627"/>
      <c r="F372" s="627"/>
      <c r="G372" s="628"/>
      <c r="H372" s="226"/>
    </row>
    <row r="373" spans="1:8" ht="17.100000000000001" customHeight="1" x14ac:dyDescent="0.3">
      <c r="A373" s="198" t="s">
        <v>45</v>
      </c>
      <c r="B373" s="223" t="s">
        <v>31</v>
      </c>
      <c r="C373" s="223" t="s">
        <v>46</v>
      </c>
      <c r="D373" s="223" t="s">
        <v>47</v>
      </c>
      <c r="E373" s="208" t="s">
        <v>48</v>
      </c>
      <c r="F373" s="206" t="s">
        <v>34</v>
      </c>
      <c r="G373" s="206" t="s">
        <v>35</v>
      </c>
      <c r="H373" s="226"/>
    </row>
    <row r="374" spans="1:8" ht="17.100000000000001" customHeight="1" x14ac:dyDescent="0.3">
      <c r="A374" s="198">
        <v>2</v>
      </c>
      <c r="B374" s="198" t="s">
        <v>187</v>
      </c>
      <c r="C374" s="210">
        <v>60000</v>
      </c>
      <c r="D374" s="211">
        <v>0.75</v>
      </c>
      <c r="E374" s="209">
        <f>+(A374*C374)+(A374*C374*D374)</f>
        <v>210000</v>
      </c>
      <c r="F374" s="212">
        <v>0.8</v>
      </c>
      <c r="G374" s="217">
        <f>(E374)/(F374)</f>
        <v>262500</v>
      </c>
      <c r="H374" s="226"/>
    </row>
    <row r="375" spans="1:8" ht="17.100000000000001" customHeight="1" x14ac:dyDescent="0.3">
      <c r="A375" s="198">
        <v>1</v>
      </c>
      <c r="B375" s="198" t="s">
        <v>235</v>
      </c>
      <c r="C375" s="210">
        <v>110000</v>
      </c>
      <c r="D375" s="211">
        <v>0.75</v>
      </c>
      <c r="E375" s="209">
        <f>+(A375*C375)+(A375*C375*D375)</f>
        <v>192500</v>
      </c>
      <c r="F375" s="212">
        <v>0.9</v>
      </c>
      <c r="G375" s="217">
        <f>(E375)/(F375)</f>
        <v>213888.88888888888</v>
      </c>
      <c r="H375" s="226"/>
    </row>
    <row r="376" spans="1:8" ht="17.100000000000001" customHeight="1" x14ac:dyDescent="0.3">
      <c r="A376" s="198"/>
      <c r="B376" s="198"/>
      <c r="C376" s="198"/>
      <c r="D376" s="198"/>
      <c r="E376" s="206"/>
      <c r="F376" s="206"/>
      <c r="G376" s="206"/>
      <c r="H376" s="226"/>
    </row>
    <row r="377" spans="1:8" ht="17.100000000000001" customHeight="1" x14ac:dyDescent="0.3">
      <c r="A377" s="246"/>
      <c r="E377" s="207" t="s">
        <v>50</v>
      </c>
      <c r="F377" s="207"/>
      <c r="G377" s="207"/>
      <c r="H377" s="421">
        <f>SUM(G374)+(G375)</f>
        <v>476388.88888888888</v>
      </c>
    </row>
    <row r="378" spans="1:8" ht="17.100000000000001" customHeight="1" x14ac:dyDescent="0.3">
      <c r="A378" s="205" t="s">
        <v>51</v>
      </c>
      <c r="B378" s="626" t="s">
        <v>18</v>
      </c>
      <c r="C378" s="627"/>
      <c r="D378" s="627"/>
      <c r="E378" s="627"/>
      <c r="F378" s="627"/>
      <c r="G378" s="628"/>
      <c r="H378" s="226"/>
    </row>
    <row r="379" spans="1:8" ht="17.100000000000001" customHeight="1" x14ac:dyDescent="0.3">
      <c r="A379" s="198"/>
      <c r="B379" s="198" t="s">
        <v>31</v>
      </c>
      <c r="C379" s="223" t="s">
        <v>12</v>
      </c>
      <c r="D379" s="223" t="s">
        <v>13</v>
      </c>
      <c r="E379" s="223" t="s">
        <v>52</v>
      </c>
      <c r="F379" s="223"/>
      <c r="G379" s="206" t="s">
        <v>53</v>
      </c>
      <c r="H379" s="226"/>
    </row>
    <row r="380" spans="1:8" ht="17.100000000000001" customHeight="1" x14ac:dyDescent="0.3">
      <c r="A380" s="198"/>
      <c r="B380" s="198" t="s">
        <v>292</v>
      </c>
      <c r="C380" s="213"/>
      <c r="D380" s="198">
        <v>2</v>
      </c>
      <c r="E380" s="206">
        <v>50000</v>
      </c>
      <c r="F380" s="206"/>
      <c r="G380" s="206">
        <f>+D380*E380</f>
        <v>100000</v>
      </c>
      <c r="H380" s="226"/>
    </row>
    <row r="381" spans="1:8" ht="17.100000000000001" customHeight="1" x14ac:dyDescent="0.3">
      <c r="A381" s="198"/>
      <c r="B381" s="198"/>
      <c r="C381" s="209"/>
      <c r="D381" s="198"/>
      <c r="E381" s="206"/>
      <c r="F381" s="206"/>
      <c r="G381" s="206"/>
      <c r="H381" s="226"/>
    </row>
    <row r="382" spans="1:8" ht="17.100000000000001" customHeight="1" x14ac:dyDescent="0.3">
      <c r="A382" s="198"/>
      <c r="B382" s="198"/>
      <c r="C382" s="198"/>
      <c r="D382" s="198"/>
      <c r="E382" s="206"/>
      <c r="F382" s="206"/>
      <c r="G382" s="206"/>
      <c r="H382" s="226"/>
    </row>
    <row r="383" spans="1:8" ht="17.100000000000001" customHeight="1" x14ac:dyDescent="0.3">
      <c r="A383" s="246"/>
      <c r="E383" s="207" t="s">
        <v>50</v>
      </c>
      <c r="F383" s="207"/>
      <c r="G383" s="207"/>
      <c r="H383" s="226">
        <f>ROUND(SUM(G380)+(G381),0)</f>
        <v>100000</v>
      </c>
    </row>
    <row r="384" spans="1:8" ht="17.100000000000001" customHeight="1" x14ac:dyDescent="0.3">
      <c r="A384" s="245"/>
      <c r="E384" s="207"/>
      <c r="F384" s="207"/>
      <c r="G384" s="207"/>
      <c r="H384" s="226"/>
    </row>
    <row r="385" spans="1:8" ht="17.100000000000001" customHeight="1" x14ac:dyDescent="0.3">
      <c r="A385" s="245"/>
      <c r="D385" s="214" t="s">
        <v>54</v>
      </c>
      <c r="E385" s="215"/>
      <c r="F385" s="215"/>
      <c r="G385" s="215"/>
      <c r="H385" s="421">
        <f>ROUND(SUM(H363:H384),2)</f>
        <v>1094027.78</v>
      </c>
    </row>
    <row r="386" spans="1:8" ht="17.100000000000001" customHeight="1" x14ac:dyDescent="0.3">
      <c r="A386" s="245"/>
      <c r="E386" s="207"/>
      <c r="F386" s="207"/>
      <c r="G386" s="207"/>
      <c r="H386" s="226"/>
    </row>
    <row r="387" spans="1:8" ht="17.100000000000001" customHeight="1" x14ac:dyDescent="0.3">
      <c r="A387" s="205" t="s">
        <v>55</v>
      </c>
      <c r="B387" s="626" t="s">
        <v>56</v>
      </c>
      <c r="C387" s="627"/>
      <c r="D387" s="627"/>
      <c r="E387" s="627"/>
      <c r="F387" s="627"/>
      <c r="G387" s="628"/>
      <c r="H387" s="226"/>
    </row>
    <row r="388" spans="1:8" ht="17.100000000000001" customHeight="1" x14ac:dyDescent="0.3">
      <c r="A388" s="223"/>
      <c r="B388" s="223" t="s">
        <v>31</v>
      </c>
      <c r="C388" s="223" t="s">
        <v>57</v>
      </c>
      <c r="D388" s="198" t="s">
        <v>58</v>
      </c>
      <c r="E388" s="206"/>
      <c r="F388" s="206" t="s">
        <v>59</v>
      </c>
      <c r="G388" s="206"/>
      <c r="H388" s="226"/>
    </row>
    <row r="389" spans="1:8" ht="17.100000000000001" customHeight="1" x14ac:dyDescent="0.3">
      <c r="A389" s="198"/>
      <c r="B389" s="223" t="s">
        <v>60</v>
      </c>
      <c r="C389" s="211">
        <v>0.27</v>
      </c>
      <c r="D389" s="198"/>
      <c r="E389" s="209"/>
      <c r="F389" s="198"/>
      <c r="G389" s="217">
        <f>+H385*C389</f>
        <v>295387.50060000003</v>
      </c>
      <c r="H389" s="226"/>
    </row>
    <row r="390" spans="1:8" ht="17.100000000000001" customHeight="1" x14ac:dyDescent="0.3">
      <c r="A390" s="198"/>
      <c r="B390" s="223" t="s">
        <v>61</v>
      </c>
      <c r="C390" s="211">
        <v>0.02</v>
      </c>
      <c r="D390" s="198"/>
      <c r="E390" s="209"/>
      <c r="F390" s="198"/>
      <c r="G390" s="217">
        <f>+H385*C390</f>
        <v>21880.5556</v>
      </c>
      <c r="H390" s="226"/>
    </row>
    <row r="391" spans="1:8" ht="17.100000000000001" customHeight="1" x14ac:dyDescent="0.3">
      <c r="A391" s="198"/>
      <c r="B391" s="223" t="s">
        <v>62</v>
      </c>
      <c r="C391" s="211">
        <v>0.03</v>
      </c>
      <c r="D391" s="198"/>
      <c r="E391" s="209"/>
      <c r="F391" s="198"/>
      <c r="G391" s="217">
        <f>+H385*C391</f>
        <v>32820.833400000003</v>
      </c>
      <c r="H391" s="226"/>
    </row>
    <row r="392" spans="1:8" ht="17.100000000000001" customHeight="1" x14ac:dyDescent="0.3">
      <c r="A392" s="245"/>
      <c r="D392" s="214" t="s">
        <v>63</v>
      </c>
      <c r="E392" s="215"/>
      <c r="F392" s="215"/>
      <c r="G392" s="215"/>
      <c r="H392" s="421">
        <f>SUM(G388:G391)</f>
        <v>350088.88960000005</v>
      </c>
    </row>
    <row r="393" spans="1:8" ht="17.100000000000001" customHeight="1" x14ac:dyDescent="0.3">
      <c r="A393" s="245"/>
      <c r="E393" s="207"/>
      <c r="F393" s="207"/>
      <c r="G393" s="207"/>
      <c r="H393" s="226"/>
    </row>
    <row r="394" spans="1:8" ht="17.100000000000001" customHeight="1" x14ac:dyDescent="0.3">
      <c r="A394" s="245"/>
      <c r="D394" s="214" t="s">
        <v>64</v>
      </c>
      <c r="E394" s="215"/>
      <c r="F394" s="215"/>
      <c r="G394" s="207"/>
      <c r="H394" s="421">
        <f>H385+H392</f>
        <v>1444116.6696000001</v>
      </c>
    </row>
    <row r="395" spans="1:8" ht="17.100000000000001" customHeight="1" x14ac:dyDescent="0.3">
      <c r="A395" s="245"/>
      <c r="D395" s="214"/>
      <c r="E395" s="215"/>
      <c r="F395" s="215"/>
      <c r="G395" s="207"/>
      <c r="H395" s="226"/>
    </row>
    <row r="396" spans="1:8" ht="17.100000000000001" customHeight="1" x14ac:dyDescent="0.3">
      <c r="A396" s="204"/>
      <c r="B396" s="203"/>
      <c r="E396" s="218"/>
      <c r="F396" s="219"/>
      <c r="G396" s="202"/>
      <c r="H396" s="226"/>
    </row>
    <row r="397" spans="1:8" ht="17.100000000000001" customHeight="1" x14ac:dyDescent="0.3">
      <c r="A397" s="247"/>
      <c r="B397" s="216"/>
      <c r="E397" s="215">
        <f>+E453</f>
        <v>0</v>
      </c>
      <c r="F397" s="207"/>
      <c r="G397" s="207"/>
      <c r="H397" s="226"/>
    </row>
    <row r="398" spans="1:8" ht="16.5" customHeight="1" x14ac:dyDescent="0.3">
      <c r="B398" s="216"/>
      <c r="E398" s="468">
        <f t="shared" ref="E398:E399" si="4">+E454</f>
        <v>0</v>
      </c>
      <c r="F398" s="207"/>
      <c r="G398" s="207"/>
      <c r="H398" s="226"/>
    </row>
    <row r="399" spans="1:8" ht="17.100000000000001" customHeight="1" x14ac:dyDescent="0.3">
      <c r="A399" s="248"/>
      <c r="B399" s="249"/>
      <c r="C399" s="203"/>
      <c r="D399" s="203"/>
      <c r="E399" s="468">
        <f t="shared" si="4"/>
        <v>0</v>
      </c>
      <c r="F399" s="202"/>
      <c r="G399" s="202"/>
      <c r="H399" s="244"/>
    </row>
    <row r="402" spans="1:27" ht="17.100000000000001" customHeight="1" x14ac:dyDescent="0.3">
      <c r="A402" s="605"/>
      <c r="B402" s="606"/>
      <c r="C402" s="547" t="s">
        <v>228</v>
      </c>
      <c r="D402" s="549" t="s">
        <v>229</v>
      </c>
      <c r="E402" s="611"/>
      <c r="F402" s="275">
        <v>103</v>
      </c>
      <c r="G402" s="612"/>
      <c r="H402" s="612"/>
      <c r="Q402"/>
      <c r="R402"/>
      <c r="S402"/>
      <c r="T402"/>
      <c r="U402"/>
      <c r="V402"/>
      <c r="W402"/>
      <c r="X402"/>
      <c r="Y402"/>
      <c r="Z402"/>
      <c r="AA402"/>
    </row>
    <row r="403" spans="1:27" ht="17.100000000000001" customHeight="1" x14ac:dyDescent="0.3">
      <c r="A403" s="607"/>
      <c r="B403" s="608"/>
      <c r="C403" s="548"/>
      <c r="D403" s="560" t="s">
        <v>193</v>
      </c>
      <c r="E403" s="613"/>
      <c r="F403" s="615">
        <v>51</v>
      </c>
      <c r="G403" s="612"/>
      <c r="H403" s="612"/>
      <c r="Q403"/>
      <c r="R403"/>
      <c r="S403"/>
      <c r="T403"/>
      <c r="U403"/>
      <c r="V403"/>
      <c r="W403"/>
      <c r="X403"/>
      <c r="Y403"/>
      <c r="Z403"/>
      <c r="AA403"/>
    </row>
    <row r="404" spans="1:27" ht="17.100000000000001" customHeight="1" x14ac:dyDescent="0.3">
      <c r="A404" s="607"/>
      <c r="B404" s="608"/>
      <c r="C404" s="311" t="s">
        <v>194</v>
      </c>
      <c r="D404" s="562"/>
      <c r="E404" s="614"/>
      <c r="F404" s="616"/>
      <c r="G404" s="612"/>
      <c r="H404" s="612"/>
      <c r="Q404"/>
      <c r="R404"/>
      <c r="S404"/>
      <c r="T404"/>
      <c r="U404"/>
      <c r="V404"/>
      <c r="W404"/>
      <c r="X404"/>
      <c r="Y404"/>
      <c r="Z404"/>
      <c r="AA404"/>
    </row>
    <row r="405" spans="1:27" ht="17.100000000000001" customHeight="1" x14ac:dyDescent="0.3">
      <c r="A405" s="607"/>
      <c r="B405" s="608"/>
      <c r="C405" s="312" t="s">
        <v>195</v>
      </c>
      <c r="D405" s="567" t="s">
        <v>196</v>
      </c>
      <c r="E405" s="617"/>
      <c r="F405" s="313">
        <v>1</v>
      </c>
      <c r="G405" s="612"/>
      <c r="H405" s="612"/>
      <c r="Q405"/>
      <c r="R405"/>
      <c r="S405"/>
      <c r="T405"/>
      <c r="U405"/>
      <c r="V405"/>
      <c r="W405"/>
      <c r="X405"/>
      <c r="Y405"/>
      <c r="Z405"/>
      <c r="AA405"/>
    </row>
    <row r="406" spans="1:27" ht="16.5" x14ac:dyDescent="0.3">
      <c r="A406" s="607"/>
      <c r="B406" s="608"/>
      <c r="C406" s="618" t="s">
        <v>197</v>
      </c>
      <c r="D406" s="620" t="s">
        <v>198</v>
      </c>
      <c r="E406" s="621"/>
      <c r="F406" s="311" t="s">
        <v>199</v>
      </c>
      <c r="G406" s="612"/>
      <c r="H406" s="612"/>
      <c r="Q406"/>
      <c r="R406"/>
      <c r="S406"/>
      <c r="T406"/>
      <c r="U406"/>
      <c r="V406"/>
      <c r="W406"/>
      <c r="X406"/>
      <c r="Y406"/>
      <c r="Z406"/>
      <c r="AA406"/>
    </row>
    <row r="407" spans="1:27" ht="17.100000000000001" customHeight="1" x14ac:dyDescent="0.3">
      <c r="A407" s="609"/>
      <c r="B407" s="610"/>
      <c r="C407" s="619"/>
      <c r="D407" s="622"/>
      <c r="E407" s="623"/>
      <c r="F407" s="314">
        <v>45797</v>
      </c>
      <c r="G407" s="612"/>
      <c r="H407" s="612"/>
      <c r="Q407"/>
      <c r="R407"/>
      <c r="S407"/>
      <c r="T407"/>
      <c r="U407"/>
      <c r="V407"/>
      <c r="W407"/>
      <c r="X407"/>
      <c r="Y407"/>
      <c r="Z407"/>
      <c r="AA407"/>
    </row>
    <row r="408" spans="1:27" ht="17.100000000000001" customHeight="1" thickBot="1" x14ac:dyDescent="0.35">
      <c r="A408" s="585"/>
      <c r="B408" s="586"/>
      <c r="C408" s="586"/>
      <c r="D408" s="586"/>
      <c r="E408" s="586"/>
      <c r="F408" s="586"/>
      <c r="G408" s="586"/>
      <c r="H408" s="587"/>
      <c r="Q408"/>
      <c r="R408"/>
      <c r="S408"/>
      <c r="T408"/>
      <c r="U408"/>
      <c r="V408"/>
      <c r="W408"/>
      <c r="X408"/>
      <c r="Y408"/>
      <c r="Z408"/>
      <c r="AA408"/>
    </row>
    <row r="409" spans="1:27" ht="24.75" customHeight="1" x14ac:dyDescent="0.3">
      <c r="A409" s="588" t="str">
        <f>+Presupuesto!A8</f>
        <v>ADECUACION Y MEJORAMIENTO DE (C.I.C) CENTRO DE INTEGACION CIUDADANA DEL MUNICIPIO DE SAN MIGUEL PUTUMAYO</v>
      </c>
      <c r="B409" s="589"/>
      <c r="C409" s="589"/>
      <c r="D409" s="589"/>
      <c r="E409" s="589"/>
      <c r="F409" s="589"/>
      <c r="G409" s="589"/>
      <c r="H409" s="590"/>
      <c r="Q409"/>
      <c r="R409"/>
      <c r="S409"/>
      <c r="T409"/>
      <c r="U409"/>
      <c r="V409"/>
      <c r="W409"/>
      <c r="X409"/>
      <c r="Y409"/>
      <c r="Z409"/>
      <c r="AA409"/>
    </row>
    <row r="410" spans="1:27" ht="18" customHeight="1" thickBot="1" x14ac:dyDescent="0.35">
      <c r="A410" s="591"/>
      <c r="B410" s="592"/>
      <c r="C410" s="592"/>
      <c r="D410" s="592"/>
      <c r="E410" s="592"/>
      <c r="F410" s="592"/>
      <c r="G410" s="592"/>
      <c r="H410" s="593"/>
      <c r="Q410"/>
      <c r="R410"/>
      <c r="S410"/>
      <c r="T410"/>
      <c r="U410"/>
      <c r="V410"/>
      <c r="W410"/>
      <c r="X410"/>
      <c r="Y410"/>
      <c r="Z410"/>
      <c r="AA410"/>
    </row>
    <row r="411" spans="1:27" ht="17.100000000000001" customHeight="1" thickBot="1" x14ac:dyDescent="0.35">
      <c r="A411" s="273"/>
      <c r="B411" s="274"/>
      <c r="C411" s="274"/>
      <c r="D411" s="274"/>
      <c r="E411" s="274"/>
      <c r="F411" s="274"/>
      <c r="G411" s="274"/>
      <c r="H411" s="415"/>
      <c r="Q411"/>
      <c r="R411"/>
      <c r="S411"/>
      <c r="T411"/>
      <c r="U411"/>
      <c r="V411"/>
      <c r="W411"/>
      <c r="X411"/>
      <c r="Y411"/>
      <c r="Z411"/>
      <c r="AA411"/>
    </row>
    <row r="412" spans="1:27" ht="17.100000000000001" customHeight="1" thickBot="1" x14ac:dyDescent="0.35">
      <c r="A412" s="594" t="s">
        <v>26</v>
      </c>
      <c r="B412" s="595"/>
      <c r="C412" s="595"/>
      <c r="D412" s="595"/>
      <c r="E412" s="595"/>
      <c r="F412" s="595"/>
      <c r="G412" s="595"/>
      <c r="H412" s="596"/>
      <c r="Q412"/>
      <c r="R412"/>
      <c r="S412"/>
      <c r="T412"/>
      <c r="U412"/>
      <c r="V412"/>
      <c r="W412"/>
      <c r="X412"/>
      <c r="Y412"/>
      <c r="Z412"/>
      <c r="AA412"/>
    </row>
    <row r="413" spans="1:27" ht="17.100000000000001" customHeight="1" thickBot="1" x14ac:dyDescent="0.35">
      <c r="A413" s="245"/>
      <c r="H413" s="242"/>
      <c r="Q413"/>
      <c r="R413"/>
      <c r="S413"/>
      <c r="T413"/>
      <c r="U413"/>
      <c r="V413"/>
      <c r="W413"/>
      <c r="X413"/>
      <c r="Y413"/>
      <c r="Z413"/>
      <c r="AA413"/>
    </row>
    <row r="414" spans="1:27" ht="32.450000000000003" customHeight="1" thickBot="1" x14ac:dyDescent="0.35">
      <c r="A414" s="360">
        <f>Presupuesto!A30</f>
        <v>5.0999999999999996</v>
      </c>
      <c r="B414" s="647" t="str">
        <f>Presupuesto!B30</f>
        <v>SUMINISTRO E INSTALACION DE TANQUE ELEVADO EN MATERIAL PLASTICO DE 1000 LT</v>
      </c>
      <c r="C414" s="648"/>
      <c r="D414" s="648"/>
      <c r="E414" s="648"/>
      <c r="F414" s="649"/>
      <c r="G414" s="361" t="s">
        <v>28</v>
      </c>
      <c r="H414" s="420" t="str">
        <f>Presupuesto!D30</f>
        <v>UND</v>
      </c>
      <c r="Q414"/>
      <c r="R414"/>
      <c r="S414"/>
      <c r="T414"/>
      <c r="U414"/>
      <c r="V414"/>
      <c r="W414"/>
      <c r="X414"/>
      <c r="Y414"/>
      <c r="Z414"/>
      <c r="AA414"/>
    </row>
    <row r="415" spans="1:27" ht="17.100000000000001" customHeight="1" x14ac:dyDescent="0.3">
      <c r="A415" s="245"/>
      <c r="H415" s="242"/>
      <c r="Q415"/>
      <c r="R415"/>
      <c r="S415"/>
      <c r="T415"/>
      <c r="U415"/>
      <c r="V415"/>
      <c r="W415"/>
      <c r="X415"/>
      <c r="Y415"/>
      <c r="Z415"/>
      <c r="AA415"/>
    </row>
    <row r="416" spans="1:27" ht="17.100000000000001" customHeight="1" x14ac:dyDescent="0.3">
      <c r="A416" s="205" t="s">
        <v>29</v>
      </c>
      <c r="B416" s="600" t="s">
        <v>30</v>
      </c>
      <c r="C416" s="600"/>
      <c r="D416" s="600"/>
      <c r="E416" s="600"/>
      <c r="F416" s="600"/>
      <c r="G416" s="600"/>
      <c r="H416" s="242"/>
      <c r="Q416"/>
      <c r="R416"/>
      <c r="S416"/>
      <c r="T416"/>
      <c r="U416"/>
      <c r="V416"/>
      <c r="W416"/>
      <c r="X416"/>
      <c r="Y416"/>
      <c r="Z416"/>
      <c r="AA416"/>
    </row>
    <row r="417" spans="1:27" ht="17.100000000000001" customHeight="1" x14ac:dyDescent="0.3">
      <c r="A417" s="223"/>
      <c r="B417" s="601" t="s">
        <v>31</v>
      </c>
      <c r="C417" s="602"/>
      <c r="D417" s="223" t="s">
        <v>32</v>
      </c>
      <c r="E417" s="223" t="s">
        <v>33</v>
      </c>
      <c r="F417" s="223" t="s">
        <v>34</v>
      </c>
      <c r="G417" s="223" t="s">
        <v>35</v>
      </c>
      <c r="H417" s="242"/>
      <c r="Q417"/>
      <c r="R417"/>
      <c r="S417"/>
      <c r="T417"/>
      <c r="U417"/>
      <c r="V417"/>
      <c r="W417"/>
      <c r="X417"/>
      <c r="Y417"/>
      <c r="Z417"/>
      <c r="AA417"/>
    </row>
    <row r="418" spans="1:27" ht="17.100000000000001" customHeight="1" x14ac:dyDescent="0.3">
      <c r="A418" s="198"/>
      <c r="B418" s="603" t="s">
        <v>67</v>
      </c>
      <c r="C418" s="604"/>
      <c r="D418" s="198"/>
      <c r="E418" s="206"/>
      <c r="F418" s="206">
        <v>0.1</v>
      </c>
      <c r="G418" s="217">
        <f>H433*F418</f>
        <v>4250</v>
      </c>
      <c r="H418" s="243"/>
      <c r="Q418"/>
      <c r="R418"/>
      <c r="S418"/>
      <c r="T418"/>
      <c r="U418"/>
      <c r="V418"/>
      <c r="W418"/>
      <c r="X418"/>
      <c r="Y418"/>
      <c r="Z418"/>
      <c r="AA418"/>
    </row>
    <row r="419" spans="1:27" ht="17.100000000000001" customHeight="1" x14ac:dyDescent="0.3">
      <c r="A419" s="198"/>
      <c r="B419" s="601"/>
      <c r="C419" s="602"/>
      <c r="D419" s="198"/>
      <c r="E419" s="206"/>
      <c r="F419" s="206"/>
      <c r="G419" s="206"/>
      <c r="H419" s="243"/>
    </row>
    <row r="420" spans="1:27" ht="17.100000000000001" customHeight="1" x14ac:dyDescent="0.3">
      <c r="A420" s="198"/>
      <c r="B420" s="601"/>
      <c r="C420" s="602"/>
      <c r="D420" s="198"/>
      <c r="E420" s="206"/>
      <c r="F420" s="206"/>
      <c r="G420" s="206"/>
      <c r="H420" s="226"/>
    </row>
    <row r="421" spans="1:27" ht="17.100000000000001" customHeight="1" x14ac:dyDescent="0.3">
      <c r="A421" s="246"/>
      <c r="E421" s="207" t="s">
        <v>36</v>
      </c>
      <c r="F421" s="207"/>
      <c r="G421" s="207"/>
      <c r="H421" s="376">
        <f>SUM(G418:G420)</f>
        <v>4250</v>
      </c>
    </row>
    <row r="422" spans="1:27" ht="17.100000000000001" customHeight="1" x14ac:dyDescent="0.3">
      <c r="A422" s="205" t="s">
        <v>37</v>
      </c>
      <c r="B422" s="600" t="s">
        <v>38</v>
      </c>
      <c r="C422" s="600"/>
      <c r="D422" s="600"/>
      <c r="E422" s="600"/>
      <c r="F422" s="600"/>
      <c r="G422" s="600"/>
      <c r="H422" s="226"/>
    </row>
    <row r="423" spans="1:27" ht="17.100000000000001" customHeight="1" x14ac:dyDescent="0.3">
      <c r="A423" s="223"/>
      <c r="B423" s="601" t="s">
        <v>31</v>
      </c>
      <c r="C423" s="602"/>
      <c r="D423" s="198" t="s">
        <v>12</v>
      </c>
      <c r="E423" s="208" t="s">
        <v>39</v>
      </c>
      <c r="F423" s="208" t="s">
        <v>40</v>
      </c>
      <c r="G423" s="208" t="s">
        <v>35</v>
      </c>
      <c r="H423" s="226"/>
    </row>
    <row r="424" spans="1:27" ht="17.100000000000001" customHeight="1" x14ac:dyDescent="0.3">
      <c r="A424" s="198"/>
      <c r="B424" s="629" t="s">
        <v>283</v>
      </c>
      <c r="C424" s="630"/>
      <c r="D424" s="220" t="s">
        <v>5</v>
      </c>
      <c r="E424" s="206">
        <v>1</v>
      </c>
      <c r="F424" s="206">
        <v>600000</v>
      </c>
      <c r="G424" s="206">
        <f>E424*F424</f>
        <v>600000</v>
      </c>
      <c r="H424" s="226"/>
    </row>
    <row r="425" spans="1:27" ht="17.100000000000001" customHeight="1" x14ac:dyDescent="0.3">
      <c r="A425" s="198"/>
      <c r="B425" s="629"/>
      <c r="C425" s="630"/>
      <c r="D425" s="220"/>
      <c r="E425" s="206"/>
      <c r="F425" s="206"/>
      <c r="G425" s="206"/>
      <c r="H425" s="226"/>
    </row>
    <row r="426" spans="1:27" ht="17.100000000000001" customHeight="1" x14ac:dyDescent="0.3">
      <c r="A426" s="198"/>
      <c r="B426" s="629"/>
      <c r="C426" s="630"/>
      <c r="D426" s="198"/>
      <c r="E426" s="206"/>
      <c r="F426" s="206"/>
      <c r="G426" s="206"/>
      <c r="H426" s="226"/>
    </row>
    <row r="427" spans="1:27" ht="17.100000000000001" customHeight="1" x14ac:dyDescent="0.3">
      <c r="A427" s="246" t="s">
        <v>41</v>
      </c>
      <c r="E427" s="207" t="s">
        <v>42</v>
      </c>
      <c r="F427" s="207"/>
      <c r="G427" s="207"/>
      <c r="H427" s="376">
        <f>(SUM(G424:G426))</f>
        <v>600000</v>
      </c>
    </row>
    <row r="428" spans="1:27" ht="17.100000000000001" customHeight="1" x14ac:dyDescent="0.3">
      <c r="A428" s="205" t="s">
        <v>43</v>
      </c>
      <c r="B428" s="600" t="s">
        <v>44</v>
      </c>
      <c r="C428" s="600"/>
      <c r="D428" s="600"/>
      <c r="E428" s="600"/>
      <c r="F428" s="600"/>
      <c r="G428" s="600"/>
      <c r="H428" s="226"/>
    </row>
    <row r="429" spans="1:27" ht="17.100000000000001" customHeight="1" x14ac:dyDescent="0.3">
      <c r="A429" s="198" t="s">
        <v>45</v>
      </c>
      <c r="B429" s="223" t="s">
        <v>31</v>
      </c>
      <c r="C429" s="223" t="s">
        <v>46</v>
      </c>
      <c r="D429" s="223" t="s">
        <v>47</v>
      </c>
      <c r="E429" s="208" t="s">
        <v>48</v>
      </c>
      <c r="F429" s="206" t="s">
        <v>34</v>
      </c>
      <c r="G429" s="206" t="s">
        <v>35</v>
      </c>
      <c r="H429" s="226"/>
    </row>
    <row r="430" spans="1:27" ht="17.100000000000001" customHeight="1" x14ac:dyDescent="0.3">
      <c r="A430" s="198">
        <v>1</v>
      </c>
      <c r="B430" s="198" t="s">
        <v>187</v>
      </c>
      <c r="C430" s="210">
        <v>60000</v>
      </c>
      <c r="D430" s="211">
        <v>0.75</v>
      </c>
      <c r="E430" s="209">
        <f>+(A430*C430)+(A430*C430*D430)</f>
        <v>105000</v>
      </c>
      <c r="F430" s="212">
        <v>7</v>
      </c>
      <c r="G430" s="217">
        <f>(E430)/(F430)</f>
        <v>15000</v>
      </c>
      <c r="H430" s="226"/>
    </row>
    <row r="431" spans="1:27" ht="17.100000000000001" customHeight="1" x14ac:dyDescent="0.3">
      <c r="A431" s="198">
        <v>1</v>
      </c>
      <c r="B431" s="198" t="s">
        <v>251</v>
      </c>
      <c r="C431" s="210">
        <v>110000</v>
      </c>
      <c r="D431" s="211">
        <v>0.75</v>
      </c>
      <c r="E431" s="209">
        <f>+(A431*C431)+(A431*C431*D431)</f>
        <v>192500</v>
      </c>
      <c r="F431" s="212">
        <v>7</v>
      </c>
      <c r="G431" s="217">
        <f>(E431)/(F431)</f>
        <v>27500</v>
      </c>
      <c r="H431" s="226"/>
    </row>
    <row r="432" spans="1:27" ht="17.100000000000001" customHeight="1" x14ac:dyDescent="0.3">
      <c r="A432" s="198"/>
      <c r="B432" s="198"/>
      <c r="C432" s="198"/>
      <c r="D432" s="198"/>
      <c r="E432" s="206"/>
      <c r="F432" s="206"/>
      <c r="G432" s="206"/>
      <c r="H432" s="226"/>
    </row>
    <row r="433" spans="1:8" ht="17.100000000000001" customHeight="1" x14ac:dyDescent="0.3">
      <c r="A433" s="246"/>
      <c r="E433" s="207" t="s">
        <v>50</v>
      </c>
      <c r="F433" s="207"/>
      <c r="G433" s="207"/>
      <c r="H433" s="421">
        <f>SUM(G430)+(G431)</f>
        <v>42500</v>
      </c>
    </row>
    <row r="434" spans="1:8" ht="17.100000000000001" customHeight="1" x14ac:dyDescent="0.3">
      <c r="A434" s="205" t="s">
        <v>51</v>
      </c>
      <c r="B434" s="600" t="s">
        <v>18</v>
      </c>
      <c r="C434" s="600"/>
      <c r="D434" s="600"/>
      <c r="E434" s="600"/>
      <c r="F434" s="600"/>
      <c r="G434" s="600"/>
      <c r="H434" s="226"/>
    </row>
    <row r="435" spans="1:8" ht="17.100000000000001" customHeight="1" x14ac:dyDescent="0.3">
      <c r="A435" s="198"/>
      <c r="B435" s="198" t="s">
        <v>31</v>
      </c>
      <c r="C435" s="223" t="s">
        <v>12</v>
      </c>
      <c r="D435" s="223" t="s">
        <v>13</v>
      </c>
      <c r="E435" s="223" t="s">
        <v>52</v>
      </c>
      <c r="F435" s="223"/>
      <c r="G435" s="206" t="s">
        <v>53</v>
      </c>
      <c r="H435" s="226"/>
    </row>
    <row r="436" spans="1:8" ht="17.100000000000001" customHeight="1" x14ac:dyDescent="0.3">
      <c r="A436" s="198"/>
      <c r="B436" s="198"/>
      <c r="C436" s="213"/>
      <c r="D436" s="198"/>
      <c r="E436" s="206"/>
      <c r="F436" s="206"/>
      <c r="G436" s="206"/>
      <c r="H436" s="226"/>
    </row>
    <row r="437" spans="1:8" ht="17.100000000000001" customHeight="1" x14ac:dyDescent="0.3">
      <c r="A437" s="198"/>
      <c r="B437" s="198"/>
      <c r="C437" s="209"/>
      <c r="D437" s="198"/>
      <c r="E437" s="206"/>
      <c r="F437" s="206"/>
      <c r="G437" s="206"/>
      <c r="H437" s="226"/>
    </row>
    <row r="438" spans="1:8" ht="17.100000000000001" customHeight="1" x14ac:dyDescent="0.3">
      <c r="A438" s="198"/>
      <c r="B438" s="198"/>
      <c r="C438" s="198"/>
      <c r="D438" s="198"/>
      <c r="E438" s="206"/>
      <c r="F438" s="206"/>
      <c r="G438" s="206"/>
      <c r="H438" s="226"/>
    </row>
    <row r="439" spans="1:8" ht="17.100000000000001" customHeight="1" x14ac:dyDescent="0.3">
      <c r="A439" s="246"/>
      <c r="E439" s="207" t="s">
        <v>50</v>
      </c>
      <c r="F439" s="207"/>
      <c r="G439" s="207"/>
      <c r="H439" s="226">
        <f>ROUND(SUM(G436)+(G437),0)</f>
        <v>0</v>
      </c>
    </row>
    <row r="440" spans="1:8" ht="17.100000000000001" customHeight="1" x14ac:dyDescent="0.3">
      <c r="A440" s="245"/>
      <c r="E440" s="207"/>
      <c r="F440" s="207"/>
      <c r="G440" s="207"/>
      <c r="H440" s="226"/>
    </row>
    <row r="441" spans="1:8" ht="17.100000000000001" customHeight="1" x14ac:dyDescent="0.3">
      <c r="A441" s="245"/>
      <c r="D441" s="214" t="s">
        <v>54</v>
      </c>
      <c r="E441" s="215"/>
      <c r="F441" s="215"/>
      <c r="G441" s="215"/>
      <c r="H441" s="421">
        <f>ROUND(SUM(H421:H440),2)</f>
        <v>646750</v>
      </c>
    </row>
    <row r="442" spans="1:8" ht="17.100000000000001" customHeight="1" x14ac:dyDescent="0.3">
      <c r="A442" s="245"/>
      <c r="E442" s="207"/>
      <c r="F442" s="207"/>
      <c r="G442" s="207"/>
      <c r="H442" s="226"/>
    </row>
    <row r="443" spans="1:8" ht="17.100000000000001" customHeight="1" x14ac:dyDescent="0.3">
      <c r="A443" s="205" t="s">
        <v>55</v>
      </c>
      <c r="B443" s="600" t="s">
        <v>56</v>
      </c>
      <c r="C443" s="600"/>
      <c r="D443" s="600"/>
      <c r="E443" s="600"/>
      <c r="F443" s="600"/>
      <c r="G443" s="600"/>
      <c r="H443" s="226"/>
    </row>
    <row r="444" spans="1:8" ht="17.100000000000001" customHeight="1" x14ac:dyDescent="0.3">
      <c r="A444" s="223"/>
      <c r="B444" s="223" t="s">
        <v>31</v>
      </c>
      <c r="C444" s="223" t="s">
        <v>57</v>
      </c>
      <c r="D444" s="198" t="s">
        <v>58</v>
      </c>
      <c r="E444" s="206"/>
      <c r="F444" s="206" t="s">
        <v>59</v>
      </c>
      <c r="G444" s="206"/>
      <c r="H444" s="226"/>
    </row>
    <row r="445" spans="1:8" ht="17.100000000000001" customHeight="1" x14ac:dyDescent="0.3">
      <c r="A445" s="198"/>
      <c r="B445" s="223" t="s">
        <v>60</v>
      </c>
      <c r="C445" s="211">
        <v>0.27</v>
      </c>
      <c r="D445" s="198"/>
      <c r="E445" s="209"/>
      <c r="F445" s="198"/>
      <c r="G445" s="217">
        <f>+H441*C445</f>
        <v>174622.5</v>
      </c>
      <c r="H445" s="226"/>
    </row>
    <row r="446" spans="1:8" ht="17.100000000000001" customHeight="1" x14ac:dyDescent="0.3">
      <c r="A446" s="198"/>
      <c r="B446" s="223" t="s">
        <v>61</v>
      </c>
      <c r="C446" s="211">
        <v>0.02</v>
      </c>
      <c r="D446" s="198"/>
      <c r="E446" s="209"/>
      <c r="F446" s="198"/>
      <c r="G446" s="217">
        <f>+H441*C446</f>
        <v>12935</v>
      </c>
      <c r="H446" s="226"/>
    </row>
    <row r="447" spans="1:8" ht="17.100000000000001" customHeight="1" x14ac:dyDescent="0.3">
      <c r="A447" s="198"/>
      <c r="B447" s="223" t="s">
        <v>62</v>
      </c>
      <c r="C447" s="211">
        <v>0.03</v>
      </c>
      <c r="D447" s="198"/>
      <c r="E447" s="209"/>
      <c r="F447" s="198"/>
      <c r="G447" s="217">
        <f>+H441*C447</f>
        <v>19402.5</v>
      </c>
      <c r="H447" s="226"/>
    </row>
    <row r="448" spans="1:8" ht="17.100000000000001" customHeight="1" x14ac:dyDescent="0.3">
      <c r="A448" s="245"/>
      <c r="D448" s="214" t="s">
        <v>63</v>
      </c>
      <c r="E448" s="215"/>
      <c r="F448" s="215"/>
      <c r="G448" s="215"/>
      <c r="H448" s="421">
        <f>SUM(G444:G447)</f>
        <v>206960</v>
      </c>
    </row>
    <row r="449" spans="1:27" ht="17.100000000000001" customHeight="1" x14ac:dyDescent="0.3">
      <c r="A449" s="245"/>
      <c r="E449" s="207"/>
      <c r="F449" s="207"/>
      <c r="G449" s="207"/>
      <c r="H449" s="226"/>
    </row>
    <row r="450" spans="1:27" ht="17.100000000000001" customHeight="1" x14ac:dyDescent="0.3">
      <c r="A450" s="245"/>
      <c r="D450" s="214" t="s">
        <v>64</v>
      </c>
      <c r="E450" s="215"/>
      <c r="F450" s="215"/>
      <c r="G450" s="207"/>
      <c r="H450" s="421">
        <f>H441+H448</f>
        <v>853710</v>
      </c>
    </row>
    <row r="451" spans="1:27" ht="17.100000000000001" customHeight="1" x14ac:dyDescent="0.3">
      <c r="A451" s="245"/>
      <c r="D451" s="214"/>
      <c r="E451" s="215"/>
      <c r="F451" s="215"/>
      <c r="G451" s="207"/>
      <c r="H451" s="226"/>
    </row>
    <row r="452" spans="1:27" ht="17.100000000000001" customHeight="1" x14ac:dyDescent="0.3">
      <c r="A452" s="204"/>
      <c r="B452" s="203"/>
      <c r="E452" s="218"/>
      <c r="F452" s="219"/>
      <c r="G452" s="202"/>
      <c r="H452" s="226"/>
    </row>
    <row r="453" spans="1:27" ht="17.100000000000001" customHeight="1" x14ac:dyDescent="0.3">
      <c r="A453" s="247"/>
      <c r="B453" s="216"/>
      <c r="E453" s="215">
        <f>+E512</f>
        <v>0</v>
      </c>
      <c r="F453" s="207"/>
      <c r="G453" s="207"/>
      <c r="H453" s="226"/>
    </row>
    <row r="454" spans="1:27" ht="16.5" customHeight="1" x14ac:dyDescent="0.3">
      <c r="B454" s="216"/>
      <c r="E454" s="468">
        <f t="shared" ref="E454:E455" si="5">+E513</f>
        <v>0</v>
      </c>
      <c r="F454" s="207"/>
      <c r="G454" s="207"/>
      <c r="H454" s="226"/>
    </row>
    <row r="455" spans="1:27" ht="17.100000000000001" customHeight="1" x14ac:dyDescent="0.3">
      <c r="A455" s="248"/>
      <c r="B455" s="249"/>
      <c r="C455" s="203"/>
      <c r="D455" s="203"/>
      <c r="E455" s="468">
        <f t="shared" si="5"/>
        <v>0</v>
      </c>
      <c r="F455" s="202"/>
      <c r="G455" s="202"/>
      <c r="H455" s="244"/>
    </row>
    <row r="458" spans="1:27" ht="17.100000000000001" customHeight="1" x14ac:dyDescent="0.3">
      <c r="A458" s="605"/>
      <c r="B458" s="606"/>
      <c r="C458" s="547" t="s">
        <v>228</v>
      </c>
      <c r="D458" s="549" t="s">
        <v>229</v>
      </c>
      <c r="E458" s="611"/>
      <c r="F458" s="275">
        <v>103</v>
      </c>
      <c r="G458" s="612"/>
      <c r="H458" s="612"/>
      <c r="Q458"/>
      <c r="R458"/>
      <c r="S458"/>
      <c r="T458"/>
      <c r="U458"/>
      <c r="V458"/>
      <c r="W458"/>
      <c r="X458"/>
      <c r="Y458"/>
      <c r="Z458"/>
      <c r="AA458"/>
    </row>
    <row r="459" spans="1:27" ht="17.100000000000001" customHeight="1" x14ac:dyDescent="0.3">
      <c r="A459" s="607"/>
      <c r="B459" s="608"/>
      <c r="C459" s="548"/>
      <c r="D459" s="560" t="s">
        <v>193</v>
      </c>
      <c r="E459" s="613"/>
      <c r="F459" s="615">
        <v>51</v>
      </c>
      <c r="G459" s="612"/>
      <c r="H459" s="612"/>
      <c r="Q459"/>
      <c r="R459"/>
      <c r="S459"/>
      <c r="T459"/>
      <c r="U459"/>
      <c r="V459"/>
      <c r="W459"/>
      <c r="X459"/>
      <c r="Y459"/>
      <c r="Z459"/>
      <c r="AA459"/>
    </row>
    <row r="460" spans="1:27" ht="17.100000000000001" customHeight="1" x14ac:dyDescent="0.3">
      <c r="A460" s="607"/>
      <c r="B460" s="608"/>
      <c r="C460" s="311" t="s">
        <v>194</v>
      </c>
      <c r="D460" s="562"/>
      <c r="E460" s="614"/>
      <c r="F460" s="616"/>
      <c r="G460" s="612"/>
      <c r="H460" s="612"/>
      <c r="Q460"/>
      <c r="R460"/>
      <c r="S460"/>
      <c r="T460"/>
      <c r="U460"/>
      <c r="V460"/>
      <c r="W460"/>
      <c r="X460"/>
      <c r="Y460"/>
      <c r="Z460"/>
      <c r="AA460"/>
    </row>
    <row r="461" spans="1:27" ht="17.100000000000001" customHeight="1" x14ac:dyDescent="0.3">
      <c r="A461" s="607"/>
      <c r="B461" s="608"/>
      <c r="C461" s="312" t="s">
        <v>195</v>
      </c>
      <c r="D461" s="567" t="s">
        <v>196</v>
      </c>
      <c r="E461" s="617"/>
      <c r="F461" s="313">
        <v>1</v>
      </c>
      <c r="G461" s="612"/>
      <c r="H461" s="612"/>
      <c r="Q461"/>
      <c r="R461"/>
      <c r="S461"/>
      <c r="T461"/>
      <c r="U461"/>
      <c r="V461"/>
      <c r="W461"/>
      <c r="X461"/>
      <c r="Y461"/>
      <c r="Z461"/>
      <c r="AA461"/>
    </row>
    <row r="462" spans="1:27" ht="16.5" x14ac:dyDescent="0.3">
      <c r="A462" s="607"/>
      <c r="B462" s="608"/>
      <c r="C462" s="618" t="s">
        <v>197</v>
      </c>
      <c r="D462" s="620" t="s">
        <v>198</v>
      </c>
      <c r="E462" s="621"/>
      <c r="F462" s="311" t="s">
        <v>199</v>
      </c>
      <c r="G462" s="612"/>
      <c r="H462" s="612"/>
      <c r="Q462"/>
      <c r="R462"/>
      <c r="S462"/>
      <c r="T462"/>
      <c r="U462"/>
      <c r="V462"/>
      <c r="W462"/>
      <c r="X462"/>
      <c r="Y462"/>
      <c r="Z462"/>
      <c r="AA462"/>
    </row>
    <row r="463" spans="1:27" ht="17.100000000000001" customHeight="1" x14ac:dyDescent="0.3">
      <c r="A463" s="609"/>
      <c r="B463" s="610"/>
      <c r="C463" s="619"/>
      <c r="D463" s="622"/>
      <c r="E463" s="623"/>
      <c r="F463" s="314">
        <v>45797</v>
      </c>
      <c r="G463" s="612"/>
      <c r="H463" s="612"/>
      <c r="Q463"/>
      <c r="R463"/>
      <c r="S463"/>
      <c r="T463"/>
      <c r="U463"/>
      <c r="V463"/>
      <c r="W463"/>
      <c r="X463"/>
      <c r="Y463"/>
      <c r="Z463"/>
      <c r="AA463"/>
    </row>
    <row r="464" spans="1:27" ht="17.100000000000001" customHeight="1" thickBot="1" x14ac:dyDescent="0.35">
      <c r="A464" s="585"/>
      <c r="B464" s="586"/>
      <c r="C464" s="586"/>
      <c r="D464" s="586"/>
      <c r="E464" s="586"/>
      <c r="F464" s="586"/>
      <c r="G464" s="586"/>
      <c r="H464" s="587"/>
      <c r="Q464"/>
      <c r="R464"/>
      <c r="S464"/>
      <c r="T464"/>
      <c r="U464"/>
      <c r="V464"/>
      <c r="W464"/>
      <c r="X464"/>
      <c r="Y464"/>
      <c r="Z464"/>
      <c r="AA464"/>
    </row>
    <row r="465" spans="1:27" ht="24.75" customHeight="1" x14ac:dyDescent="0.3">
      <c r="A465" s="588" t="str">
        <f>A409</f>
        <v>ADECUACION Y MEJORAMIENTO DE (C.I.C) CENTRO DE INTEGACION CIUDADANA DEL MUNICIPIO DE SAN MIGUEL PUTUMAYO</v>
      </c>
      <c r="B465" s="589"/>
      <c r="C465" s="589"/>
      <c r="D465" s="589"/>
      <c r="E465" s="589"/>
      <c r="F465" s="589"/>
      <c r="G465" s="589"/>
      <c r="H465" s="590"/>
      <c r="Q465"/>
      <c r="R465"/>
      <c r="S465"/>
      <c r="T465"/>
      <c r="U465"/>
      <c r="V465"/>
      <c r="W465"/>
      <c r="X465"/>
      <c r="Y465"/>
      <c r="Z465"/>
      <c r="AA465"/>
    </row>
    <row r="466" spans="1:27" ht="18" customHeight="1" thickBot="1" x14ac:dyDescent="0.35">
      <c r="A466" s="591"/>
      <c r="B466" s="592"/>
      <c r="C466" s="592"/>
      <c r="D466" s="592"/>
      <c r="E466" s="592"/>
      <c r="F466" s="592"/>
      <c r="G466" s="592"/>
      <c r="H466" s="593"/>
      <c r="Q466"/>
      <c r="R466"/>
      <c r="S466"/>
      <c r="T466"/>
      <c r="U466"/>
      <c r="V466"/>
      <c r="W466"/>
      <c r="X466"/>
      <c r="Y466"/>
      <c r="Z466"/>
      <c r="AA466"/>
    </row>
    <row r="467" spans="1:27" ht="17.100000000000001" customHeight="1" thickBot="1" x14ac:dyDescent="0.35">
      <c r="A467" s="273"/>
      <c r="B467" s="274"/>
      <c r="C467" s="274"/>
      <c r="D467" s="274"/>
      <c r="E467" s="274"/>
      <c r="F467" s="274"/>
      <c r="G467" s="274"/>
      <c r="H467" s="415"/>
      <c r="Q467"/>
      <c r="R467"/>
      <c r="S467"/>
      <c r="T467"/>
      <c r="U467"/>
      <c r="V467"/>
      <c r="W467"/>
      <c r="X467"/>
      <c r="Y467"/>
      <c r="Z467"/>
      <c r="AA467"/>
    </row>
    <row r="468" spans="1:27" ht="17.100000000000001" customHeight="1" thickBot="1" x14ac:dyDescent="0.35">
      <c r="A468" s="594" t="s">
        <v>26</v>
      </c>
      <c r="B468" s="595"/>
      <c r="C468" s="595"/>
      <c r="D468" s="595"/>
      <c r="E468" s="595"/>
      <c r="F468" s="595"/>
      <c r="G468" s="595"/>
      <c r="H468" s="596"/>
      <c r="Q468"/>
      <c r="R468"/>
      <c r="S468"/>
      <c r="T468"/>
      <c r="U468"/>
      <c r="V468"/>
      <c r="W468"/>
      <c r="X468"/>
      <c r="Y468"/>
      <c r="Z468"/>
      <c r="AA468"/>
    </row>
    <row r="469" spans="1:27" ht="17.100000000000001" customHeight="1" thickBot="1" x14ac:dyDescent="0.35">
      <c r="A469" s="245"/>
      <c r="H469" s="242"/>
      <c r="Q469"/>
      <c r="R469"/>
      <c r="S469"/>
      <c r="T469"/>
      <c r="U469"/>
      <c r="V469"/>
      <c r="W469"/>
      <c r="X469"/>
      <c r="Y469"/>
      <c r="Z469"/>
      <c r="AA469"/>
    </row>
    <row r="470" spans="1:27" ht="33" customHeight="1" thickBot="1" x14ac:dyDescent="0.35">
      <c r="A470" s="360">
        <f>Presupuesto!A31</f>
        <v>5.2</v>
      </c>
      <c r="B470" s="647" t="str">
        <f>Presupuesto!B31</f>
        <v>SUMINISTRO E INSTALACION DE TUBERIA PVC 1" -incluye accesorios</v>
      </c>
      <c r="C470" s="648"/>
      <c r="D470" s="648"/>
      <c r="E470" s="648"/>
      <c r="F470" s="649"/>
      <c r="G470" s="361" t="s">
        <v>28</v>
      </c>
      <c r="H470" s="420" t="str">
        <f>Presupuesto!D31</f>
        <v>UND</v>
      </c>
      <c r="Q470"/>
      <c r="R470"/>
      <c r="S470"/>
      <c r="T470"/>
      <c r="U470"/>
      <c r="V470"/>
      <c r="W470"/>
      <c r="X470"/>
      <c r="Y470"/>
      <c r="Z470"/>
      <c r="AA470"/>
    </row>
    <row r="471" spans="1:27" ht="17.100000000000001" customHeight="1" x14ac:dyDescent="0.3">
      <c r="A471" s="245"/>
      <c r="H471" s="242"/>
      <c r="Q471"/>
      <c r="R471"/>
      <c r="S471"/>
      <c r="T471"/>
      <c r="U471"/>
      <c r="V471"/>
      <c r="W471"/>
      <c r="X471"/>
      <c r="Y471"/>
      <c r="Z471"/>
      <c r="AA471"/>
    </row>
    <row r="472" spans="1:27" ht="17.100000000000001" customHeight="1" x14ac:dyDescent="0.3">
      <c r="A472" s="205" t="s">
        <v>29</v>
      </c>
      <c r="B472" s="600" t="s">
        <v>30</v>
      </c>
      <c r="C472" s="600"/>
      <c r="D472" s="600"/>
      <c r="E472" s="600"/>
      <c r="F472" s="600"/>
      <c r="G472" s="600"/>
      <c r="H472" s="242"/>
      <c r="Q472"/>
      <c r="R472"/>
      <c r="S472"/>
      <c r="T472"/>
      <c r="U472"/>
      <c r="V472"/>
      <c r="W472"/>
      <c r="X472"/>
      <c r="Y472"/>
      <c r="Z472"/>
      <c r="AA472"/>
    </row>
    <row r="473" spans="1:27" ht="17.100000000000001" customHeight="1" x14ac:dyDescent="0.3">
      <c r="A473" s="223"/>
      <c r="B473" s="601" t="s">
        <v>31</v>
      </c>
      <c r="C473" s="602"/>
      <c r="D473" s="223" t="s">
        <v>32</v>
      </c>
      <c r="E473" s="223" t="s">
        <v>33</v>
      </c>
      <c r="F473" s="223" t="s">
        <v>34</v>
      </c>
      <c r="G473" s="223" t="s">
        <v>35</v>
      </c>
      <c r="H473" s="242"/>
      <c r="Q473"/>
      <c r="R473"/>
      <c r="S473"/>
      <c r="T473"/>
      <c r="U473"/>
      <c r="V473"/>
      <c r="W473"/>
      <c r="X473"/>
      <c r="Y473"/>
      <c r="Z473"/>
      <c r="AA473"/>
    </row>
    <row r="474" spans="1:27" ht="17.100000000000001" customHeight="1" x14ac:dyDescent="0.3">
      <c r="A474" s="198"/>
      <c r="B474" s="603" t="s">
        <v>67</v>
      </c>
      <c r="C474" s="604"/>
      <c r="D474" s="198"/>
      <c r="E474" s="206"/>
      <c r="F474" s="206">
        <v>0.8</v>
      </c>
      <c r="G474" s="217">
        <f>H492*F474</f>
        <v>119000</v>
      </c>
      <c r="H474" s="243"/>
      <c r="Q474"/>
      <c r="R474"/>
      <c r="S474"/>
      <c r="T474"/>
      <c r="U474"/>
      <c r="V474"/>
      <c r="W474"/>
      <c r="X474"/>
      <c r="Y474"/>
      <c r="Z474"/>
      <c r="AA474"/>
    </row>
    <row r="475" spans="1:27" ht="17.100000000000001" customHeight="1" x14ac:dyDescent="0.3">
      <c r="A475" s="198"/>
      <c r="B475" s="601"/>
      <c r="C475" s="602"/>
      <c r="D475" s="198"/>
      <c r="E475" s="206"/>
      <c r="F475" s="206"/>
      <c r="G475" s="206"/>
      <c r="H475" s="243"/>
    </row>
    <row r="476" spans="1:27" ht="17.100000000000001" customHeight="1" x14ac:dyDescent="0.3">
      <c r="A476" s="198"/>
      <c r="B476" s="601"/>
      <c r="C476" s="602"/>
      <c r="D476" s="198"/>
      <c r="E476" s="206"/>
      <c r="F476" s="206"/>
      <c r="G476" s="206"/>
      <c r="H476" s="226"/>
    </row>
    <row r="477" spans="1:27" ht="17.100000000000001" customHeight="1" x14ac:dyDescent="0.3">
      <c r="A477" s="246"/>
      <c r="E477" s="207" t="s">
        <v>36</v>
      </c>
      <c r="F477" s="207"/>
      <c r="G477" s="207"/>
      <c r="H477" s="376">
        <f>SUM(G474:G476)</f>
        <v>119000</v>
      </c>
    </row>
    <row r="478" spans="1:27" ht="17.100000000000001" customHeight="1" x14ac:dyDescent="0.3">
      <c r="A478" s="205" t="s">
        <v>37</v>
      </c>
      <c r="B478" s="600" t="s">
        <v>38</v>
      </c>
      <c r="C478" s="600"/>
      <c r="D478" s="600"/>
      <c r="E478" s="600"/>
      <c r="F478" s="600"/>
      <c r="G478" s="600"/>
      <c r="H478" s="226"/>
    </row>
    <row r="479" spans="1:27" ht="17.100000000000001" customHeight="1" x14ac:dyDescent="0.3">
      <c r="A479" s="223"/>
      <c r="B479" s="601" t="s">
        <v>31</v>
      </c>
      <c r="C479" s="602"/>
      <c r="D479" s="198" t="s">
        <v>12</v>
      </c>
      <c r="E479" s="208" t="s">
        <v>39</v>
      </c>
      <c r="F479" s="208" t="s">
        <v>40</v>
      </c>
      <c r="G479" s="208" t="s">
        <v>35</v>
      </c>
      <c r="H479" s="226"/>
    </row>
    <row r="480" spans="1:27" ht="17.100000000000001" customHeight="1" x14ac:dyDescent="0.3">
      <c r="A480" s="198"/>
      <c r="B480" s="629" t="s">
        <v>284</v>
      </c>
      <c r="C480" s="630"/>
      <c r="D480" s="220" t="s">
        <v>76</v>
      </c>
      <c r="E480" s="206">
        <v>2</v>
      </c>
      <c r="F480" s="467">
        <v>29500</v>
      </c>
      <c r="G480" s="206">
        <f>E480*F480</f>
        <v>59000</v>
      </c>
      <c r="H480" s="226"/>
    </row>
    <row r="481" spans="1:8" ht="17.100000000000001" customHeight="1" x14ac:dyDescent="0.3">
      <c r="A481" s="198"/>
      <c r="B481" s="629" t="s">
        <v>287</v>
      </c>
      <c r="C481" s="630"/>
      <c r="D481" s="481" t="s">
        <v>76</v>
      </c>
      <c r="E481" s="206">
        <v>6</v>
      </c>
      <c r="F481" s="467">
        <v>2900</v>
      </c>
      <c r="G481" s="206">
        <f t="shared" ref="G481:G485" si="6">E481*F481</f>
        <v>17400</v>
      </c>
      <c r="H481" s="226"/>
    </row>
    <row r="482" spans="1:8" ht="17.100000000000001" customHeight="1" x14ac:dyDescent="0.3">
      <c r="A482" s="198"/>
      <c r="B482" s="629" t="s">
        <v>288</v>
      </c>
      <c r="C482" s="630"/>
      <c r="D482" s="481" t="s">
        <v>76</v>
      </c>
      <c r="E482" s="206">
        <v>2</v>
      </c>
      <c r="F482" s="467">
        <v>2900</v>
      </c>
      <c r="G482" s="206">
        <f t="shared" si="6"/>
        <v>5800</v>
      </c>
      <c r="H482" s="226"/>
    </row>
    <row r="483" spans="1:8" s="461" customFormat="1" ht="17.100000000000001" customHeight="1" x14ac:dyDescent="0.3">
      <c r="A483" s="460"/>
      <c r="B483" s="629" t="s">
        <v>289</v>
      </c>
      <c r="C483" s="630"/>
      <c r="D483" s="481" t="s">
        <v>76</v>
      </c>
      <c r="E483" s="467">
        <v>2</v>
      </c>
      <c r="F483" s="467">
        <v>2900</v>
      </c>
      <c r="G483" s="467">
        <f t="shared" ref="G483" si="7">E483*F483</f>
        <v>5800</v>
      </c>
      <c r="H483" s="484"/>
    </row>
    <row r="484" spans="1:8" ht="16.899999999999999" customHeight="1" x14ac:dyDescent="0.3">
      <c r="A484" s="198"/>
      <c r="B484" s="629" t="s">
        <v>285</v>
      </c>
      <c r="C484" s="630"/>
      <c r="D484" s="481" t="s">
        <v>76</v>
      </c>
      <c r="E484" s="206">
        <v>1</v>
      </c>
      <c r="F484" s="467">
        <v>24900</v>
      </c>
      <c r="G484" s="206">
        <f t="shared" si="6"/>
        <v>24900</v>
      </c>
      <c r="H484" s="226"/>
    </row>
    <row r="485" spans="1:8" ht="17.100000000000001" customHeight="1" x14ac:dyDescent="0.3">
      <c r="A485" s="198"/>
      <c r="B485" s="629" t="s">
        <v>286</v>
      </c>
      <c r="C485" s="630"/>
      <c r="D485" s="481" t="s">
        <v>76</v>
      </c>
      <c r="E485" s="206">
        <v>1</v>
      </c>
      <c r="F485" s="467">
        <v>2900</v>
      </c>
      <c r="G485" s="206">
        <f t="shared" si="6"/>
        <v>2900</v>
      </c>
      <c r="H485" s="226"/>
    </row>
    <row r="486" spans="1:8" ht="17.100000000000001" customHeight="1" x14ac:dyDescent="0.3">
      <c r="A486" s="246" t="s">
        <v>41</v>
      </c>
      <c r="E486" s="207" t="s">
        <v>42</v>
      </c>
      <c r="F486" s="207"/>
      <c r="G486" s="207"/>
      <c r="H486" s="376">
        <f>(SUM(G480:G485))</f>
        <v>115800</v>
      </c>
    </row>
    <row r="487" spans="1:8" ht="17.100000000000001" customHeight="1" x14ac:dyDescent="0.3">
      <c r="A487" s="205" t="s">
        <v>43</v>
      </c>
      <c r="B487" s="600" t="s">
        <v>44</v>
      </c>
      <c r="C487" s="600"/>
      <c r="D487" s="600"/>
      <c r="E487" s="600"/>
      <c r="F487" s="600"/>
      <c r="G487" s="600"/>
      <c r="H487" s="226"/>
    </row>
    <row r="488" spans="1:8" ht="17.100000000000001" customHeight="1" x14ac:dyDescent="0.3">
      <c r="A488" s="198" t="s">
        <v>45</v>
      </c>
      <c r="B488" s="223" t="s">
        <v>31</v>
      </c>
      <c r="C488" s="223" t="s">
        <v>46</v>
      </c>
      <c r="D488" s="223" t="s">
        <v>47</v>
      </c>
      <c r="E488" s="208" t="s">
        <v>48</v>
      </c>
      <c r="F488" s="206" t="s">
        <v>34</v>
      </c>
      <c r="G488" s="206" t="s">
        <v>35</v>
      </c>
      <c r="H488" s="226"/>
    </row>
    <row r="489" spans="1:8" ht="17.100000000000001" customHeight="1" x14ac:dyDescent="0.3">
      <c r="A489" s="198">
        <v>1</v>
      </c>
      <c r="B489" s="198" t="s">
        <v>187</v>
      </c>
      <c r="C489" s="210">
        <v>60000</v>
      </c>
      <c r="D489" s="211">
        <v>0.75</v>
      </c>
      <c r="E489" s="209">
        <f>+(A489*C489)+(A489*C489*D489)</f>
        <v>105000</v>
      </c>
      <c r="F489" s="212">
        <v>2</v>
      </c>
      <c r="G489" s="217">
        <f>(E489)/(F489)</f>
        <v>52500</v>
      </c>
      <c r="H489" s="226"/>
    </row>
    <row r="490" spans="1:8" ht="17.100000000000001" customHeight="1" x14ac:dyDescent="0.3">
      <c r="A490" s="198">
        <v>1</v>
      </c>
      <c r="B490" s="198" t="s">
        <v>251</v>
      </c>
      <c r="C490" s="210">
        <v>110000</v>
      </c>
      <c r="D490" s="211">
        <v>0.75</v>
      </c>
      <c r="E490" s="209">
        <f>+(A490*C490)+(A490*C490*D490)</f>
        <v>192500</v>
      </c>
      <c r="F490" s="212">
        <v>2</v>
      </c>
      <c r="G490" s="217">
        <f>(E490)/(F490)</f>
        <v>96250</v>
      </c>
      <c r="H490" s="226"/>
    </row>
    <row r="491" spans="1:8" ht="17.100000000000001" customHeight="1" x14ac:dyDescent="0.3">
      <c r="A491" s="198"/>
      <c r="B491" s="198"/>
      <c r="C491" s="198"/>
      <c r="D491" s="198"/>
      <c r="E491" s="206"/>
      <c r="F491" s="206"/>
      <c r="G491" s="206"/>
      <c r="H491" s="226"/>
    </row>
    <row r="492" spans="1:8" ht="17.100000000000001" customHeight="1" x14ac:dyDescent="0.3">
      <c r="A492" s="246"/>
      <c r="E492" s="207" t="s">
        <v>50</v>
      </c>
      <c r="F492" s="207"/>
      <c r="G492" s="207"/>
      <c r="H492" s="421">
        <f>SUM(G489)+(G490)</f>
        <v>148750</v>
      </c>
    </row>
    <row r="493" spans="1:8" ht="17.100000000000001" customHeight="1" x14ac:dyDescent="0.3">
      <c r="A493" s="205" t="s">
        <v>51</v>
      </c>
      <c r="B493" s="600" t="s">
        <v>18</v>
      </c>
      <c r="C493" s="600"/>
      <c r="D493" s="600"/>
      <c r="E493" s="600"/>
      <c r="F493" s="600"/>
      <c r="G493" s="600"/>
      <c r="H493" s="226"/>
    </row>
    <row r="494" spans="1:8" ht="17.100000000000001" customHeight="1" x14ac:dyDescent="0.3">
      <c r="A494" s="198"/>
      <c r="B494" s="198" t="s">
        <v>31</v>
      </c>
      <c r="C494" s="223" t="s">
        <v>12</v>
      </c>
      <c r="D494" s="223" t="s">
        <v>13</v>
      </c>
      <c r="E494" s="223" t="s">
        <v>52</v>
      </c>
      <c r="F494" s="223"/>
      <c r="G494" s="206" t="s">
        <v>53</v>
      </c>
      <c r="H494" s="226"/>
    </row>
    <row r="495" spans="1:8" ht="17.100000000000001" customHeight="1" x14ac:dyDescent="0.3">
      <c r="A495" s="198"/>
      <c r="B495" s="198"/>
      <c r="C495" s="213"/>
      <c r="D495" s="198"/>
      <c r="E495" s="206"/>
      <c r="F495" s="206"/>
      <c r="G495" s="206"/>
      <c r="H495" s="226"/>
    </row>
    <row r="496" spans="1:8" ht="17.100000000000001" customHeight="1" x14ac:dyDescent="0.3">
      <c r="A496" s="198"/>
      <c r="B496" s="198"/>
      <c r="C496" s="209"/>
      <c r="D496" s="198"/>
      <c r="E496" s="206"/>
      <c r="F496" s="206"/>
      <c r="G496" s="206"/>
      <c r="H496" s="226"/>
    </row>
    <row r="497" spans="1:8" ht="17.100000000000001" customHeight="1" x14ac:dyDescent="0.3">
      <c r="A497" s="198"/>
      <c r="B497" s="198"/>
      <c r="C497" s="198"/>
      <c r="D497" s="198"/>
      <c r="E497" s="206"/>
      <c r="F497" s="206"/>
      <c r="G497" s="206"/>
      <c r="H497" s="226"/>
    </row>
    <row r="498" spans="1:8" ht="17.100000000000001" customHeight="1" x14ac:dyDescent="0.3">
      <c r="A498" s="246"/>
      <c r="E498" s="207" t="s">
        <v>50</v>
      </c>
      <c r="F498" s="207"/>
      <c r="G498" s="207"/>
      <c r="H498" s="226">
        <f>ROUND(SUM(G495)+(G496),0)</f>
        <v>0</v>
      </c>
    </row>
    <row r="499" spans="1:8" ht="17.100000000000001" customHeight="1" x14ac:dyDescent="0.3">
      <c r="A499" s="245"/>
      <c r="E499" s="207"/>
      <c r="F499" s="207"/>
      <c r="G499" s="207"/>
      <c r="H499" s="226"/>
    </row>
    <row r="500" spans="1:8" ht="17.100000000000001" customHeight="1" x14ac:dyDescent="0.3">
      <c r="A500" s="245"/>
      <c r="D500" s="214" t="s">
        <v>54</v>
      </c>
      <c r="E500" s="215"/>
      <c r="F500" s="215"/>
      <c r="G500" s="215"/>
      <c r="H500" s="421">
        <f>ROUND(SUM(H477:H499),2)</f>
        <v>383550</v>
      </c>
    </row>
    <row r="501" spans="1:8" ht="17.100000000000001" customHeight="1" x14ac:dyDescent="0.3">
      <c r="A501" s="245"/>
      <c r="E501" s="207"/>
      <c r="F501" s="207"/>
      <c r="G501" s="207"/>
      <c r="H501" s="226"/>
    </row>
    <row r="502" spans="1:8" ht="17.100000000000001" customHeight="1" x14ac:dyDescent="0.3">
      <c r="A502" s="205" t="s">
        <v>55</v>
      </c>
      <c r="B502" s="600" t="s">
        <v>56</v>
      </c>
      <c r="C502" s="600"/>
      <c r="D502" s="600"/>
      <c r="E502" s="600"/>
      <c r="F502" s="600"/>
      <c r="G502" s="600"/>
      <c r="H502" s="226"/>
    </row>
    <row r="503" spans="1:8" ht="17.100000000000001" customHeight="1" x14ac:dyDescent="0.3">
      <c r="A503" s="223"/>
      <c r="B503" s="223" t="s">
        <v>31</v>
      </c>
      <c r="C503" s="223" t="s">
        <v>57</v>
      </c>
      <c r="D503" s="198" t="s">
        <v>58</v>
      </c>
      <c r="E503" s="206"/>
      <c r="F503" s="206" t="s">
        <v>59</v>
      </c>
      <c r="G503" s="206"/>
      <c r="H503" s="226"/>
    </row>
    <row r="504" spans="1:8" ht="17.100000000000001" customHeight="1" x14ac:dyDescent="0.3">
      <c r="A504" s="198"/>
      <c r="B504" s="223" t="s">
        <v>60</v>
      </c>
      <c r="C504" s="211">
        <v>0.27</v>
      </c>
      <c r="D504" s="198"/>
      <c r="E504" s="209"/>
      <c r="F504" s="198"/>
      <c r="G504" s="217">
        <f>+H500*C504</f>
        <v>103558.5</v>
      </c>
      <c r="H504" s="226"/>
    </row>
    <row r="505" spans="1:8" ht="17.100000000000001" customHeight="1" x14ac:dyDescent="0.3">
      <c r="A505" s="198"/>
      <c r="B505" s="223" t="s">
        <v>61</v>
      </c>
      <c r="C505" s="211">
        <v>0.02</v>
      </c>
      <c r="D505" s="198"/>
      <c r="E505" s="209"/>
      <c r="F505" s="198"/>
      <c r="G505" s="217">
        <f>+H500*C505</f>
        <v>7671</v>
      </c>
      <c r="H505" s="226"/>
    </row>
    <row r="506" spans="1:8" ht="17.100000000000001" customHeight="1" x14ac:dyDescent="0.3">
      <c r="A506" s="198"/>
      <c r="B506" s="223" t="s">
        <v>62</v>
      </c>
      <c r="C506" s="211">
        <v>0.03</v>
      </c>
      <c r="D506" s="198"/>
      <c r="E506" s="209"/>
      <c r="F506" s="198"/>
      <c r="G506" s="217">
        <f>+H500*C506</f>
        <v>11506.5</v>
      </c>
      <c r="H506" s="226"/>
    </row>
    <row r="507" spans="1:8" ht="17.100000000000001" customHeight="1" x14ac:dyDescent="0.3">
      <c r="A507" s="245"/>
      <c r="D507" s="214" t="s">
        <v>63</v>
      </c>
      <c r="E507" s="215"/>
      <c r="F507" s="215"/>
      <c r="G507" s="215"/>
      <c r="H507" s="421">
        <f>SUM(G503:G506)</f>
        <v>122736</v>
      </c>
    </row>
    <row r="508" spans="1:8" ht="17.100000000000001" customHeight="1" x14ac:dyDescent="0.3">
      <c r="A508" s="245"/>
      <c r="E508" s="207"/>
      <c r="F508" s="207"/>
      <c r="G508" s="207"/>
      <c r="H508" s="226"/>
    </row>
    <row r="509" spans="1:8" ht="17.100000000000001" customHeight="1" x14ac:dyDescent="0.3">
      <c r="A509" s="245"/>
      <c r="D509" s="214" t="s">
        <v>64</v>
      </c>
      <c r="E509" s="215"/>
      <c r="F509" s="215"/>
      <c r="G509" s="207"/>
      <c r="H509" s="421">
        <f>H500+H507</f>
        <v>506286</v>
      </c>
    </row>
    <row r="510" spans="1:8" ht="17.100000000000001" customHeight="1" x14ac:dyDescent="0.3">
      <c r="A510" s="245"/>
      <c r="D510" s="214"/>
      <c r="E510" s="215"/>
      <c r="F510" s="215"/>
      <c r="G510" s="207"/>
      <c r="H510" s="226"/>
    </row>
    <row r="511" spans="1:8" ht="17.100000000000001" customHeight="1" x14ac:dyDescent="0.3">
      <c r="A511" s="204"/>
      <c r="B511" s="203"/>
      <c r="E511" s="218"/>
      <c r="F511" s="219"/>
      <c r="G511" s="202"/>
      <c r="H511" s="226"/>
    </row>
    <row r="512" spans="1:8" ht="17.100000000000001" customHeight="1" x14ac:dyDescent="0.3">
      <c r="A512" s="247"/>
      <c r="B512" s="216"/>
      <c r="E512" s="215"/>
      <c r="F512" s="207"/>
      <c r="G512" s="207"/>
      <c r="H512" s="226"/>
    </row>
    <row r="513" spans="1:8" ht="16.5" customHeight="1" x14ac:dyDescent="0.3">
      <c r="B513" s="216"/>
      <c r="E513" s="468"/>
      <c r="F513" s="207"/>
      <c r="G513" s="207"/>
      <c r="H513" s="226"/>
    </row>
    <row r="514" spans="1:8" ht="17.100000000000001" customHeight="1" x14ac:dyDescent="0.3">
      <c r="A514" s="248"/>
      <c r="B514" s="249"/>
      <c r="C514" s="203"/>
      <c r="D514" s="203"/>
      <c r="E514" s="463"/>
      <c r="F514" s="202"/>
      <c r="G514" s="202"/>
      <c r="H514" s="244"/>
    </row>
    <row r="515" spans="1:8" ht="17.100000000000001" customHeight="1" x14ac:dyDescent="0.3">
      <c r="A515" s="522"/>
      <c r="B515" s="522"/>
      <c r="C515" s="522"/>
      <c r="D515" s="522"/>
      <c r="E515" s="522"/>
      <c r="F515" s="522"/>
      <c r="G515" s="522"/>
      <c r="H515" s="522"/>
    </row>
  </sheetData>
  <mergeCells count="252">
    <mergeCell ref="B193:C193"/>
    <mergeCell ref="B194:C194"/>
    <mergeCell ref="B195:C195"/>
    <mergeCell ref="B196:C196"/>
    <mergeCell ref="B197:C197"/>
    <mergeCell ref="B199:G199"/>
    <mergeCell ref="B205:G205"/>
    <mergeCell ref="B214:G214"/>
    <mergeCell ref="B256:C256"/>
    <mergeCell ref="B247:C247"/>
    <mergeCell ref="B249:G249"/>
    <mergeCell ref="B250:C250"/>
    <mergeCell ref="B251:C251"/>
    <mergeCell ref="B252:C252"/>
    <mergeCell ref="B253:C253"/>
    <mergeCell ref="B254:C254"/>
    <mergeCell ref="B255:C255"/>
    <mergeCell ref="C233:C234"/>
    <mergeCell ref="D233:E234"/>
    <mergeCell ref="A235:H235"/>
    <mergeCell ref="A236:H237"/>
    <mergeCell ref="A239:H239"/>
    <mergeCell ref="B241:F241"/>
    <mergeCell ref="B243:G243"/>
    <mergeCell ref="B258:G258"/>
    <mergeCell ref="B264:G264"/>
    <mergeCell ref="B273:G273"/>
    <mergeCell ref="A171:B176"/>
    <mergeCell ref="C171:C172"/>
    <mergeCell ref="D171:E171"/>
    <mergeCell ref="G171:H176"/>
    <mergeCell ref="D172:E173"/>
    <mergeCell ref="F172:F173"/>
    <mergeCell ref="D174:E174"/>
    <mergeCell ref="C175:C176"/>
    <mergeCell ref="D175:E176"/>
    <mergeCell ref="A177:H177"/>
    <mergeCell ref="A178:H179"/>
    <mergeCell ref="A181:H181"/>
    <mergeCell ref="B183:F183"/>
    <mergeCell ref="B185:G185"/>
    <mergeCell ref="B186:C186"/>
    <mergeCell ref="B187:C187"/>
    <mergeCell ref="B188:C188"/>
    <mergeCell ref="B189:C189"/>
    <mergeCell ref="B191:G191"/>
    <mergeCell ref="B192:C192"/>
    <mergeCell ref="B246:C246"/>
    <mergeCell ref="B244:C244"/>
    <mergeCell ref="B245:C245"/>
    <mergeCell ref="B483:C483"/>
    <mergeCell ref="B502:G502"/>
    <mergeCell ref="G458:H463"/>
    <mergeCell ref="D459:E460"/>
    <mergeCell ref="F459:F460"/>
    <mergeCell ref="D461:E461"/>
    <mergeCell ref="C462:C463"/>
    <mergeCell ref="D462:E463"/>
    <mergeCell ref="B478:G478"/>
    <mergeCell ref="B479:C479"/>
    <mergeCell ref="B480:C480"/>
    <mergeCell ref="B481:C481"/>
    <mergeCell ref="B482:C482"/>
    <mergeCell ref="B484:C484"/>
    <mergeCell ref="B485:C485"/>
    <mergeCell ref="B487:G487"/>
    <mergeCell ref="B493:G493"/>
    <mergeCell ref="B472:G472"/>
    <mergeCell ref="A458:B463"/>
    <mergeCell ref="C458:C459"/>
    <mergeCell ref="D458:E458"/>
    <mergeCell ref="B473:C473"/>
    <mergeCell ref="B474:C474"/>
    <mergeCell ref="B475:C475"/>
    <mergeCell ref="B476:C476"/>
    <mergeCell ref="A465:H466"/>
    <mergeCell ref="A468:H468"/>
    <mergeCell ref="A464:H464"/>
    <mergeCell ref="B470:F470"/>
    <mergeCell ref="A408:H408"/>
    <mergeCell ref="A409:H410"/>
    <mergeCell ref="A412:H412"/>
    <mergeCell ref="B414:F414"/>
    <mergeCell ref="B416:G416"/>
    <mergeCell ref="B426:C426"/>
    <mergeCell ref="B428:G428"/>
    <mergeCell ref="B434:G434"/>
    <mergeCell ref="B443:G443"/>
    <mergeCell ref="B417:C417"/>
    <mergeCell ref="B418:C418"/>
    <mergeCell ref="B419:C419"/>
    <mergeCell ref="B420:C420"/>
    <mergeCell ref="B422:G422"/>
    <mergeCell ref="B423:C423"/>
    <mergeCell ref="B424:C424"/>
    <mergeCell ref="B425:C425"/>
    <mergeCell ref="B372:G372"/>
    <mergeCell ref="B378:G378"/>
    <mergeCell ref="B387:G387"/>
    <mergeCell ref="A402:B407"/>
    <mergeCell ref="C402:C403"/>
    <mergeCell ref="D402:E402"/>
    <mergeCell ref="G402:H407"/>
    <mergeCell ref="D403:E404"/>
    <mergeCell ref="F403:F404"/>
    <mergeCell ref="D405:E405"/>
    <mergeCell ref="C406:C407"/>
    <mergeCell ref="D406:E407"/>
    <mergeCell ref="A350:H350"/>
    <mergeCell ref="A351:H352"/>
    <mergeCell ref="A354:H354"/>
    <mergeCell ref="B356:F356"/>
    <mergeCell ref="B358:G358"/>
    <mergeCell ref="B364:G364"/>
    <mergeCell ref="B365:C365"/>
    <mergeCell ref="B366:C366"/>
    <mergeCell ref="B367:C367"/>
    <mergeCell ref="B359:C359"/>
    <mergeCell ref="B360:C360"/>
    <mergeCell ref="B361:C361"/>
    <mergeCell ref="B362:C362"/>
    <mergeCell ref="B312:C312"/>
    <mergeCell ref="B313:C313"/>
    <mergeCell ref="B315:G315"/>
    <mergeCell ref="B330:G330"/>
    <mergeCell ref="A344:B349"/>
    <mergeCell ref="C344:C345"/>
    <mergeCell ref="D344:E344"/>
    <mergeCell ref="G344:H349"/>
    <mergeCell ref="D345:E346"/>
    <mergeCell ref="F345:F346"/>
    <mergeCell ref="D347:E347"/>
    <mergeCell ref="C348:C349"/>
    <mergeCell ref="D348:E349"/>
    <mergeCell ref="B321:G321"/>
    <mergeCell ref="B304:C304"/>
    <mergeCell ref="B305:C305"/>
    <mergeCell ref="B307:G307"/>
    <mergeCell ref="B302:C302"/>
    <mergeCell ref="B303:C303"/>
    <mergeCell ref="B308:C308"/>
    <mergeCell ref="B309:C309"/>
    <mergeCell ref="B310:C310"/>
    <mergeCell ref="B311:C311"/>
    <mergeCell ref="A287:B292"/>
    <mergeCell ref="C287:C288"/>
    <mergeCell ref="D287:E287"/>
    <mergeCell ref="G287:H292"/>
    <mergeCell ref="A294:H295"/>
    <mergeCell ref="A297:H297"/>
    <mergeCell ref="B299:F299"/>
    <mergeCell ref="B301:G301"/>
    <mergeCell ref="D288:E289"/>
    <mergeCell ref="F288:F289"/>
    <mergeCell ref="D290:E290"/>
    <mergeCell ref="C291:C292"/>
    <mergeCell ref="D291:E292"/>
    <mergeCell ref="A293:H293"/>
    <mergeCell ref="B136:C136"/>
    <mergeCell ref="B137:C137"/>
    <mergeCell ref="B138:C138"/>
    <mergeCell ref="B139:C139"/>
    <mergeCell ref="B140:C140"/>
    <mergeCell ref="B142:G142"/>
    <mergeCell ref="B148:G148"/>
    <mergeCell ref="A120:H120"/>
    <mergeCell ref="A121:H122"/>
    <mergeCell ref="A124:H124"/>
    <mergeCell ref="B126:F126"/>
    <mergeCell ref="B128:G128"/>
    <mergeCell ref="B129:C129"/>
    <mergeCell ref="B130:C130"/>
    <mergeCell ref="B131:C131"/>
    <mergeCell ref="B132:C132"/>
    <mergeCell ref="B21:G21"/>
    <mergeCell ref="B22:C22"/>
    <mergeCell ref="B23:C23"/>
    <mergeCell ref="B24:C24"/>
    <mergeCell ref="B157:G157"/>
    <mergeCell ref="D61:E61"/>
    <mergeCell ref="C62:C63"/>
    <mergeCell ref="D62:E63"/>
    <mergeCell ref="A64:H64"/>
    <mergeCell ref="A65:H66"/>
    <mergeCell ref="B67:F67"/>
    <mergeCell ref="B69:G69"/>
    <mergeCell ref="B70:C70"/>
    <mergeCell ref="B71:C71"/>
    <mergeCell ref="B72:C72"/>
    <mergeCell ref="B73:C73"/>
    <mergeCell ref="B99:G99"/>
    <mergeCell ref="B79:C79"/>
    <mergeCell ref="A114:B119"/>
    <mergeCell ref="C114:C115"/>
    <mergeCell ref="D114:E114"/>
    <mergeCell ref="G114:H119"/>
    <mergeCell ref="D115:E116"/>
    <mergeCell ref="F115:F116"/>
    <mergeCell ref="A58:B63"/>
    <mergeCell ref="C58:C59"/>
    <mergeCell ref="D58:E58"/>
    <mergeCell ref="G58:H63"/>
    <mergeCell ref="D59:E60"/>
    <mergeCell ref="F59:F60"/>
    <mergeCell ref="B25:C25"/>
    <mergeCell ref="B26:C26"/>
    <mergeCell ref="B27:C27"/>
    <mergeCell ref="B29:G29"/>
    <mergeCell ref="B35:G35"/>
    <mergeCell ref="B44:G44"/>
    <mergeCell ref="B368:C368"/>
    <mergeCell ref="B369:C369"/>
    <mergeCell ref="B370:C370"/>
    <mergeCell ref="B75:G75"/>
    <mergeCell ref="B76:C76"/>
    <mergeCell ref="B77:C77"/>
    <mergeCell ref="B78:C78"/>
    <mergeCell ref="B80:C80"/>
    <mergeCell ref="B81:C81"/>
    <mergeCell ref="B82:C82"/>
    <mergeCell ref="B84:G84"/>
    <mergeCell ref="B90:G90"/>
    <mergeCell ref="A229:B234"/>
    <mergeCell ref="C229:C230"/>
    <mergeCell ref="D229:E229"/>
    <mergeCell ref="G229:H234"/>
    <mergeCell ref="D230:E231"/>
    <mergeCell ref="F230:F231"/>
    <mergeCell ref="D232:E232"/>
    <mergeCell ref="D117:E117"/>
    <mergeCell ref="C118:C119"/>
    <mergeCell ref="D118:E119"/>
    <mergeCell ref="B134:G134"/>
    <mergeCell ref="B135:C135"/>
    <mergeCell ref="A7:H7"/>
    <mergeCell ref="A8:H9"/>
    <mergeCell ref="A11:H11"/>
    <mergeCell ref="B13:F13"/>
    <mergeCell ref="B15:G15"/>
    <mergeCell ref="B16:C16"/>
    <mergeCell ref="B17:C17"/>
    <mergeCell ref="B19:C19"/>
    <mergeCell ref="A1:B6"/>
    <mergeCell ref="C1:C2"/>
    <mergeCell ref="D1:E1"/>
    <mergeCell ref="G1:H6"/>
    <mergeCell ref="D2:E3"/>
    <mergeCell ref="F2:F3"/>
    <mergeCell ref="D4:E4"/>
    <mergeCell ref="C5:C6"/>
    <mergeCell ref="D5:E6"/>
    <mergeCell ref="B18:C18"/>
  </mergeCells>
  <phoneticPr fontId="2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63" orientation="portrait" r:id="rId1"/>
  <rowBreaks count="7" manualBreakCount="7">
    <brk id="56" max="7" man="1"/>
    <brk id="113" max="7" man="1"/>
    <brk id="286" max="7" man="1"/>
    <brk id="342" max="7" man="1"/>
    <brk id="400" max="7" man="1"/>
    <brk id="456" max="7" man="1"/>
    <brk id="514" min="1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"/>
  <sheetViews>
    <sheetView view="pageBreakPreview" zoomScale="75" zoomScaleNormal="80" zoomScaleSheetLayoutView="75" workbookViewId="0">
      <selection activeCell="D19" sqref="D19"/>
    </sheetView>
  </sheetViews>
  <sheetFormatPr baseColWidth="10" defaultColWidth="11.42578125" defaultRowHeight="15" outlineLevelCol="1" x14ac:dyDescent="0.2"/>
  <cols>
    <col min="1" max="1" width="7.140625" style="154" customWidth="1"/>
    <col min="2" max="2" width="47.85546875" style="155" customWidth="1"/>
    <col min="3" max="3" width="11.7109375" style="156" customWidth="1"/>
    <col min="4" max="4" width="11.7109375" style="155" customWidth="1"/>
    <col min="5" max="5" width="14.5703125" style="155" customWidth="1"/>
    <col min="6" max="6" width="20.28515625" style="157" customWidth="1"/>
    <col min="7" max="7" width="28" style="158" customWidth="1"/>
    <col min="8" max="8" width="24.85546875" style="158" customWidth="1"/>
    <col min="9" max="9" width="24.85546875" style="5" customWidth="1"/>
    <col min="10" max="10" width="25.28515625" style="5" customWidth="1"/>
    <col min="11" max="11" width="20.28515625" style="4" customWidth="1"/>
    <col min="12" max="16" width="19.85546875" style="5" hidden="1" customWidth="1" outlineLevel="1"/>
    <col min="17" max="17" width="23.140625" style="5" hidden="1" customWidth="1" outlineLevel="1"/>
    <col min="18" max="20" width="11.42578125" style="4" hidden="1" customWidth="1" outlineLevel="1"/>
    <col min="21" max="21" width="23.28515625" style="7" customWidth="1" collapsed="1"/>
    <col min="22" max="22" width="24.7109375" style="7" customWidth="1"/>
    <col min="23" max="23" width="23.28515625" style="7" customWidth="1"/>
    <col min="24" max="24" width="23.7109375" style="7" customWidth="1"/>
    <col min="25" max="25" width="26.28515625" style="7" customWidth="1"/>
    <col min="26" max="26" width="23.85546875" style="7" customWidth="1"/>
    <col min="27" max="27" width="17.85546875" style="4" bestFit="1" customWidth="1"/>
    <col min="28" max="28" width="11.42578125" style="4"/>
    <col min="29" max="29" width="30" style="4" customWidth="1"/>
    <col min="30" max="30" width="22.140625" style="6" customWidth="1"/>
    <col min="31" max="16384" width="11.42578125" style="4"/>
  </cols>
  <sheetData>
    <row r="1" spans="1:10" ht="20.25" customHeight="1" thickBot="1" x14ac:dyDescent="0.25">
      <c r="J1" s="3"/>
    </row>
    <row r="2" spans="1:10" ht="20.25" customHeight="1" thickBot="1" x14ac:dyDescent="0.25">
      <c r="A2" s="662" t="s">
        <v>151</v>
      </c>
      <c r="B2" s="663"/>
      <c r="C2" s="663"/>
      <c r="D2" s="663"/>
      <c r="E2" s="663"/>
      <c r="F2" s="664"/>
      <c r="G2" s="671" t="s">
        <v>70</v>
      </c>
      <c r="H2" s="659" t="s">
        <v>71</v>
      </c>
      <c r="J2" s="3"/>
    </row>
    <row r="3" spans="1:10" ht="26.25" customHeight="1" x14ac:dyDescent="0.2">
      <c r="A3" s="665" t="s">
        <v>150</v>
      </c>
      <c r="B3" s="666"/>
      <c r="C3" s="666"/>
      <c r="D3" s="666"/>
      <c r="E3" s="666"/>
      <c r="F3" s="667"/>
      <c r="G3" s="672"/>
      <c r="H3" s="660"/>
      <c r="J3" s="3"/>
    </row>
    <row r="4" spans="1:10" ht="31.5" customHeight="1" thickBot="1" x14ac:dyDescent="0.25">
      <c r="A4" s="668"/>
      <c r="B4" s="669"/>
      <c r="C4" s="669"/>
      <c r="D4" s="669"/>
      <c r="E4" s="669"/>
      <c r="F4" s="670"/>
      <c r="G4" s="673"/>
      <c r="H4" s="661"/>
      <c r="J4" s="3"/>
    </row>
    <row r="5" spans="1:10" ht="20.25" customHeight="1" x14ac:dyDescent="0.2">
      <c r="A5" s="119" t="s">
        <v>3</v>
      </c>
      <c r="B5" s="120" t="s">
        <v>19</v>
      </c>
      <c r="C5" s="120" t="s">
        <v>20</v>
      </c>
      <c r="D5" s="120" t="s">
        <v>21</v>
      </c>
      <c r="E5" s="121" t="s">
        <v>22</v>
      </c>
      <c r="F5" s="122" t="s">
        <v>23</v>
      </c>
      <c r="G5" s="159"/>
      <c r="H5" s="160"/>
      <c r="J5" s="3"/>
    </row>
    <row r="6" spans="1:10" ht="20.25" customHeight="1" x14ac:dyDescent="0.2">
      <c r="A6" s="123">
        <v>1</v>
      </c>
      <c r="B6" s="124" t="s">
        <v>14</v>
      </c>
      <c r="C6" s="124"/>
      <c r="D6" s="124"/>
      <c r="E6" s="124"/>
      <c r="F6" s="125"/>
      <c r="G6" s="161"/>
      <c r="H6" s="136"/>
      <c r="J6" s="3"/>
    </row>
    <row r="7" spans="1:10" ht="20.25" customHeight="1" x14ac:dyDescent="0.2">
      <c r="A7" s="126">
        <v>1.1000000000000001</v>
      </c>
      <c r="B7" s="127" t="s">
        <v>66</v>
      </c>
      <c r="C7" s="128" t="s">
        <v>16</v>
      </c>
      <c r="D7" s="129" t="e">
        <f>+Presupuesto!#REF!</f>
        <v>#REF!</v>
      </c>
      <c r="E7" s="130" t="e">
        <f>+Presupuesto!#REF!</f>
        <v>#REF!</v>
      </c>
      <c r="F7" s="131" t="e">
        <f>ROUND((D7*E7),0)</f>
        <v>#REF!</v>
      </c>
      <c r="G7" s="161" t="e">
        <f>+F7</f>
        <v>#REF!</v>
      </c>
      <c r="H7" s="136"/>
      <c r="J7" s="3"/>
    </row>
    <row r="8" spans="1:10" ht="20.25" customHeight="1" x14ac:dyDescent="0.2">
      <c r="A8" s="126"/>
      <c r="B8" s="132" t="s">
        <v>24</v>
      </c>
      <c r="C8" s="133"/>
      <c r="D8" s="133"/>
      <c r="E8" s="130"/>
      <c r="F8" s="134" t="e">
        <f>+F7</f>
        <v>#REF!</v>
      </c>
      <c r="G8" s="161"/>
      <c r="H8" s="136"/>
      <c r="J8" s="3"/>
    </row>
    <row r="9" spans="1:10" ht="20.25" customHeight="1" x14ac:dyDescent="0.2">
      <c r="A9" s="135">
        <v>2</v>
      </c>
      <c r="B9" s="132" t="s">
        <v>137</v>
      </c>
      <c r="C9" s="133"/>
      <c r="D9" s="133"/>
      <c r="E9" s="130"/>
      <c r="F9" s="136"/>
      <c r="G9" s="161"/>
      <c r="H9" s="136"/>
      <c r="J9" s="177">
        <v>2.5499999999999998</v>
      </c>
    </row>
    <row r="10" spans="1:10" ht="20.25" customHeight="1" x14ac:dyDescent="0.2">
      <c r="A10" s="126">
        <v>2.1</v>
      </c>
      <c r="B10" s="127" t="s">
        <v>73</v>
      </c>
      <c r="C10" s="133" t="s">
        <v>17</v>
      </c>
      <c r="D10" s="129" t="e">
        <f>+Presupuesto!#REF!</f>
        <v>#REF!</v>
      </c>
      <c r="E10" s="130" t="e">
        <f>+Presupuesto!#REF!</f>
        <v>#REF!</v>
      </c>
      <c r="F10" s="131" t="e">
        <f>ROUND((D10*E10),0)</f>
        <v>#REF!</v>
      </c>
      <c r="G10" s="161" t="e">
        <f t="shared" ref="G10:G15" si="0">+F10</f>
        <v>#REF!</v>
      </c>
      <c r="H10" s="136"/>
      <c r="J10" s="177">
        <v>5</v>
      </c>
    </row>
    <row r="11" spans="1:10" ht="20.25" customHeight="1" x14ac:dyDescent="0.2">
      <c r="A11" s="126">
        <v>2.2000000000000002</v>
      </c>
      <c r="B11" s="127" t="s">
        <v>129</v>
      </c>
      <c r="C11" s="133" t="s">
        <v>75</v>
      </c>
      <c r="D11" s="129" t="e">
        <f>+Presupuesto!#REF!</f>
        <v>#REF!</v>
      </c>
      <c r="E11" s="130" t="e">
        <f>+Presupuesto!#REF!</f>
        <v>#REF!</v>
      </c>
      <c r="F11" s="131" t="e">
        <f t="shared" ref="F11:F19" si="1">ROUND((D11*E11),0)</f>
        <v>#REF!</v>
      </c>
      <c r="G11" s="161" t="e">
        <f t="shared" si="0"/>
        <v>#REF!</v>
      </c>
      <c r="H11" s="136"/>
      <c r="J11" s="177">
        <v>2.4000000000000004</v>
      </c>
    </row>
    <row r="12" spans="1:10" ht="20.25" customHeight="1" x14ac:dyDescent="0.2">
      <c r="A12" s="126">
        <v>2.2999999999999998</v>
      </c>
      <c r="B12" s="127" t="s">
        <v>138</v>
      </c>
      <c r="C12" s="133" t="s">
        <v>17</v>
      </c>
      <c r="D12" s="129" t="e">
        <f>+Presupuesto!#REF!</f>
        <v>#REF!</v>
      </c>
      <c r="E12" s="130" t="e">
        <f>+Presupuesto!#REF!</f>
        <v>#REF!</v>
      </c>
      <c r="F12" s="131" t="e">
        <f t="shared" si="1"/>
        <v>#REF!</v>
      </c>
      <c r="G12" s="161" t="e">
        <f t="shared" si="0"/>
        <v>#REF!</v>
      </c>
      <c r="H12" s="136"/>
      <c r="J12" s="177">
        <v>1.7999999999999998</v>
      </c>
    </row>
    <row r="13" spans="1:10" ht="20.25" customHeight="1" x14ac:dyDescent="0.2">
      <c r="A13" s="126">
        <v>2.4</v>
      </c>
      <c r="B13" s="127" t="s">
        <v>141</v>
      </c>
      <c r="C13" s="133" t="s">
        <v>17</v>
      </c>
      <c r="D13" s="129" t="e">
        <f>+Presupuesto!#REF!</f>
        <v>#REF!</v>
      </c>
      <c r="E13" s="130" t="e">
        <f>+Presupuesto!#REF!</f>
        <v>#REF!</v>
      </c>
      <c r="F13" s="131" t="e">
        <f t="shared" si="1"/>
        <v>#REF!</v>
      </c>
      <c r="G13" s="161" t="e">
        <f t="shared" si="0"/>
        <v>#REF!</v>
      </c>
      <c r="H13" s="136"/>
      <c r="J13" s="177">
        <v>3.4</v>
      </c>
    </row>
    <row r="14" spans="1:10" ht="20.25" customHeight="1" x14ac:dyDescent="0.2">
      <c r="A14" s="126">
        <v>2.5</v>
      </c>
      <c r="B14" s="127" t="s">
        <v>139</v>
      </c>
      <c r="C14" s="133" t="s">
        <v>75</v>
      </c>
      <c r="D14" s="129" t="e">
        <f>+Presupuesto!#REF!</f>
        <v>#REF!</v>
      </c>
      <c r="E14" s="130" t="e">
        <f>+Presupuesto!#REF!</f>
        <v>#REF!</v>
      </c>
      <c r="F14" s="131" t="e">
        <f t="shared" si="1"/>
        <v>#REF!</v>
      </c>
      <c r="G14" s="161" t="e">
        <f t="shared" si="0"/>
        <v>#REF!</v>
      </c>
      <c r="H14" s="136"/>
      <c r="J14" s="178">
        <v>2</v>
      </c>
    </row>
    <row r="15" spans="1:10" ht="20.25" customHeight="1" x14ac:dyDescent="0.2">
      <c r="A15" s="138">
        <v>2.6</v>
      </c>
      <c r="B15" s="139" t="s">
        <v>143</v>
      </c>
      <c r="C15" s="140" t="s">
        <v>76</v>
      </c>
      <c r="D15" s="141" t="e">
        <f>+Presupuesto!#REF!</f>
        <v>#REF!</v>
      </c>
      <c r="E15" s="142" t="e">
        <f>+Presupuesto!#REF!</f>
        <v>#REF!</v>
      </c>
      <c r="F15" s="131" t="e">
        <f t="shared" si="1"/>
        <v>#REF!</v>
      </c>
      <c r="G15" s="161" t="e">
        <f t="shared" si="0"/>
        <v>#REF!</v>
      </c>
      <c r="H15" s="136"/>
      <c r="J15" s="179">
        <v>6.6000000000000005</v>
      </c>
    </row>
    <row r="16" spans="1:10" ht="27" customHeight="1" x14ac:dyDescent="0.2">
      <c r="A16" s="138">
        <v>2.7</v>
      </c>
      <c r="B16" s="143" t="s">
        <v>142</v>
      </c>
      <c r="C16" s="144" t="s">
        <v>17</v>
      </c>
      <c r="D16" s="145" t="e">
        <f>+Presupuesto!#REF!</f>
        <v>#REF!</v>
      </c>
      <c r="E16" s="146" t="e">
        <f>+Presupuesto!#REF!</f>
        <v>#REF!</v>
      </c>
      <c r="F16" s="131" t="e">
        <f t="shared" si="1"/>
        <v>#REF!</v>
      </c>
      <c r="G16" s="161"/>
      <c r="H16" s="136" t="e">
        <f>+F16</f>
        <v>#REF!</v>
      </c>
      <c r="J16" s="176">
        <v>1.2000000000000002</v>
      </c>
    </row>
    <row r="17" spans="1:27" ht="20.25" customHeight="1" x14ac:dyDescent="0.2">
      <c r="A17" s="126">
        <v>2.8</v>
      </c>
      <c r="B17" s="127" t="s">
        <v>127</v>
      </c>
      <c r="C17" s="128" t="s">
        <v>17</v>
      </c>
      <c r="D17" s="128" t="e">
        <f>+Presupuesto!#REF!</f>
        <v>#REF!</v>
      </c>
      <c r="E17" s="130" t="e">
        <f>+Presupuesto!#REF!</f>
        <v>#REF!</v>
      </c>
      <c r="F17" s="131" t="e">
        <f t="shared" si="1"/>
        <v>#REF!</v>
      </c>
      <c r="G17" s="161"/>
      <c r="H17" s="136" t="e">
        <f>+F17</f>
        <v>#REF!</v>
      </c>
      <c r="J17" s="176">
        <v>2.4000000000000004</v>
      </c>
    </row>
    <row r="18" spans="1:27" ht="27" customHeight="1" x14ac:dyDescent="0.2">
      <c r="A18" s="126">
        <v>2.9</v>
      </c>
      <c r="B18" s="147" t="s">
        <v>144</v>
      </c>
      <c r="C18" s="128" t="s">
        <v>16</v>
      </c>
      <c r="D18" s="128" t="e">
        <f>+Presupuesto!#REF!</f>
        <v>#REF!</v>
      </c>
      <c r="E18" s="130" t="e">
        <f>+Presupuesto!#REF!</f>
        <v>#REF!</v>
      </c>
      <c r="F18" s="131" t="e">
        <f t="shared" si="1"/>
        <v>#REF!</v>
      </c>
      <c r="G18" s="161"/>
      <c r="H18" s="136" t="e">
        <f>+F18</f>
        <v>#REF!</v>
      </c>
      <c r="J18" s="176">
        <v>6</v>
      </c>
    </row>
    <row r="19" spans="1:27" ht="27.75" customHeight="1" x14ac:dyDescent="0.2">
      <c r="A19" s="148" t="e">
        <f>+Presupuesto!#REF!</f>
        <v>#REF!</v>
      </c>
      <c r="B19" s="147" t="s">
        <v>131</v>
      </c>
      <c r="C19" s="128" t="s">
        <v>16</v>
      </c>
      <c r="D19" s="128" t="e">
        <f>+Presupuesto!#REF!</f>
        <v>#REF!</v>
      </c>
      <c r="E19" s="130" t="e">
        <f>+Presupuesto!#REF!</f>
        <v>#REF!</v>
      </c>
      <c r="F19" s="131" t="e">
        <f t="shared" si="1"/>
        <v>#REF!</v>
      </c>
      <c r="G19" s="161"/>
      <c r="H19" s="136" t="e">
        <f>+F19</f>
        <v>#REF!</v>
      </c>
      <c r="J19" s="3"/>
    </row>
    <row r="20" spans="1:27" ht="20.25" customHeight="1" x14ac:dyDescent="0.2">
      <c r="A20" s="126"/>
      <c r="B20" s="132" t="s">
        <v>24</v>
      </c>
      <c r="C20" s="133"/>
      <c r="D20" s="133"/>
      <c r="E20" s="130"/>
      <c r="F20" s="134" t="e">
        <f>+F10+F11+F12+F13+F14+F15+F16+F17+F18+F19</f>
        <v>#REF!</v>
      </c>
      <c r="G20" s="161"/>
      <c r="H20" s="136"/>
      <c r="J20" s="3"/>
    </row>
    <row r="21" spans="1:27" ht="20.25" customHeight="1" x14ac:dyDescent="0.2">
      <c r="A21" s="149">
        <v>3</v>
      </c>
      <c r="B21" s="124" t="s">
        <v>146</v>
      </c>
      <c r="C21" s="128"/>
      <c r="D21" s="128"/>
      <c r="E21" s="130"/>
      <c r="F21" s="137"/>
      <c r="G21" s="161"/>
      <c r="H21" s="136"/>
      <c r="J21" s="3"/>
    </row>
    <row r="22" spans="1:27" ht="20.25" customHeight="1" x14ac:dyDescent="0.2">
      <c r="A22" s="126">
        <v>3.1</v>
      </c>
      <c r="B22" s="147" t="s">
        <v>147</v>
      </c>
      <c r="C22" s="128" t="s">
        <v>75</v>
      </c>
      <c r="D22" s="128" t="e">
        <f>+Presupuesto!#REF!</f>
        <v>#REF!</v>
      </c>
      <c r="E22" s="130" t="e">
        <f>+Presupuesto!#REF!</f>
        <v>#REF!</v>
      </c>
      <c r="F22" s="131" t="e">
        <f t="shared" ref="F22:F24" si="2">ROUND((D22*E22),0)</f>
        <v>#REF!</v>
      </c>
      <c r="G22" s="161"/>
      <c r="H22" s="136" t="e">
        <f>+F22</f>
        <v>#REF!</v>
      </c>
      <c r="J22" s="3"/>
    </row>
    <row r="23" spans="1:27" ht="20.25" customHeight="1" x14ac:dyDescent="0.2">
      <c r="A23" s="126">
        <v>3.2</v>
      </c>
      <c r="B23" s="147" t="s">
        <v>148</v>
      </c>
      <c r="C23" s="128" t="s">
        <v>76</v>
      </c>
      <c r="D23" s="128">
        <f>+'Memoria de Cantidades'!J48</f>
        <v>34</v>
      </c>
      <c r="E23" s="130" t="e">
        <f>+Presupuesto!#REF!</f>
        <v>#REF!</v>
      </c>
      <c r="F23" s="131" t="e">
        <f t="shared" si="2"/>
        <v>#REF!</v>
      </c>
      <c r="G23" s="161"/>
      <c r="H23" s="136" t="e">
        <f>+F23</f>
        <v>#REF!</v>
      </c>
      <c r="J23" s="3"/>
    </row>
    <row r="24" spans="1:27" ht="20.25" customHeight="1" thickBot="1" x14ac:dyDescent="0.25">
      <c r="A24" s="126">
        <v>3.3</v>
      </c>
      <c r="B24" s="147" t="s">
        <v>149</v>
      </c>
      <c r="C24" s="128" t="s">
        <v>76</v>
      </c>
      <c r="D24" s="128">
        <f>+'Memoria de Cantidades'!J50</f>
        <v>11</v>
      </c>
      <c r="E24" s="130" t="e">
        <f>+Presupuesto!#REF!</f>
        <v>#REF!</v>
      </c>
      <c r="F24" s="131" t="e">
        <f t="shared" si="2"/>
        <v>#REF!</v>
      </c>
      <c r="G24" s="162"/>
      <c r="H24" s="163" t="e">
        <f>+F24</f>
        <v>#REF!</v>
      </c>
      <c r="J24" s="3"/>
    </row>
    <row r="25" spans="1:27" ht="20.25" customHeight="1" thickBot="1" x14ac:dyDescent="0.25">
      <c r="A25" s="126"/>
      <c r="B25" s="132" t="s">
        <v>24</v>
      </c>
      <c r="C25" s="133"/>
      <c r="D25" s="133"/>
      <c r="E25" s="130"/>
      <c r="F25" s="150" t="e">
        <f>+F22+F23+F24</f>
        <v>#REF!</v>
      </c>
      <c r="G25" s="164" t="e">
        <f>SUM(G7:G24)</f>
        <v>#REF!</v>
      </c>
      <c r="H25" s="165" t="e">
        <f>SUM(H16:H24)</f>
        <v>#REF!</v>
      </c>
      <c r="J25" s="3"/>
    </row>
    <row r="26" spans="1:27" ht="20.25" customHeight="1" thickBot="1" x14ac:dyDescent="0.25">
      <c r="A26" s="151"/>
      <c r="B26" s="152" t="s">
        <v>25</v>
      </c>
      <c r="C26" s="152"/>
      <c r="D26" s="152"/>
      <c r="E26" s="152"/>
      <c r="F26" s="153" t="e">
        <f>+F8+F20+F25</f>
        <v>#REF!</v>
      </c>
      <c r="G26" s="166"/>
      <c r="H26" s="166"/>
      <c r="J26" s="3"/>
    </row>
    <row r="27" spans="1:27" ht="15" customHeight="1" x14ac:dyDescent="0.2">
      <c r="J27" s="3"/>
    </row>
    <row r="28" spans="1:27" x14ac:dyDescent="0.2">
      <c r="F28" s="167"/>
      <c r="J28" s="3"/>
    </row>
    <row r="29" spans="1:27" ht="17.25" customHeight="1" x14ac:dyDescent="0.2">
      <c r="B29" s="168" t="str">
        <f>+'Memoria de Cantidades'!B52</f>
        <v>ALABORÓ:</v>
      </c>
      <c r="C29" s="168"/>
      <c r="D29" s="168"/>
      <c r="E29" s="168"/>
      <c r="F29" s="167" t="str">
        <f>+'Memoria de Cantidades'!E52</f>
        <v>Vo.Bo.</v>
      </c>
      <c r="J29" s="3"/>
      <c r="K29" s="8"/>
    </row>
    <row r="30" spans="1:27" ht="17.25" customHeight="1" x14ac:dyDescent="0.25">
      <c r="C30" s="658"/>
      <c r="D30" s="658"/>
      <c r="E30" s="658"/>
      <c r="F30" s="658"/>
      <c r="J30" s="3"/>
      <c r="L30" s="10"/>
      <c r="M30" s="10"/>
      <c r="N30" s="10"/>
      <c r="O30" s="10"/>
      <c r="P30" s="10"/>
      <c r="Q30" s="10"/>
      <c r="R30" s="9"/>
      <c r="S30" s="9"/>
      <c r="T30" s="9"/>
      <c r="U30" s="11"/>
      <c r="V30" s="11"/>
      <c r="W30" s="11"/>
      <c r="X30" s="11"/>
      <c r="Y30" s="11"/>
      <c r="Z30" s="12"/>
    </row>
    <row r="31" spans="1:27" ht="17.25" customHeight="1" x14ac:dyDescent="0.2">
      <c r="C31" s="168"/>
      <c r="D31" s="168"/>
      <c r="E31" s="168"/>
      <c r="F31" s="167"/>
      <c r="J31" s="3"/>
      <c r="U31" s="12"/>
      <c r="V31" s="12"/>
      <c r="W31" s="12"/>
      <c r="X31" s="12"/>
      <c r="Y31" s="12"/>
      <c r="Z31" s="12"/>
      <c r="AA31" s="8"/>
    </row>
    <row r="32" spans="1:27" ht="17.25" customHeight="1" x14ac:dyDescent="0.2">
      <c r="C32" s="168"/>
      <c r="D32" s="168"/>
      <c r="E32" s="168"/>
      <c r="F32" s="167"/>
      <c r="J32" s="3"/>
      <c r="U32" s="12"/>
      <c r="V32" s="12"/>
      <c r="W32" s="12"/>
      <c r="X32" s="12"/>
      <c r="Y32" s="12"/>
      <c r="Z32" s="12"/>
      <c r="AA32" s="8"/>
    </row>
    <row r="33" spans="2:27" ht="17.25" customHeight="1" thickBot="1" x14ac:dyDescent="0.25">
      <c r="B33" s="169"/>
      <c r="C33" s="170"/>
      <c r="D33" s="168"/>
      <c r="E33" s="168"/>
      <c r="F33" s="171"/>
      <c r="G33" s="172"/>
      <c r="H33" s="172"/>
      <c r="J33" s="3"/>
      <c r="K33" s="8"/>
      <c r="U33" s="12"/>
      <c r="V33" s="12"/>
      <c r="W33" s="12"/>
      <c r="X33" s="12"/>
      <c r="Y33" s="12"/>
    </row>
    <row r="34" spans="2:27" ht="17.25" customHeight="1" x14ac:dyDescent="0.25">
      <c r="B34" s="173">
        <f>+'Memoria de Cantidades'!B56</f>
        <v>0</v>
      </c>
      <c r="C34" s="173"/>
      <c r="D34" s="173"/>
      <c r="E34" s="173"/>
      <c r="F34" s="174">
        <f>+'Memoria de Cantidades'!E56</f>
        <v>0</v>
      </c>
      <c r="G34" s="175"/>
      <c r="J34" s="3"/>
      <c r="L34" s="10"/>
      <c r="M34" s="10"/>
      <c r="N34" s="10"/>
      <c r="O34" s="10"/>
      <c r="P34" s="10"/>
      <c r="Q34" s="10"/>
      <c r="U34" s="11"/>
      <c r="V34" s="11"/>
      <c r="W34" s="11"/>
      <c r="X34" s="11"/>
      <c r="Y34" s="11"/>
      <c r="Z34" s="11"/>
    </row>
    <row r="35" spans="2:27" ht="17.25" customHeight="1" x14ac:dyDescent="0.2">
      <c r="B35" s="168">
        <f>+'Memoria de Cantidades'!B57</f>
        <v>0</v>
      </c>
      <c r="C35" s="168"/>
      <c r="D35" s="168"/>
      <c r="E35" s="168"/>
      <c r="F35" s="167">
        <f>+'Memoria de Cantidades'!E57</f>
        <v>0</v>
      </c>
      <c r="J35" s="3"/>
      <c r="K35" s="13"/>
      <c r="U35" s="12"/>
      <c r="V35" s="12"/>
      <c r="W35" s="12"/>
      <c r="X35" s="12"/>
      <c r="Y35" s="12"/>
      <c r="Z35" s="12"/>
    </row>
    <row r="36" spans="2:27" ht="17.25" customHeight="1" x14ac:dyDescent="0.2">
      <c r="B36" s="168" t="e">
        <f>+'Memoria de Cantidades'!B58</f>
        <v>#REF!</v>
      </c>
      <c r="C36" s="168"/>
      <c r="D36" s="168"/>
      <c r="E36" s="168"/>
      <c r="F36" s="167">
        <f>+'Memoria de Cantidades'!E58</f>
        <v>0</v>
      </c>
      <c r="J36" s="3"/>
      <c r="K36" s="13"/>
      <c r="U36" s="12"/>
      <c r="V36" s="12"/>
      <c r="W36" s="12"/>
      <c r="X36" s="12"/>
      <c r="Y36" s="12"/>
    </row>
    <row r="37" spans="2:27" ht="17.25" customHeight="1" x14ac:dyDescent="0.2">
      <c r="J37" s="3"/>
      <c r="K37" s="13"/>
      <c r="U37" s="12"/>
      <c r="V37" s="12"/>
      <c r="W37" s="12"/>
      <c r="X37" s="12"/>
      <c r="Y37" s="12"/>
    </row>
    <row r="38" spans="2:27" ht="17.25" customHeight="1" x14ac:dyDescent="0.2">
      <c r="J38" s="3"/>
      <c r="K38" s="13"/>
      <c r="U38" s="12"/>
      <c r="V38" s="12"/>
      <c r="W38" s="12"/>
      <c r="X38" s="12"/>
      <c r="Y38" s="12"/>
    </row>
    <row r="39" spans="2:27" ht="17.25" customHeight="1" x14ac:dyDescent="0.2">
      <c r="J39" s="3"/>
      <c r="K39" s="13"/>
      <c r="U39" s="12"/>
      <c r="V39" s="12"/>
      <c r="W39" s="12"/>
      <c r="X39" s="12"/>
      <c r="Y39" s="12"/>
      <c r="Z39" s="12"/>
    </row>
    <row r="40" spans="2:27" ht="17.25" customHeight="1" x14ac:dyDescent="0.2">
      <c r="J40" s="3"/>
      <c r="K40" s="13"/>
      <c r="U40" s="12"/>
      <c r="V40" s="12"/>
      <c r="W40" s="12"/>
      <c r="X40" s="12"/>
      <c r="Y40" s="12"/>
      <c r="Z40" s="12"/>
    </row>
    <row r="41" spans="2:27" ht="17.25" customHeight="1" x14ac:dyDescent="0.2">
      <c r="J41" s="3"/>
      <c r="K41" s="8"/>
      <c r="U41" s="12"/>
      <c r="V41" s="12"/>
      <c r="W41" s="12"/>
      <c r="X41" s="12"/>
      <c r="Y41" s="12"/>
      <c r="Z41" s="12"/>
      <c r="AA41" s="8"/>
    </row>
    <row r="42" spans="2:27" ht="17.25" customHeight="1" x14ac:dyDescent="0.2">
      <c r="J42" s="3"/>
      <c r="K42" s="8"/>
      <c r="U42" s="12"/>
      <c r="V42" s="12"/>
      <c r="W42" s="12"/>
      <c r="X42" s="12"/>
      <c r="Y42" s="12"/>
      <c r="Z42" s="12"/>
      <c r="AA42" s="8"/>
    </row>
    <row r="43" spans="2:27" ht="36.75" customHeight="1" x14ac:dyDescent="0.2">
      <c r="J43" s="3"/>
      <c r="K43" s="8"/>
      <c r="U43" s="12"/>
      <c r="V43" s="12"/>
      <c r="W43" s="12"/>
      <c r="X43" s="12"/>
      <c r="Y43" s="12"/>
      <c r="Z43" s="12"/>
      <c r="AA43" s="8"/>
    </row>
    <row r="44" spans="2:27" ht="29.25" customHeight="1" x14ac:dyDescent="0.2">
      <c r="J44" s="3"/>
      <c r="K44" s="8"/>
      <c r="U44" s="12"/>
      <c r="V44" s="12"/>
      <c r="W44" s="12"/>
      <c r="X44" s="12"/>
      <c r="Y44" s="12"/>
      <c r="Z44" s="12"/>
      <c r="AA44" s="8"/>
    </row>
    <row r="45" spans="2:27" ht="17.25" customHeight="1" x14ac:dyDescent="0.2">
      <c r="J45" s="3"/>
      <c r="K45" s="8"/>
      <c r="U45" s="12"/>
      <c r="V45" s="12"/>
      <c r="W45" s="12"/>
      <c r="X45" s="12"/>
      <c r="Y45" s="12"/>
      <c r="Z45" s="12"/>
      <c r="AA45" s="8"/>
    </row>
    <row r="46" spans="2:27" ht="17.25" customHeight="1" x14ac:dyDescent="0.2">
      <c r="J46" s="3"/>
      <c r="K46" s="8"/>
      <c r="U46" s="12"/>
      <c r="V46" s="12"/>
      <c r="W46" s="12"/>
      <c r="X46" s="12"/>
      <c r="Y46" s="12"/>
      <c r="Z46" s="12"/>
      <c r="AA46" s="8"/>
    </row>
    <row r="47" spans="2:27" x14ac:dyDescent="0.2">
      <c r="J47" s="3"/>
      <c r="K47" s="8"/>
      <c r="U47" s="12"/>
      <c r="V47" s="12"/>
      <c r="W47" s="12"/>
      <c r="X47" s="12"/>
      <c r="Y47" s="12"/>
      <c r="Z47" s="12"/>
      <c r="AA47" s="8"/>
    </row>
    <row r="48" spans="2:27" x14ac:dyDescent="0.2">
      <c r="J48" s="3"/>
      <c r="K48" s="8"/>
      <c r="U48" s="12"/>
      <c r="V48" s="12"/>
      <c r="W48" s="12"/>
      <c r="X48" s="12"/>
      <c r="Y48" s="12"/>
      <c r="Z48" s="12"/>
      <c r="AA48" s="8"/>
    </row>
    <row r="49" spans="10:27" ht="17.25" customHeight="1" x14ac:dyDescent="0.2">
      <c r="J49" s="3"/>
      <c r="K49" s="8"/>
      <c r="U49" s="12"/>
      <c r="V49" s="12"/>
      <c r="W49" s="12"/>
      <c r="X49" s="12"/>
      <c r="Y49" s="12"/>
      <c r="Z49" s="12"/>
      <c r="AA49" s="8"/>
    </row>
    <row r="50" spans="10:27" ht="17.25" customHeight="1" x14ac:dyDescent="0.2">
      <c r="J50" s="3"/>
      <c r="K50" s="8"/>
      <c r="U50" s="12"/>
      <c r="V50" s="12"/>
      <c r="W50" s="12"/>
      <c r="X50" s="12"/>
      <c r="Y50" s="12"/>
      <c r="Z50" s="12"/>
      <c r="AA50" s="8"/>
    </row>
  </sheetData>
  <mergeCells count="5">
    <mergeCell ref="C30:F30"/>
    <mergeCell ref="H2:H4"/>
    <mergeCell ref="A2:F2"/>
    <mergeCell ref="A3:F4"/>
    <mergeCell ref="G2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58"/>
  <sheetViews>
    <sheetView view="pageBreakPreview" topLeftCell="A22" zoomScale="85" zoomScaleNormal="85" zoomScaleSheetLayoutView="85" workbookViewId="0">
      <selection activeCell="L35" sqref="L35:M48"/>
    </sheetView>
  </sheetViews>
  <sheetFormatPr baseColWidth="10" defaultColWidth="11.42578125" defaultRowHeight="15" x14ac:dyDescent="0.25"/>
  <cols>
    <col min="1" max="1" width="5" style="17" bestFit="1" customWidth="1"/>
    <col min="2" max="2" width="67.7109375" style="18" customWidth="1"/>
    <col min="3" max="3" width="4.28515625" style="19" bestFit="1" customWidth="1"/>
    <col min="4" max="4" width="9" style="19" bestFit="1" customWidth="1"/>
    <col min="5" max="5" width="11.42578125" style="19"/>
    <col min="6" max="6" width="4.85546875" style="19" bestFit="1" customWidth="1"/>
    <col min="7" max="7" width="8.42578125" style="19" bestFit="1" customWidth="1"/>
    <col min="8" max="8" width="11.85546875" style="19" bestFit="1" customWidth="1"/>
    <col min="9" max="9" width="3" style="19" bestFit="1" customWidth="1"/>
    <col min="10" max="10" width="6.7109375" style="19" bestFit="1" customWidth="1"/>
    <col min="11" max="11" width="8" style="19" bestFit="1" customWidth="1"/>
    <col min="13" max="13" width="26.5703125" customWidth="1"/>
  </cols>
  <sheetData>
    <row r="1" spans="1:11" ht="14.25" customHeight="1" x14ac:dyDescent="0.25">
      <c r="A1" s="679" t="s">
        <v>0</v>
      </c>
      <c r="B1" s="680"/>
      <c r="C1" s="680"/>
      <c r="D1" s="680"/>
      <c r="E1" s="680"/>
      <c r="F1" s="680"/>
      <c r="G1" s="680"/>
      <c r="H1" s="680"/>
      <c r="I1" s="680"/>
      <c r="J1" s="680"/>
      <c r="K1" s="681"/>
    </row>
    <row r="2" spans="1:11" ht="14.25" customHeight="1" x14ac:dyDescent="0.25">
      <c r="A2" s="682" t="s">
        <v>1</v>
      </c>
      <c r="B2" s="683"/>
      <c r="C2" s="683"/>
      <c r="D2" s="683"/>
      <c r="E2" s="683"/>
      <c r="F2" s="683"/>
      <c r="G2" s="683"/>
      <c r="H2" s="683"/>
      <c r="I2" s="683"/>
      <c r="J2" s="683"/>
      <c r="K2" s="684"/>
    </row>
    <row r="3" spans="1:11" ht="14.25" customHeight="1" x14ac:dyDescent="0.25">
      <c r="A3" s="682" t="s">
        <v>65</v>
      </c>
      <c r="B3" s="683"/>
      <c r="C3" s="683"/>
      <c r="D3" s="683"/>
      <c r="E3" s="683"/>
      <c r="F3" s="683"/>
      <c r="G3" s="683"/>
      <c r="H3" s="683"/>
      <c r="I3" s="683"/>
      <c r="J3" s="683"/>
      <c r="K3" s="684"/>
    </row>
    <row r="4" spans="1:11" ht="14.25" customHeight="1" thickBot="1" x14ac:dyDescent="0.3">
      <c r="A4" s="36"/>
      <c r="K4" s="37"/>
    </row>
    <row r="5" spans="1:11" ht="15.75" thickBot="1" x14ac:dyDescent="0.3">
      <c r="A5" s="685" t="s">
        <v>2</v>
      </c>
      <c r="B5" s="686"/>
      <c r="C5" s="686"/>
      <c r="D5" s="686"/>
      <c r="E5" s="686"/>
      <c r="F5" s="686"/>
      <c r="G5" s="686"/>
      <c r="H5" s="686"/>
      <c r="I5" s="686"/>
      <c r="J5" s="686"/>
      <c r="K5" s="687"/>
    </row>
    <row r="6" spans="1:11" ht="34.5" customHeight="1" thickBot="1" x14ac:dyDescent="0.3">
      <c r="A6" s="676" t="e">
        <f>+Presupuesto!#REF!</f>
        <v>#REF!</v>
      </c>
      <c r="B6" s="677"/>
      <c r="C6" s="677"/>
      <c r="D6" s="677"/>
      <c r="E6" s="677"/>
      <c r="F6" s="677"/>
      <c r="G6" s="677"/>
      <c r="H6" s="677"/>
      <c r="I6" s="677"/>
      <c r="J6" s="677"/>
      <c r="K6" s="678"/>
    </row>
    <row r="7" spans="1:11" ht="15.75" thickBot="1" x14ac:dyDescent="0.3">
      <c r="A7" s="20" t="s">
        <v>3</v>
      </c>
      <c r="B7" s="21" t="s">
        <v>4</v>
      </c>
      <c r="C7" s="46" t="s">
        <v>5</v>
      </c>
      <c r="D7" s="46" t="s">
        <v>6</v>
      </c>
      <c r="E7" s="46" t="s">
        <v>7</v>
      </c>
      <c r="F7" s="46" t="s">
        <v>8</v>
      </c>
      <c r="G7" s="46" t="s">
        <v>9</v>
      </c>
      <c r="H7" s="46" t="s">
        <v>10</v>
      </c>
      <c r="I7" s="46" t="s">
        <v>11</v>
      </c>
      <c r="J7" s="46" t="s">
        <v>12</v>
      </c>
      <c r="K7" s="47" t="s">
        <v>13</v>
      </c>
    </row>
    <row r="8" spans="1:11" s="1" customFormat="1" ht="20.25" customHeight="1" x14ac:dyDescent="0.25">
      <c r="A8" s="55">
        <v>1</v>
      </c>
      <c r="B8" s="48" t="s">
        <v>14</v>
      </c>
      <c r="C8" s="49"/>
      <c r="D8" s="49"/>
      <c r="E8" s="49"/>
      <c r="F8" s="49"/>
      <c r="G8" s="49"/>
      <c r="H8" s="49"/>
      <c r="I8" s="49"/>
      <c r="J8" s="49"/>
      <c r="K8" s="50"/>
    </row>
    <row r="9" spans="1:11" s="2" customFormat="1" x14ac:dyDescent="0.25">
      <c r="A9" s="23">
        <v>1.1000000000000001</v>
      </c>
      <c r="B9" s="24" t="s">
        <v>15</v>
      </c>
      <c r="C9" s="25" t="s">
        <v>16</v>
      </c>
      <c r="D9" s="42"/>
      <c r="E9" s="42"/>
      <c r="F9" s="42"/>
      <c r="G9" s="42"/>
      <c r="H9" s="42"/>
      <c r="I9" s="42"/>
      <c r="J9" s="42"/>
      <c r="K9" s="43">
        <f>+G10</f>
        <v>3.5</v>
      </c>
    </row>
    <row r="10" spans="1:11" ht="21" customHeight="1" x14ac:dyDescent="0.25">
      <c r="A10" s="23"/>
      <c r="B10" s="24" t="s">
        <v>158</v>
      </c>
      <c r="C10" s="25"/>
      <c r="D10" s="42">
        <v>7</v>
      </c>
      <c r="E10" s="42">
        <v>0.5</v>
      </c>
      <c r="F10" s="42"/>
      <c r="G10" s="42">
        <f>--D10*E10</f>
        <v>3.5</v>
      </c>
      <c r="H10" s="42"/>
      <c r="I10" s="42"/>
      <c r="J10" s="42"/>
      <c r="K10" s="43"/>
    </row>
    <row r="11" spans="1:11" ht="21" customHeight="1" x14ac:dyDescent="0.25">
      <c r="A11" s="23">
        <v>1.2</v>
      </c>
      <c r="B11" s="24" t="s">
        <v>128</v>
      </c>
      <c r="C11" s="25" t="s">
        <v>16</v>
      </c>
      <c r="D11" s="42"/>
      <c r="E11" s="42"/>
      <c r="F11" s="42"/>
      <c r="G11" s="42"/>
      <c r="H11" s="42"/>
      <c r="I11" s="42"/>
      <c r="J11" s="42"/>
      <c r="K11" s="43">
        <f>+G12</f>
        <v>1</v>
      </c>
    </row>
    <row r="12" spans="1:11" ht="21" customHeight="1" x14ac:dyDescent="0.25">
      <c r="A12" s="23"/>
      <c r="B12" s="24" t="str">
        <f>B10</f>
        <v>Sector la Vega calle 3 entre crr 2 y 3</v>
      </c>
      <c r="C12" s="25"/>
      <c r="D12" s="42">
        <v>2.5</v>
      </c>
      <c r="E12" s="42">
        <v>0.4</v>
      </c>
      <c r="F12" s="42"/>
      <c r="G12" s="42">
        <f>--E12*D12</f>
        <v>1</v>
      </c>
      <c r="H12" s="42"/>
      <c r="I12" s="42"/>
      <c r="J12" s="42"/>
      <c r="K12" s="43"/>
    </row>
    <row r="13" spans="1:11" s="1" customFormat="1" ht="18" customHeight="1" x14ac:dyDescent="0.25">
      <c r="A13" s="55">
        <v>2</v>
      </c>
      <c r="B13" s="674" t="s">
        <v>137</v>
      </c>
      <c r="C13" s="674"/>
      <c r="D13" s="674"/>
      <c r="E13" s="674"/>
      <c r="F13" s="674"/>
      <c r="G13" s="674"/>
      <c r="H13" s="674"/>
      <c r="I13" s="674"/>
      <c r="J13" s="674"/>
      <c r="K13" s="675"/>
    </row>
    <row r="14" spans="1:11" s="2" customFormat="1" ht="19.5" customHeight="1" x14ac:dyDescent="0.25">
      <c r="A14" s="23">
        <v>2.1</v>
      </c>
      <c r="B14" s="24" t="s">
        <v>73</v>
      </c>
      <c r="C14" s="25" t="s">
        <v>17</v>
      </c>
      <c r="D14" s="42"/>
      <c r="E14" s="42"/>
      <c r="F14" s="42"/>
      <c r="G14" s="42"/>
      <c r="H14" s="42"/>
      <c r="I14" s="42"/>
      <c r="J14" s="42"/>
      <c r="K14" s="43">
        <f>SUM(H15:H15)</f>
        <v>2.5499999999999998</v>
      </c>
    </row>
    <row r="15" spans="1:11" ht="20.25" customHeight="1" x14ac:dyDescent="0.25">
      <c r="A15" s="23"/>
      <c r="B15" s="24" t="str">
        <f>B12</f>
        <v>Sector la Vega calle 3 entre crr 2 y 3</v>
      </c>
      <c r="C15" s="25"/>
      <c r="D15" s="42">
        <v>3.4</v>
      </c>
      <c r="E15" s="42">
        <v>0.5</v>
      </c>
      <c r="F15" s="42">
        <v>1.5</v>
      </c>
      <c r="G15" s="42"/>
      <c r="H15" s="42">
        <f>+D15*E15*F15</f>
        <v>2.5499999999999998</v>
      </c>
      <c r="I15" s="42"/>
      <c r="J15" s="42"/>
      <c r="K15" s="43"/>
    </row>
    <row r="16" spans="1:11" s="2" customFormat="1" ht="16.5" customHeight="1" x14ac:dyDescent="0.25">
      <c r="A16" s="23">
        <v>2.2000000000000002</v>
      </c>
      <c r="B16" s="24" t="s">
        <v>129</v>
      </c>
      <c r="C16" s="24" t="s">
        <v>75</v>
      </c>
      <c r="D16" s="42"/>
      <c r="E16" s="42"/>
      <c r="F16" s="42"/>
      <c r="G16" s="42"/>
      <c r="H16" s="42"/>
      <c r="I16" s="42"/>
      <c r="J16" s="42"/>
      <c r="K16" s="43">
        <f>--D17</f>
        <v>2.5</v>
      </c>
    </row>
    <row r="17" spans="1:11" ht="15.75" customHeight="1" x14ac:dyDescent="0.25">
      <c r="A17" s="23"/>
      <c r="B17" s="24" t="str">
        <f>B15</f>
        <v>Sector la Vega calle 3 entre crr 2 y 3</v>
      </c>
      <c r="C17" s="25"/>
      <c r="D17" s="42">
        <v>2.5</v>
      </c>
      <c r="E17" s="42"/>
      <c r="F17" s="42"/>
      <c r="G17" s="42"/>
      <c r="H17" s="42"/>
      <c r="I17" s="42"/>
      <c r="J17" s="42"/>
      <c r="K17" s="43"/>
    </row>
    <row r="18" spans="1:11" s="2" customFormat="1" ht="16.5" customHeight="1" x14ac:dyDescent="0.25">
      <c r="A18" s="23">
        <v>2.2999999999999998</v>
      </c>
      <c r="B18" s="24" t="s">
        <v>138</v>
      </c>
      <c r="C18" s="24" t="s">
        <v>17</v>
      </c>
      <c r="D18" s="42"/>
      <c r="E18" s="42"/>
      <c r="F18" s="42"/>
      <c r="G18" s="42"/>
      <c r="H18" s="42"/>
      <c r="I18" s="42"/>
      <c r="J18" s="42"/>
      <c r="K18" s="43">
        <f>--H19</f>
        <v>1.7000000000000002</v>
      </c>
    </row>
    <row r="19" spans="1:11" ht="15.75" customHeight="1" x14ac:dyDescent="0.25">
      <c r="A19" s="23"/>
      <c r="B19" s="24" t="str">
        <f>B17</f>
        <v>Sector la Vega calle 3 entre crr 2 y 3</v>
      </c>
      <c r="C19" s="25"/>
      <c r="D19" s="42">
        <v>2.5</v>
      </c>
      <c r="E19" s="42">
        <v>1.7</v>
      </c>
      <c r="F19" s="42">
        <v>0.4</v>
      </c>
      <c r="G19" s="42"/>
      <c r="H19" s="42">
        <f>+D19*E19*F19</f>
        <v>1.7000000000000002</v>
      </c>
      <c r="I19" s="42"/>
      <c r="J19" s="42"/>
      <c r="K19" s="43"/>
    </row>
    <row r="20" spans="1:11" ht="15.75" customHeight="1" x14ac:dyDescent="0.25">
      <c r="A20" s="23">
        <v>2.4</v>
      </c>
      <c r="B20" s="24" t="s">
        <v>155</v>
      </c>
      <c r="C20" s="25" t="s">
        <v>17</v>
      </c>
      <c r="D20" s="42"/>
      <c r="E20" s="42"/>
      <c r="F20" s="42"/>
      <c r="G20" s="42"/>
      <c r="H20" s="42"/>
      <c r="I20" s="42"/>
      <c r="J20" s="42"/>
      <c r="K20" s="43">
        <f>--H21</f>
        <v>0.375</v>
      </c>
    </row>
    <row r="21" spans="1:11" ht="15.75" customHeight="1" x14ac:dyDescent="0.25">
      <c r="A21" s="23"/>
      <c r="B21" s="24" t="str">
        <f>B19</f>
        <v>Sector la Vega calle 3 entre crr 2 y 3</v>
      </c>
      <c r="C21" s="25"/>
      <c r="D21" s="42">
        <f>+D19</f>
        <v>2.5</v>
      </c>
      <c r="E21" s="42">
        <v>0.5</v>
      </c>
      <c r="F21" s="42">
        <v>0.3</v>
      </c>
      <c r="G21" s="42"/>
      <c r="H21" s="42">
        <f>+D21*E21*F21</f>
        <v>0.375</v>
      </c>
      <c r="I21" s="42"/>
      <c r="J21" s="42"/>
      <c r="K21" s="43"/>
    </row>
    <row r="22" spans="1:11" s="2" customFormat="1" ht="18.75" customHeight="1" x14ac:dyDescent="0.25">
      <c r="A22" s="23">
        <v>2.5</v>
      </c>
      <c r="B22" s="24" t="s">
        <v>160</v>
      </c>
      <c r="C22" s="25" t="s">
        <v>75</v>
      </c>
      <c r="D22" s="42"/>
      <c r="E22" s="42"/>
      <c r="F22" s="42"/>
      <c r="G22" s="42"/>
      <c r="H22" s="42"/>
      <c r="I22" s="42"/>
      <c r="J22" s="42"/>
      <c r="K22" s="43">
        <f>D23</f>
        <v>3.4</v>
      </c>
    </row>
    <row r="23" spans="1:11" ht="15" customHeight="1" x14ac:dyDescent="0.25">
      <c r="A23" s="23"/>
      <c r="B23" s="24" t="str">
        <f>B21</f>
        <v>Sector la Vega calle 3 entre crr 2 y 3</v>
      </c>
      <c r="C23" s="25"/>
      <c r="D23" s="42">
        <v>3.4</v>
      </c>
      <c r="E23" s="42"/>
      <c r="F23" s="42"/>
      <c r="G23" s="42"/>
      <c r="H23" s="42"/>
      <c r="I23" s="42"/>
      <c r="J23" s="42"/>
      <c r="K23" s="43"/>
    </row>
    <row r="24" spans="1:11" ht="16.5" customHeight="1" x14ac:dyDescent="0.25">
      <c r="A24" s="23">
        <v>2.6</v>
      </c>
      <c r="B24" s="24" t="s">
        <v>161</v>
      </c>
      <c r="C24" s="25" t="s">
        <v>76</v>
      </c>
      <c r="D24" s="42"/>
      <c r="E24" s="42"/>
      <c r="F24" s="42"/>
      <c r="G24" s="42"/>
      <c r="H24" s="42"/>
      <c r="I24" s="42"/>
      <c r="J24" s="42"/>
      <c r="K24" s="43">
        <f>--J25</f>
        <v>1</v>
      </c>
    </row>
    <row r="25" spans="1:11" ht="15" customHeight="1" x14ac:dyDescent="0.25">
      <c r="A25" s="23"/>
      <c r="B25" s="24" t="str">
        <f>B23</f>
        <v>Sector la Vega calle 3 entre crr 2 y 3</v>
      </c>
      <c r="C25" s="25"/>
      <c r="D25" s="42"/>
      <c r="E25" s="42"/>
      <c r="F25" s="42"/>
      <c r="G25" s="42"/>
      <c r="H25" s="42"/>
      <c r="I25" s="42"/>
      <c r="J25" s="42">
        <v>1</v>
      </c>
      <c r="K25" s="43"/>
    </row>
    <row r="26" spans="1:11" ht="16.5" customHeight="1" x14ac:dyDescent="0.25">
      <c r="A26" s="23">
        <v>2.7</v>
      </c>
      <c r="B26" s="24" t="s">
        <v>140</v>
      </c>
      <c r="C26" s="25" t="s">
        <v>17</v>
      </c>
      <c r="D26" s="42"/>
      <c r="E26" s="42"/>
      <c r="F26" s="42"/>
      <c r="G26" s="42"/>
      <c r="H26" s="42"/>
      <c r="I26" s="42"/>
      <c r="J26" s="42"/>
      <c r="K26" s="43">
        <f>SUM(H27:H27)</f>
        <v>1.625</v>
      </c>
    </row>
    <row r="27" spans="1:11" ht="16.5" customHeight="1" x14ac:dyDescent="0.25">
      <c r="A27" s="23"/>
      <c r="B27" s="24" t="str">
        <f>B25</f>
        <v>Sector la Vega calle 3 entre crr 2 y 3</v>
      </c>
      <c r="C27" s="25"/>
      <c r="D27" s="42">
        <v>2.5</v>
      </c>
      <c r="E27" s="42">
        <v>0.5</v>
      </c>
      <c r="F27" s="42">
        <v>1.3</v>
      </c>
      <c r="G27" s="42"/>
      <c r="H27" s="42">
        <f>+D27*E27*F27</f>
        <v>1.625</v>
      </c>
      <c r="I27" s="42"/>
      <c r="J27" s="42"/>
      <c r="K27" s="43"/>
    </row>
    <row r="28" spans="1:11" ht="16.5" customHeight="1" x14ac:dyDescent="0.25">
      <c r="A28" s="23">
        <v>2.8</v>
      </c>
      <c r="B28" s="24" t="s">
        <v>127</v>
      </c>
      <c r="C28" s="25" t="s">
        <v>17</v>
      </c>
      <c r="D28" s="42"/>
      <c r="E28" s="42"/>
      <c r="F28" s="42"/>
      <c r="G28" s="42"/>
      <c r="H28" s="42"/>
      <c r="I28" s="42"/>
      <c r="J28" s="42"/>
      <c r="K28" s="43">
        <f>SUM(H29:H29)</f>
        <v>0.5</v>
      </c>
    </row>
    <row r="29" spans="1:11" ht="16.5" customHeight="1" x14ac:dyDescent="0.25">
      <c r="A29" s="23"/>
      <c r="B29" s="24" t="str">
        <f>B27</f>
        <v>Sector la Vega calle 3 entre crr 2 y 3</v>
      </c>
      <c r="C29" s="25"/>
      <c r="D29" s="42">
        <v>2.5</v>
      </c>
      <c r="E29" s="42">
        <v>1</v>
      </c>
      <c r="F29" s="42">
        <v>0.2</v>
      </c>
      <c r="G29" s="42"/>
      <c r="H29" s="42">
        <f>--D29*E29*F29</f>
        <v>0.5</v>
      </c>
      <c r="I29" s="42"/>
      <c r="J29" s="42"/>
      <c r="K29" s="43"/>
    </row>
    <row r="30" spans="1:11" ht="19.5" customHeight="1" x14ac:dyDescent="0.25">
      <c r="A30" s="23">
        <v>2.9</v>
      </c>
      <c r="B30" s="51" t="s">
        <v>165</v>
      </c>
      <c r="C30" s="52" t="s">
        <v>16</v>
      </c>
      <c r="D30" s="53"/>
      <c r="E30" s="53"/>
      <c r="F30" s="53"/>
      <c r="G30" s="53"/>
      <c r="H30" s="53"/>
      <c r="I30" s="53"/>
      <c r="J30" s="53"/>
      <c r="K30" s="54">
        <f>--G31</f>
        <v>0.88000000000000012</v>
      </c>
    </row>
    <row r="31" spans="1:11" ht="18.75" customHeight="1" x14ac:dyDescent="0.25">
      <c r="A31" s="23"/>
      <c r="B31" s="24" t="str">
        <f>B29</f>
        <v>Sector la Vega calle 3 entre crr 2 y 3</v>
      </c>
      <c r="C31" s="25"/>
      <c r="D31" s="42">
        <v>2.2000000000000002</v>
      </c>
      <c r="E31" s="42">
        <v>0.4</v>
      </c>
      <c r="F31" s="42"/>
      <c r="G31" s="42">
        <f>--D31*E31</f>
        <v>0.88000000000000012</v>
      </c>
      <c r="H31" s="42"/>
      <c r="I31" s="42"/>
      <c r="J31" s="42"/>
      <c r="K31" s="43"/>
    </row>
    <row r="32" spans="1:11" x14ac:dyDescent="0.25">
      <c r="A32" s="28">
        <v>2.1</v>
      </c>
      <c r="B32" s="29" t="s">
        <v>131</v>
      </c>
      <c r="C32" s="25" t="s">
        <v>16</v>
      </c>
      <c r="D32" s="42"/>
      <c r="E32" s="42"/>
      <c r="F32" s="42"/>
      <c r="G32" s="42"/>
      <c r="H32" s="42"/>
      <c r="I32" s="42"/>
      <c r="J32" s="42"/>
      <c r="K32" s="43">
        <f>--G33</f>
        <v>3</v>
      </c>
    </row>
    <row r="33" spans="1:11" ht="18.75" customHeight="1" x14ac:dyDescent="0.25">
      <c r="A33" s="23"/>
      <c r="B33" s="24" t="str">
        <f>B31</f>
        <v>Sector la Vega calle 3 entre crr 2 y 3</v>
      </c>
      <c r="C33" s="25"/>
      <c r="D33" s="42">
        <v>3</v>
      </c>
      <c r="E33" s="42">
        <v>1</v>
      </c>
      <c r="F33" s="42"/>
      <c r="G33" s="42">
        <f>--D33*E33</f>
        <v>3</v>
      </c>
      <c r="H33" s="42"/>
      <c r="I33" s="42"/>
      <c r="J33" s="42"/>
      <c r="K33" s="43"/>
    </row>
    <row r="34" spans="1:11" x14ac:dyDescent="0.25">
      <c r="A34" s="55">
        <v>3</v>
      </c>
      <c r="B34" s="674" t="s">
        <v>162</v>
      </c>
      <c r="C34" s="674"/>
      <c r="D34" s="674"/>
      <c r="E34" s="674"/>
      <c r="F34" s="674"/>
      <c r="G34" s="674"/>
      <c r="H34" s="674"/>
      <c r="I34" s="674"/>
      <c r="J34" s="674"/>
      <c r="K34" s="675"/>
    </row>
    <row r="35" spans="1:11" x14ac:dyDescent="0.25">
      <c r="A35" s="23">
        <v>4.0999999999999996</v>
      </c>
      <c r="B35" s="30" t="e">
        <f>+Presupuesto!#REF!</f>
        <v>#REF!</v>
      </c>
      <c r="C35" s="25" t="s">
        <v>75</v>
      </c>
      <c r="D35" s="42"/>
      <c r="E35" s="42"/>
      <c r="F35" s="42"/>
      <c r="G35" s="42"/>
      <c r="H35" s="42"/>
      <c r="I35" s="42"/>
      <c r="J35" s="42"/>
      <c r="K35" s="43">
        <f>SUM(K36:K46)</f>
        <v>2328</v>
      </c>
    </row>
    <row r="36" spans="1:11" x14ac:dyDescent="0.25">
      <c r="A36" s="23"/>
      <c r="B36" s="24" t="s">
        <v>166</v>
      </c>
      <c r="C36" s="25"/>
      <c r="D36" s="44">
        <f>39.92+79.82+74.24+103.26+60.09+66.59+18.82+27</f>
        <v>469.74000000000007</v>
      </c>
      <c r="E36" s="42"/>
      <c r="F36" s="42"/>
      <c r="G36" s="42"/>
      <c r="H36" s="42"/>
      <c r="I36" s="42"/>
      <c r="J36" s="42"/>
      <c r="K36" s="45">
        <f>+D36</f>
        <v>469.74000000000007</v>
      </c>
    </row>
    <row r="37" spans="1:11" x14ac:dyDescent="0.25">
      <c r="A37" s="23"/>
      <c r="B37" s="24" t="s">
        <v>156</v>
      </c>
      <c r="C37" s="25"/>
      <c r="D37" s="44">
        <f>34.26+85.26+80.22+90.32+14.17</f>
        <v>304.23</v>
      </c>
      <c r="E37" s="42"/>
      <c r="F37" s="42"/>
      <c r="G37" s="42"/>
      <c r="H37" s="42"/>
      <c r="I37" s="42"/>
      <c r="J37" s="42"/>
      <c r="K37" s="45">
        <f t="shared" ref="K37:K43" si="0">+D37</f>
        <v>304.23</v>
      </c>
    </row>
    <row r="38" spans="1:11" x14ac:dyDescent="0.25">
      <c r="A38" s="23"/>
      <c r="B38" s="24" t="s">
        <v>167</v>
      </c>
      <c r="C38" s="25"/>
      <c r="D38" s="44">
        <f>21.71+11.22+12.57+47.95+38.64+14.74</f>
        <v>146.83000000000001</v>
      </c>
      <c r="E38" s="42"/>
      <c r="F38" s="42"/>
      <c r="G38" s="42"/>
      <c r="H38" s="42"/>
      <c r="I38" s="42"/>
      <c r="J38" s="42"/>
      <c r="K38" s="45">
        <f t="shared" si="0"/>
        <v>146.83000000000001</v>
      </c>
    </row>
    <row r="39" spans="1:11" x14ac:dyDescent="0.25">
      <c r="A39" s="23"/>
      <c r="B39" s="24" t="s">
        <v>157</v>
      </c>
      <c r="C39" s="25"/>
      <c r="D39" s="44">
        <f>42.91+56.52+56.63</f>
        <v>156.06</v>
      </c>
      <c r="E39" s="42"/>
      <c r="F39" s="42"/>
      <c r="G39" s="42"/>
      <c r="H39" s="42"/>
      <c r="I39" s="42"/>
      <c r="J39" s="42"/>
      <c r="K39" s="45">
        <f t="shared" si="0"/>
        <v>156.06</v>
      </c>
    </row>
    <row r="40" spans="1:11" x14ac:dyDescent="0.25">
      <c r="A40" s="23"/>
      <c r="B40" s="24" t="s">
        <v>168</v>
      </c>
      <c r="C40" s="25"/>
      <c r="D40" s="44">
        <v>180</v>
      </c>
      <c r="E40" s="42"/>
      <c r="F40" s="42"/>
      <c r="G40" s="42"/>
      <c r="H40" s="42"/>
      <c r="I40" s="42"/>
      <c r="J40" s="42"/>
      <c r="K40" s="45">
        <f t="shared" si="0"/>
        <v>180</v>
      </c>
    </row>
    <row r="41" spans="1:11" x14ac:dyDescent="0.25">
      <c r="A41" s="23"/>
      <c r="B41" s="24" t="s">
        <v>170</v>
      </c>
      <c r="C41" s="25"/>
      <c r="D41" s="44">
        <f>40.24+23.31+79.03</f>
        <v>142.57999999999998</v>
      </c>
      <c r="E41" s="42"/>
      <c r="F41" s="42"/>
      <c r="G41" s="42"/>
      <c r="H41" s="42"/>
      <c r="I41" s="42"/>
      <c r="J41" s="42"/>
      <c r="K41" s="45">
        <f t="shared" si="0"/>
        <v>142.57999999999998</v>
      </c>
    </row>
    <row r="42" spans="1:11" x14ac:dyDescent="0.25">
      <c r="A42" s="23"/>
      <c r="B42" s="24" t="s">
        <v>169</v>
      </c>
      <c r="C42" s="25"/>
      <c r="D42" s="44">
        <f>17.24+56.92+86.34+144+203</f>
        <v>507.5</v>
      </c>
      <c r="E42" s="42"/>
      <c r="F42" s="42"/>
      <c r="G42" s="42"/>
      <c r="H42" s="42"/>
      <c r="I42" s="42"/>
      <c r="J42" s="42"/>
      <c r="K42" s="45">
        <f t="shared" si="0"/>
        <v>507.5</v>
      </c>
    </row>
    <row r="43" spans="1:11" x14ac:dyDescent="0.25">
      <c r="A43" s="23"/>
      <c r="B43" s="24" t="s">
        <v>157</v>
      </c>
      <c r="C43" s="25"/>
      <c r="D43" s="44">
        <f>3*5</f>
        <v>15</v>
      </c>
      <c r="E43" s="42"/>
      <c r="F43" s="42"/>
      <c r="G43" s="42"/>
      <c r="H43" s="42"/>
      <c r="I43" s="42"/>
      <c r="J43" s="42"/>
      <c r="K43" s="45">
        <f t="shared" si="0"/>
        <v>15</v>
      </c>
    </row>
    <row r="44" spans="1:11" x14ac:dyDescent="0.25">
      <c r="A44" s="23"/>
      <c r="B44" s="24" t="s">
        <v>171</v>
      </c>
      <c r="C44" s="25"/>
      <c r="D44" s="44">
        <f>42.91+56.52+56.63</f>
        <v>156.06</v>
      </c>
      <c r="E44" s="42"/>
      <c r="F44" s="42"/>
      <c r="G44" s="42"/>
      <c r="H44" s="42"/>
      <c r="I44" s="42"/>
      <c r="J44" s="42"/>
      <c r="K44" s="45">
        <f t="shared" ref="K44:K45" si="1">+D44</f>
        <v>156.06</v>
      </c>
    </row>
    <row r="45" spans="1:11" x14ac:dyDescent="0.25">
      <c r="A45" s="23"/>
      <c r="B45" s="24" t="s">
        <v>172</v>
      </c>
      <c r="C45" s="25"/>
      <c r="D45" s="44">
        <v>180</v>
      </c>
      <c r="E45" s="42"/>
      <c r="F45" s="42"/>
      <c r="G45" s="42"/>
      <c r="H45" s="42"/>
      <c r="I45" s="42"/>
      <c r="J45" s="42"/>
      <c r="K45" s="45">
        <f t="shared" si="1"/>
        <v>180</v>
      </c>
    </row>
    <row r="46" spans="1:11" x14ac:dyDescent="0.25">
      <c r="A46" s="23"/>
      <c r="B46" s="24" t="s">
        <v>175</v>
      </c>
      <c r="C46" s="25"/>
      <c r="D46" s="44">
        <f>(10*1)+(10*6)</f>
        <v>70</v>
      </c>
      <c r="E46" s="42"/>
      <c r="F46" s="42"/>
      <c r="G46" s="42"/>
      <c r="H46" s="42"/>
      <c r="I46" s="42"/>
      <c r="J46" s="42"/>
      <c r="K46" s="45">
        <f t="shared" ref="K46" si="2">+D46</f>
        <v>70</v>
      </c>
    </row>
    <row r="47" spans="1:11" x14ac:dyDescent="0.25">
      <c r="A47" s="23">
        <v>4.2</v>
      </c>
      <c r="B47" s="30" t="e">
        <f>+Presupuesto!#REF!</f>
        <v>#REF!</v>
      </c>
      <c r="C47" s="24" t="s">
        <v>5</v>
      </c>
      <c r="D47" s="42"/>
      <c r="E47" s="42"/>
      <c r="F47" s="42"/>
      <c r="G47" s="42"/>
      <c r="H47" s="42"/>
      <c r="I47" s="42"/>
      <c r="J47" s="42"/>
      <c r="K47" s="43">
        <f>+K48</f>
        <v>34</v>
      </c>
    </row>
    <row r="48" spans="1:11" x14ac:dyDescent="0.25">
      <c r="A48" s="23"/>
      <c r="B48" s="24" t="s">
        <v>174</v>
      </c>
      <c r="C48" s="25"/>
      <c r="D48" s="42"/>
      <c r="E48" s="42"/>
      <c r="F48" s="42"/>
      <c r="G48" s="42"/>
      <c r="H48" s="42"/>
      <c r="I48" s="42"/>
      <c r="J48" s="42">
        <v>34</v>
      </c>
      <c r="K48" s="45">
        <f>+J48</f>
        <v>34</v>
      </c>
    </row>
    <row r="49" spans="1:11" x14ac:dyDescent="0.25">
      <c r="A49" s="23">
        <v>4.3</v>
      </c>
      <c r="B49" s="30" t="e">
        <f>+Presupuesto!#REF!</f>
        <v>#REF!</v>
      </c>
      <c r="C49" s="24" t="s">
        <v>5</v>
      </c>
      <c r="D49" s="42"/>
      <c r="E49" s="42"/>
      <c r="F49" s="42"/>
      <c r="G49" s="42"/>
      <c r="H49" s="42"/>
      <c r="I49" s="42"/>
      <c r="J49" s="42"/>
      <c r="K49" s="43">
        <f>+K50</f>
        <v>11</v>
      </c>
    </row>
    <row r="50" spans="1:11" x14ac:dyDescent="0.25">
      <c r="A50" s="23"/>
      <c r="B50" s="24" t="s">
        <v>173</v>
      </c>
      <c r="C50" s="25"/>
      <c r="D50" s="42"/>
      <c r="E50" s="42"/>
      <c r="F50" s="42"/>
      <c r="G50" s="42"/>
      <c r="H50" s="42"/>
      <c r="I50" s="42"/>
      <c r="J50" s="42">
        <v>11</v>
      </c>
      <c r="K50" s="45">
        <f>+J50</f>
        <v>11</v>
      </c>
    </row>
    <row r="51" spans="1:11" x14ac:dyDescent="0.25">
      <c r="A51" s="23"/>
      <c r="B51" s="24"/>
      <c r="C51" s="25"/>
      <c r="D51" s="25"/>
      <c r="E51" s="25"/>
      <c r="F51" s="25"/>
      <c r="G51" s="27"/>
      <c r="H51" s="25"/>
      <c r="I51" s="25"/>
      <c r="J51" s="25"/>
      <c r="K51" s="31"/>
    </row>
    <row r="52" spans="1:11" x14ac:dyDescent="0.25">
      <c r="A52" s="23"/>
      <c r="B52" s="24" t="s">
        <v>154</v>
      </c>
      <c r="C52" s="25"/>
      <c r="D52" s="25"/>
      <c r="E52" s="25" t="s">
        <v>153</v>
      </c>
      <c r="F52" s="25"/>
      <c r="G52" s="27"/>
      <c r="H52" s="25"/>
      <c r="I52" s="25"/>
      <c r="J52" s="25"/>
      <c r="K52" s="31"/>
    </row>
    <row r="53" spans="1:11" x14ac:dyDescent="0.25">
      <c r="A53" s="23"/>
      <c r="B53" s="24"/>
      <c r="C53" s="25"/>
      <c r="D53" s="25"/>
      <c r="E53" s="25"/>
      <c r="F53" s="25"/>
      <c r="G53" s="27"/>
      <c r="H53" s="25"/>
      <c r="I53" s="25"/>
      <c r="J53" s="25"/>
      <c r="K53" s="31"/>
    </row>
    <row r="54" spans="1:11" x14ac:dyDescent="0.25">
      <c r="A54" s="23"/>
      <c r="B54" s="24"/>
      <c r="C54" s="25"/>
      <c r="D54" s="25"/>
      <c r="E54" s="25"/>
      <c r="F54" s="25"/>
      <c r="G54" s="27"/>
      <c r="H54" s="25"/>
      <c r="I54" s="25"/>
      <c r="J54" s="25"/>
      <c r="K54" s="31"/>
    </row>
    <row r="55" spans="1:11" x14ac:dyDescent="0.25">
      <c r="A55" s="23"/>
      <c r="B55" s="38"/>
      <c r="C55" s="25"/>
      <c r="D55" s="25"/>
      <c r="E55" s="39"/>
      <c r="F55" s="39"/>
      <c r="G55" s="40"/>
      <c r="H55" s="39"/>
      <c r="I55" s="25"/>
      <c r="J55" s="25"/>
      <c r="K55" s="31"/>
    </row>
    <row r="56" spans="1:11" x14ac:dyDescent="0.25">
      <c r="A56" s="23"/>
      <c r="B56" s="26">
        <f>+Presupuesto!A45</f>
        <v>0</v>
      </c>
      <c r="C56" s="32"/>
      <c r="D56" s="32"/>
      <c r="E56" s="22">
        <f>+Presupuesto!C44</f>
        <v>0</v>
      </c>
      <c r="F56" s="25"/>
      <c r="G56" s="27"/>
      <c r="H56" s="25"/>
      <c r="I56" s="25"/>
      <c r="J56" s="25"/>
      <c r="K56" s="31"/>
    </row>
    <row r="57" spans="1:11" x14ac:dyDescent="0.25">
      <c r="A57" s="23"/>
      <c r="B57" s="29">
        <f>+Presupuesto!A46</f>
        <v>0</v>
      </c>
      <c r="C57" s="25"/>
      <c r="D57" s="25"/>
      <c r="E57" s="25">
        <f>+Presupuesto!C45</f>
        <v>0</v>
      </c>
      <c r="F57" s="25"/>
      <c r="G57" s="25"/>
      <c r="H57" s="25"/>
      <c r="I57" s="25"/>
      <c r="J57" s="25"/>
      <c r="K57" s="31"/>
    </row>
    <row r="58" spans="1:11" ht="15.75" thickBot="1" x14ac:dyDescent="0.3">
      <c r="A58" s="33"/>
      <c r="B58" s="41" t="e">
        <f>+Presupuesto!#REF!</f>
        <v>#REF!</v>
      </c>
      <c r="C58" s="34"/>
      <c r="D58" s="34"/>
      <c r="E58" s="34">
        <f>+Presupuesto!C46</f>
        <v>0</v>
      </c>
      <c r="F58" s="34"/>
      <c r="G58" s="34"/>
      <c r="H58" s="34"/>
      <c r="I58" s="34"/>
      <c r="J58" s="34"/>
      <c r="K58" s="35"/>
    </row>
  </sheetData>
  <mergeCells count="7">
    <mergeCell ref="B13:K13"/>
    <mergeCell ref="B34:K34"/>
    <mergeCell ref="A6:K6"/>
    <mergeCell ref="A1:K1"/>
    <mergeCell ref="A2:K2"/>
    <mergeCell ref="A3:K3"/>
    <mergeCell ref="A5:K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K46"/>
  <sheetViews>
    <sheetView showGridLines="0" view="pageBreakPreview" topLeftCell="A31" zoomScaleNormal="100" zoomScaleSheetLayoutView="100" workbookViewId="0">
      <selection activeCell="D54" sqref="D54"/>
    </sheetView>
  </sheetViews>
  <sheetFormatPr baseColWidth="10" defaultColWidth="11.42578125" defaultRowHeight="12.75" outlineLevelCol="1" x14ac:dyDescent="0.2"/>
  <cols>
    <col min="1" max="1" width="6.28515625" style="57" customWidth="1"/>
    <col min="2" max="2" width="12.7109375" style="57" customWidth="1"/>
    <col min="3" max="3" width="50.28515625" style="56" customWidth="1"/>
    <col min="4" max="4" width="8.85546875" style="57" customWidth="1"/>
    <col min="5" max="5" width="8.5703125" style="57" customWidth="1"/>
    <col min="6" max="6" width="14" style="192" customWidth="1"/>
    <col min="7" max="7" width="21.42578125" style="192" customWidth="1"/>
    <col min="8" max="8" width="24.85546875" style="186" customWidth="1"/>
    <col min="9" max="9" width="24.85546875" style="180" customWidth="1"/>
    <col min="10" max="10" width="25.28515625" style="180" customWidth="1"/>
    <col min="11" max="11" width="20.28515625" style="181" customWidth="1"/>
    <col min="12" max="16" width="19.85546875" style="180" customWidth="1" outlineLevel="1"/>
    <col min="17" max="17" width="23.140625" style="180" customWidth="1" outlineLevel="1"/>
    <col min="18" max="20" width="11.42578125" style="181" customWidth="1" outlineLevel="1"/>
    <col min="21" max="21" width="23.28515625" style="181" customWidth="1"/>
    <col min="22" max="22" width="24.7109375" style="181" customWidth="1"/>
    <col min="23" max="23" width="23.28515625" style="181" customWidth="1"/>
    <col min="24" max="24" width="23.7109375" style="181" customWidth="1"/>
    <col min="25" max="25" width="26.28515625" style="181" customWidth="1"/>
    <col min="26" max="26" width="23.85546875" style="181" customWidth="1"/>
    <col min="27" max="27" width="17.85546875" style="181" bestFit="1" customWidth="1"/>
    <col min="28" max="28" width="11.42578125" style="181"/>
    <col min="29" max="29" width="30" style="181" customWidth="1"/>
    <col min="30" max="30" width="22.140625" style="182" customWidth="1"/>
    <col min="31" max="16384" width="11.42578125" style="181"/>
  </cols>
  <sheetData>
    <row r="1" spans="1:37" ht="12.75" customHeight="1" x14ac:dyDescent="0.25">
      <c r="A1" s="716"/>
      <c r="B1" s="716"/>
      <c r="C1" s="547" t="s">
        <v>228</v>
      </c>
      <c r="D1" s="549" t="s">
        <v>229</v>
      </c>
      <c r="E1" s="611"/>
      <c r="F1" s="275">
        <v>103</v>
      </c>
      <c r="G1" s="715"/>
      <c r="H1"/>
      <c r="I1"/>
      <c r="J1"/>
      <c r="K1"/>
      <c r="L1"/>
      <c r="M1"/>
      <c r="N1"/>
      <c r="O1"/>
      <c r="R1" s="180"/>
      <c r="S1" s="180"/>
      <c r="AD1" s="181"/>
      <c r="AK1" s="182"/>
    </row>
    <row r="2" spans="1:37" ht="16.5" customHeight="1" x14ac:dyDescent="0.25">
      <c r="A2" s="716"/>
      <c r="B2" s="716"/>
      <c r="C2" s="548"/>
      <c r="D2" s="560" t="s">
        <v>193</v>
      </c>
      <c r="E2" s="613"/>
      <c r="F2" s="547">
        <v>51</v>
      </c>
      <c r="G2" s="715"/>
      <c r="H2"/>
      <c r="I2"/>
      <c r="J2"/>
      <c r="K2"/>
      <c r="L2"/>
      <c r="M2"/>
      <c r="N2"/>
      <c r="O2"/>
      <c r="R2" s="180"/>
      <c r="S2" s="180"/>
      <c r="AD2" s="181"/>
      <c r="AK2" s="182"/>
    </row>
    <row r="3" spans="1:37" ht="16.5" customHeight="1" x14ac:dyDescent="0.25">
      <c r="A3" s="716"/>
      <c r="B3" s="716"/>
      <c r="C3" s="311" t="s">
        <v>194</v>
      </c>
      <c r="D3" s="562"/>
      <c r="E3" s="614"/>
      <c r="F3" s="548"/>
      <c r="G3" s="715"/>
      <c r="H3"/>
      <c r="I3"/>
      <c r="J3"/>
      <c r="K3"/>
      <c r="L3"/>
      <c r="M3"/>
      <c r="N3"/>
      <c r="O3"/>
      <c r="R3" s="180"/>
      <c r="S3" s="180"/>
      <c r="AD3" s="181"/>
      <c r="AK3" s="182"/>
    </row>
    <row r="4" spans="1:37" ht="15" x14ac:dyDescent="0.25">
      <c r="A4" s="716"/>
      <c r="B4" s="716"/>
      <c r="C4" s="312" t="s">
        <v>195</v>
      </c>
      <c r="D4" s="567" t="s">
        <v>196</v>
      </c>
      <c r="E4" s="617"/>
      <c r="F4" s="458">
        <v>1</v>
      </c>
      <c r="G4" s="715"/>
      <c r="H4"/>
      <c r="I4"/>
      <c r="J4"/>
      <c r="K4"/>
      <c r="L4"/>
      <c r="M4"/>
      <c r="N4"/>
      <c r="O4"/>
      <c r="R4" s="180"/>
      <c r="S4" s="180"/>
      <c r="AD4" s="181"/>
      <c r="AK4" s="182"/>
    </row>
    <row r="5" spans="1:37" ht="12.75" customHeight="1" x14ac:dyDescent="0.25">
      <c r="A5" s="716"/>
      <c r="B5" s="716"/>
      <c r="C5" s="569" t="s">
        <v>197</v>
      </c>
      <c r="D5" s="569" t="s">
        <v>198</v>
      </c>
      <c r="E5" s="569"/>
      <c r="F5" s="444" t="s">
        <v>199</v>
      </c>
      <c r="G5" s="715"/>
      <c r="H5"/>
      <c r="I5"/>
      <c r="J5"/>
      <c r="K5"/>
      <c r="L5"/>
      <c r="M5"/>
      <c r="N5"/>
      <c r="O5"/>
      <c r="R5" s="180"/>
      <c r="S5" s="180"/>
      <c r="AD5" s="181"/>
      <c r="AK5" s="182"/>
    </row>
    <row r="6" spans="1:37" ht="12.75" customHeight="1" x14ac:dyDescent="0.25">
      <c r="A6" s="716"/>
      <c r="B6" s="716"/>
      <c r="C6" s="569"/>
      <c r="D6" s="569"/>
      <c r="E6" s="569"/>
      <c r="F6" s="314">
        <v>45797</v>
      </c>
      <c r="G6" s="715"/>
      <c r="H6"/>
      <c r="I6"/>
      <c r="J6"/>
      <c r="K6"/>
      <c r="L6"/>
      <c r="M6"/>
      <c r="N6"/>
      <c r="O6"/>
      <c r="R6" s="180"/>
      <c r="S6" s="180"/>
      <c r="AD6" s="181"/>
      <c r="AK6" s="182"/>
    </row>
    <row r="7" spans="1:37" ht="12.75" customHeight="1" thickBot="1" x14ac:dyDescent="0.3">
      <c r="A7" s="193"/>
      <c r="B7" s="193"/>
      <c r="C7" s="193"/>
      <c r="D7" s="193"/>
      <c r="E7" s="193"/>
      <c r="F7" s="445"/>
      <c r="G7" s="446"/>
      <c r="H7"/>
      <c r="I7"/>
      <c r="J7"/>
      <c r="K7"/>
      <c r="L7"/>
      <c r="M7"/>
      <c r="N7"/>
      <c r="O7"/>
      <c r="R7" s="180"/>
      <c r="S7" s="180"/>
      <c r="AD7" s="181"/>
      <c r="AK7" s="182"/>
    </row>
    <row r="8" spans="1:37" ht="12.75" customHeight="1" x14ac:dyDescent="0.25">
      <c r="A8" s="709" t="s">
        <v>290</v>
      </c>
      <c r="B8" s="710"/>
      <c r="C8" s="710"/>
      <c r="D8" s="710"/>
      <c r="E8" s="710"/>
      <c r="F8" s="710"/>
      <c r="G8" s="711"/>
      <c r="H8"/>
      <c r="I8"/>
      <c r="J8"/>
      <c r="K8"/>
      <c r="L8"/>
      <c r="M8"/>
      <c r="N8"/>
      <c r="O8"/>
      <c r="R8" s="180"/>
      <c r="S8" s="180"/>
      <c r="AD8" s="181"/>
      <c r="AK8" s="182"/>
    </row>
    <row r="9" spans="1:37" ht="28.9" customHeight="1" thickBot="1" x14ac:dyDescent="0.3">
      <c r="A9" s="712"/>
      <c r="B9" s="713"/>
      <c r="C9" s="713"/>
      <c r="D9" s="713"/>
      <c r="E9" s="713"/>
      <c r="F9" s="713"/>
      <c r="G9" s="714"/>
      <c r="H9"/>
      <c r="I9"/>
      <c r="J9"/>
      <c r="K9"/>
      <c r="L9"/>
      <c r="M9"/>
      <c r="N9"/>
      <c r="O9"/>
      <c r="R9" s="180"/>
      <c r="S9" s="180"/>
      <c r="AD9" s="181"/>
      <c r="AK9" s="182"/>
    </row>
    <row r="10" spans="1:37" ht="12.75" customHeight="1" thickBot="1" x14ac:dyDescent="0.3">
      <c r="A10" s="193"/>
      <c r="B10" s="193"/>
      <c r="C10" s="193"/>
      <c r="D10" s="193"/>
      <c r="E10" s="193"/>
      <c r="F10" s="445"/>
      <c r="G10" s="447"/>
      <c r="H10" s="193"/>
      <c r="I10"/>
      <c r="J10" s="193"/>
      <c r="K10" s="193"/>
      <c r="L10" s="193"/>
      <c r="M10" s="193"/>
      <c r="N10" s="316"/>
      <c r="R10" s="180"/>
      <c r="S10" s="180"/>
      <c r="AD10" s="181"/>
      <c r="AK10" s="182"/>
    </row>
    <row r="11" spans="1:37" ht="12.75" customHeight="1" thickBot="1" x14ac:dyDescent="0.35">
      <c r="A11" s="718" t="s">
        <v>230</v>
      </c>
      <c r="B11" s="719"/>
      <c r="C11" s="719"/>
      <c r="D11" s="719"/>
      <c r="E11" s="719"/>
      <c r="F11" s="719"/>
      <c r="G11" s="720"/>
      <c r="H11" s="193"/>
      <c r="I11"/>
      <c r="J11"/>
      <c r="K11" s="193"/>
      <c r="L11" s="193"/>
      <c r="M11" s="193"/>
      <c r="N11" s="316"/>
      <c r="R11" s="180"/>
      <c r="S11" s="180"/>
      <c r="AD11" s="181"/>
      <c r="AK11" s="182"/>
    </row>
    <row r="12" spans="1:37" ht="12.75" customHeight="1" x14ac:dyDescent="0.25">
      <c r="A12" s="193"/>
      <c r="B12" s="193"/>
      <c r="C12" s="193"/>
      <c r="D12" s="193"/>
      <c r="E12" s="193"/>
      <c r="F12" s="445"/>
      <c r="G12" s="447"/>
      <c r="H12" s="180"/>
      <c r="I12"/>
      <c r="J12" s="193"/>
      <c r="K12" s="180"/>
      <c r="M12" s="181"/>
      <c r="N12" s="181"/>
      <c r="O12" s="181"/>
      <c r="P12" s="181"/>
      <c r="Q12" s="181"/>
    </row>
    <row r="13" spans="1:37" ht="17.100000000000001" customHeight="1" x14ac:dyDescent="0.25">
      <c r="A13" s="194" t="s">
        <v>3</v>
      </c>
      <c r="B13" s="721" t="s">
        <v>19</v>
      </c>
      <c r="C13" s="721"/>
      <c r="D13" s="194" t="s">
        <v>20</v>
      </c>
      <c r="E13" s="194" t="s">
        <v>21</v>
      </c>
      <c r="F13" s="195" t="s">
        <v>22</v>
      </c>
      <c r="G13" s="195" t="s">
        <v>23</v>
      </c>
      <c r="H13" s="184"/>
      <c r="I13"/>
      <c r="J13"/>
      <c r="K13" s="185"/>
    </row>
    <row r="14" spans="1:37" ht="17.100000000000001" customHeight="1" x14ac:dyDescent="0.25">
      <c r="A14" s="417">
        <v>1</v>
      </c>
      <c r="B14" s="706" t="s">
        <v>14</v>
      </c>
      <c r="C14" s="707"/>
      <c r="D14" s="707"/>
      <c r="E14" s="707"/>
      <c r="F14" s="707"/>
      <c r="G14" s="708"/>
      <c r="H14" s="184"/>
      <c r="I14"/>
      <c r="J14" s="193"/>
      <c r="K14" s="185"/>
    </row>
    <row r="15" spans="1:37" ht="17.100000000000001" customHeight="1" x14ac:dyDescent="0.25">
      <c r="A15" s="455">
        <v>1.1000000000000001</v>
      </c>
      <c r="B15" s="724" t="s">
        <v>243</v>
      </c>
      <c r="C15" s="725"/>
      <c r="D15" s="456" t="s">
        <v>237</v>
      </c>
      <c r="E15" s="457">
        <f>+'MEMORIA DE CANTIDADES DE OBRA '!I25</f>
        <v>891.14</v>
      </c>
      <c r="F15" s="393">
        <f>+APU!H51</f>
        <v>2699.83</v>
      </c>
      <c r="G15" s="452">
        <f>ROUND(E15*F15,2)</f>
        <v>2405926.5099999998</v>
      </c>
      <c r="H15" s="184"/>
      <c r="I15"/>
      <c r="J15"/>
      <c r="K15" s="185"/>
    </row>
    <row r="16" spans="1:37" ht="17.100000000000001" customHeight="1" x14ac:dyDescent="0.25">
      <c r="A16" s="194"/>
      <c r="B16" s="688" t="s">
        <v>234</v>
      </c>
      <c r="C16" s="689"/>
      <c r="D16" s="689"/>
      <c r="E16" s="689"/>
      <c r="F16" s="690"/>
      <c r="G16" s="195">
        <f>ROUND((SUM(G15:G15)),2)</f>
        <v>2405926.5099999998</v>
      </c>
      <c r="H16" s="184"/>
      <c r="I16"/>
      <c r="J16"/>
      <c r="K16" s="185"/>
    </row>
    <row r="17" spans="1:26" ht="17.100000000000001" customHeight="1" x14ac:dyDescent="0.25">
      <c r="A17" s="417">
        <v>2</v>
      </c>
      <c r="B17" s="706" t="s">
        <v>253</v>
      </c>
      <c r="C17" s="707"/>
      <c r="D17" s="707"/>
      <c r="E17" s="707"/>
      <c r="F17" s="707"/>
      <c r="G17" s="708"/>
      <c r="H17" s="184"/>
      <c r="I17"/>
      <c r="J17" s="193"/>
      <c r="K17" s="185"/>
    </row>
    <row r="18" spans="1:26" ht="15" x14ac:dyDescent="0.25">
      <c r="A18" s="455">
        <v>2.1</v>
      </c>
      <c r="B18" s="722" t="s">
        <v>254</v>
      </c>
      <c r="C18" s="723"/>
      <c r="D18" s="456" t="s">
        <v>252</v>
      </c>
      <c r="E18" s="457">
        <f>'MEMORIA DE CANTIDADES DE OBRA '!I36</f>
        <v>140.80000000000001</v>
      </c>
      <c r="F18" s="393">
        <f>+APU!H106</f>
        <v>18895.8</v>
      </c>
      <c r="G18" s="452">
        <f t="shared" ref="G18" si="0">ROUND(E18*F18,2)</f>
        <v>2660528.64</v>
      </c>
      <c r="H18" s="184"/>
      <c r="I18"/>
      <c r="J18"/>
      <c r="K18" s="185"/>
    </row>
    <row r="19" spans="1:26" ht="17.100000000000001" customHeight="1" x14ac:dyDescent="0.25">
      <c r="A19" s="194"/>
      <c r="B19" s="688" t="s">
        <v>234</v>
      </c>
      <c r="C19" s="689"/>
      <c r="D19" s="689"/>
      <c r="E19" s="689"/>
      <c r="F19" s="690"/>
      <c r="G19" s="195">
        <f>ROUND((SUM(G18:G18)),2)</f>
        <v>2660528.64</v>
      </c>
      <c r="H19" s="184"/>
      <c r="I19"/>
      <c r="J19" s="183"/>
      <c r="K19" s="185"/>
    </row>
    <row r="20" spans="1:26" ht="17.100000000000001" customHeight="1" x14ac:dyDescent="0.25">
      <c r="A20" s="417">
        <v>3</v>
      </c>
      <c r="B20" s="706" t="s">
        <v>255</v>
      </c>
      <c r="C20" s="707"/>
      <c r="D20" s="707"/>
      <c r="E20" s="707"/>
      <c r="F20" s="707"/>
      <c r="G20" s="708"/>
      <c r="H20" s="184"/>
      <c r="I20"/>
      <c r="J20" s="183"/>
      <c r="L20" s="187"/>
      <c r="M20" s="187"/>
      <c r="N20" s="187"/>
      <c r="O20" s="187"/>
      <c r="P20" s="187"/>
      <c r="Q20" s="187"/>
      <c r="U20" s="188"/>
      <c r="V20" s="188"/>
      <c r="W20" s="188"/>
      <c r="X20" s="188"/>
      <c r="Y20" s="188"/>
      <c r="Z20" s="188"/>
    </row>
    <row r="21" spans="1:26" ht="27" customHeight="1" x14ac:dyDescent="0.25">
      <c r="A21" s="455">
        <v>3.1</v>
      </c>
      <c r="B21" s="704" t="s">
        <v>306</v>
      </c>
      <c r="C21" s="705"/>
      <c r="D21" s="456" t="s">
        <v>237</v>
      </c>
      <c r="E21" s="457">
        <f>+'MEMORIA DE CANTIDADES DE OBRA '!I49</f>
        <v>227.6</v>
      </c>
      <c r="F21" s="393">
        <f>+APU!H155</f>
        <v>24933.75</v>
      </c>
      <c r="G21" s="452">
        <f t="shared" ref="G21:G24" si="1">ROUND(E21*F21,2)</f>
        <v>5674921.5</v>
      </c>
      <c r="H21" s="184"/>
      <c r="I21"/>
      <c r="J21" s="183"/>
      <c r="K21" s="185"/>
    </row>
    <row r="22" spans="1:26" ht="29.45" customHeight="1" x14ac:dyDescent="0.25">
      <c r="A22" s="515">
        <v>3.2</v>
      </c>
      <c r="B22" s="704" t="s">
        <v>305</v>
      </c>
      <c r="C22" s="705"/>
      <c r="D22" s="456" t="s">
        <v>237</v>
      </c>
      <c r="E22" s="457">
        <f>+'MEMORIA DE CANTIDADES DE OBRA '!I58</f>
        <v>521.85</v>
      </c>
      <c r="F22" s="393">
        <f>+APU!H212</f>
        <v>24933.75</v>
      </c>
      <c r="G22" s="452">
        <f t="shared" si="1"/>
        <v>13011677.439999999</v>
      </c>
      <c r="H22" s="184"/>
      <c r="I22"/>
      <c r="J22" s="183"/>
      <c r="K22" s="185"/>
    </row>
    <row r="23" spans="1:26" ht="28.15" customHeight="1" x14ac:dyDescent="0.25">
      <c r="A23" s="455">
        <v>3.3</v>
      </c>
      <c r="B23" s="704" t="s">
        <v>302</v>
      </c>
      <c r="C23" s="705"/>
      <c r="D23" s="456" t="s">
        <v>237</v>
      </c>
      <c r="E23" s="457">
        <f>+'MEMORIA DE CANTIDADES DE OBRA '!I66</f>
        <v>85.68</v>
      </c>
      <c r="F23" s="501">
        <f>+APU!H271</f>
        <v>22955</v>
      </c>
      <c r="G23" s="452">
        <f t="shared" si="1"/>
        <v>1966784.4</v>
      </c>
      <c r="H23" s="184"/>
      <c r="I23"/>
      <c r="J23" s="183"/>
      <c r="K23" s="185"/>
    </row>
    <row r="24" spans="1:26" ht="26.45" customHeight="1" x14ac:dyDescent="0.25">
      <c r="A24" s="515">
        <v>3.4</v>
      </c>
      <c r="B24" s="717" t="s">
        <v>256</v>
      </c>
      <c r="C24" s="717"/>
      <c r="D24" s="456" t="s">
        <v>252</v>
      </c>
      <c r="E24" s="457">
        <f>+'MEMORIA DE CANTIDADES DE OBRA '!I75</f>
        <v>84</v>
      </c>
      <c r="F24" s="393">
        <f>+APU!H328</f>
        <v>24933.75</v>
      </c>
      <c r="G24" s="452">
        <f t="shared" si="1"/>
        <v>2094435</v>
      </c>
      <c r="H24" s="184"/>
      <c r="I24"/>
      <c r="J24" s="183"/>
      <c r="K24" s="185"/>
    </row>
    <row r="25" spans="1:26" ht="26.45" customHeight="1" x14ac:dyDescent="0.25">
      <c r="A25" s="515"/>
      <c r="B25" s="688" t="s">
        <v>234</v>
      </c>
      <c r="C25" s="689"/>
      <c r="D25" s="689"/>
      <c r="E25" s="689"/>
      <c r="F25" s="690"/>
      <c r="G25" s="195">
        <f>ROUND((SUM(G21:G24)),2)</f>
        <v>22747818.34</v>
      </c>
      <c r="H25" s="184"/>
      <c r="I25"/>
      <c r="J25" s="183"/>
      <c r="K25" s="185"/>
    </row>
    <row r="26" spans="1:26" ht="16.149999999999999" customHeight="1" x14ac:dyDescent="0.25">
      <c r="A26" s="417">
        <v>4</v>
      </c>
      <c r="B26" s="706" t="s">
        <v>257</v>
      </c>
      <c r="C26" s="707"/>
      <c r="D26" s="707"/>
      <c r="E26" s="707"/>
      <c r="F26" s="707"/>
      <c r="G26" s="708"/>
      <c r="H26" s="184"/>
      <c r="I26" s="414"/>
      <c r="J26" s="183"/>
      <c r="K26" s="185"/>
    </row>
    <row r="27" spans="1:26" ht="16.149999999999999" customHeight="1" x14ac:dyDescent="0.25">
      <c r="A27" s="455">
        <v>4.0999999999999996</v>
      </c>
      <c r="B27" s="702" t="s">
        <v>269</v>
      </c>
      <c r="C27" s="703"/>
      <c r="D27" s="456" t="s">
        <v>152</v>
      </c>
      <c r="E27" s="457">
        <f>+'MEMORIA DE CANTIDADES DE OBRA '!I89</f>
        <v>1</v>
      </c>
      <c r="F27" s="501">
        <f>+APU!H385</f>
        <v>1094027.78</v>
      </c>
      <c r="G27" s="452">
        <f t="shared" ref="G27" si="2">ROUND(E27*F27,2)</f>
        <v>1094027.78</v>
      </c>
      <c r="H27" s="184"/>
      <c r="I27" s="414"/>
      <c r="J27" s="183"/>
      <c r="K27" s="185"/>
    </row>
    <row r="28" spans="1:26" ht="16.149999999999999" customHeight="1" x14ac:dyDescent="0.25">
      <c r="A28" s="459"/>
      <c r="B28" s="688" t="s">
        <v>234</v>
      </c>
      <c r="C28" s="689"/>
      <c r="D28" s="689"/>
      <c r="E28" s="689"/>
      <c r="F28" s="690"/>
      <c r="G28" s="195">
        <f>ROUND((SUM(G27:G27)),2)</f>
        <v>1094027.78</v>
      </c>
      <c r="H28" s="184"/>
      <c r="I28" s="414"/>
      <c r="J28" s="183"/>
      <c r="K28" s="185"/>
    </row>
    <row r="29" spans="1:26" ht="17.100000000000001" customHeight="1" x14ac:dyDescent="0.25">
      <c r="A29" s="417">
        <v>5</v>
      </c>
      <c r="B29" s="706" t="s">
        <v>258</v>
      </c>
      <c r="C29" s="707"/>
      <c r="D29" s="707"/>
      <c r="E29" s="707"/>
      <c r="F29" s="707"/>
      <c r="G29" s="708"/>
      <c r="H29" s="184"/>
      <c r="I29" s="414"/>
      <c r="J29" s="183"/>
      <c r="L29" s="187"/>
      <c r="M29" s="187"/>
      <c r="N29" s="187"/>
      <c r="O29" s="187"/>
      <c r="P29" s="187"/>
      <c r="Q29" s="187"/>
      <c r="U29" s="188"/>
      <c r="V29" s="188"/>
      <c r="W29" s="188"/>
      <c r="X29" s="188"/>
      <c r="Y29" s="188"/>
      <c r="Z29" s="188"/>
    </row>
    <row r="30" spans="1:26" ht="30.6" customHeight="1" x14ac:dyDescent="0.25">
      <c r="A30" s="455">
        <v>5.0999999999999996</v>
      </c>
      <c r="B30" s="702" t="s">
        <v>279</v>
      </c>
      <c r="C30" s="703"/>
      <c r="D30" s="456" t="s">
        <v>152</v>
      </c>
      <c r="E30" s="457">
        <f>+'MEMORIA DE CANTIDADES DE OBRA '!I103</f>
        <v>1</v>
      </c>
      <c r="F30" s="393">
        <f>APU!H441</f>
        <v>646750</v>
      </c>
      <c r="G30" s="452">
        <f t="shared" ref="G30:G32" si="3">ROUND(E30*F30,2)</f>
        <v>646750</v>
      </c>
      <c r="H30" s="184"/>
      <c r="I30" s="416"/>
      <c r="J30" s="183"/>
      <c r="K30" s="185"/>
      <c r="L30" s="183"/>
      <c r="M30" s="183"/>
      <c r="N30" s="183"/>
      <c r="O30" s="183"/>
      <c r="P30" s="183"/>
      <c r="Q30" s="183"/>
    </row>
    <row r="31" spans="1:26" ht="28.9" customHeight="1" x14ac:dyDescent="0.25">
      <c r="A31" s="417">
        <v>5.2</v>
      </c>
      <c r="B31" s="704" t="s">
        <v>259</v>
      </c>
      <c r="C31" s="705"/>
      <c r="D31" s="456" t="s">
        <v>152</v>
      </c>
      <c r="E31" s="457">
        <v>1</v>
      </c>
      <c r="F31" s="393">
        <f>APU!H500</f>
        <v>383550</v>
      </c>
      <c r="G31" s="452">
        <f t="shared" si="3"/>
        <v>383550</v>
      </c>
      <c r="H31" s="184"/>
      <c r="I31" s="416"/>
      <c r="J31" s="183"/>
      <c r="K31" s="185"/>
      <c r="L31" s="183"/>
      <c r="M31" s="183"/>
      <c r="N31" s="183"/>
      <c r="O31" s="183"/>
      <c r="P31" s="183"/>
      <c r="Q31" s="183"/>
    </row>
    <row r="32" spans="1:26" ht="27" customHeight="1" x14ac:dyDescent="0.25">
      <c r="A32" s="455"/>
      <c r="B32" s="704"/>
      <c r="C32" s="705"/>
      <c r="D32" s="456"/>
      <c r="E32" s="457"/>
      <c r="F32" s="393"/>
      <c r="G32" s="452">
        <f t="shared" si="3"/>
        <v>0</v>
      </c>
      <c r="H32" s="184"/>
      <c r="I32" s="416"/>
      <c r="J32" s="183"/>
      <c r="K32" s="185"/>
      <c r="L32" s="183"/>
      <c r="M32" s="183"/>
      <c r="N32" s="183"/>
      <c r="O32" s="183"/>
      <c r="P32" s="183"/>
      <c r="Q32" s="183"/>
    </row>
    <row r="33" spans="1:11" ht="16.149999999999999" customHeight="1" x14ac:dyDescent="0.25">
      <c r="A33" s="194"/>
      <c r="B33" s="688" t="s">
        <v>234</v>
      </c>
      <c r="C33" s="689"/>
      <c r="D33" s="689"/>
      <c r="E33" s="689"/>
      <c r="F33" s="690"/>
      <c r="G33" s="195">
        <f>ROUND((SUM(G30:G32)),2)</f>
        <v>1030300</v>
      </c>
      <c r="H33" s="184"/>
      <c r="I33" s="414"/>
      <c r="J33" s="183"/>
      <c r="K33" s="185"/>
    </row>
    <row r="34" spans="1:11" ht="17.100000000000001" customHeight="1" x14ac:dyDescent="0.25">
      <c r="A34" s="698" t="s">
        <v>25</v>
      </c>
      <c r="B34" s="699"/>
      <c r="C34" s="699"/>
      <c r="D34" s="699"/>
      <c r="E34" s="699"/>
      <c r="F34" s="700"/>
      <c r="G34" s="449">
        <f>G16+G19+G25+G28+G33</f>
        <v>29938601.270000003</v>
      </c>
      <c r="H34" s="184"/>
      <c r="I34" s="414"/>
    </row>
    <row r="35" spans="1:11" ht="17.100000000000001" customHeight="1" x14ac:dyDescent="0.2">
      <c r="A35" s="701" t="s">
        <v>176</v>
      </c>
      <c r="B35" s="701"/>
      <c r="C35" s="701"/>
      <c r="D35" s="701"/>
      <c r="E35" s="701"/>
      <c r="F35" s="451">
        <v>0.27</v>
      </c>
      <c r="G35" s="448">
        <f>ROUND((G34*F35),2)</f>
        <v>8083422.3399999999</v>
      </c>
      <c r="I35" s="365"/>
    </row>
    <row r="36" spans="1:11" ht="17.100000000000001" customHeight="1" x14ac:dyDescent="0.2">
      <c r="A36" s="701" t="s">
        <v>61</v>
      </c>
      <c r="B36" s="701"/>
      <c r="C36" s="701"/>
      <c r="D36" s="701"/>
      <c r="E36" s="701"/>
      <c r="F36" s="451">
        <v>0.02</v>
      </c>
      <c r="G36" s="448">
        <f>ROUND((G34*F36),2)</f>
        <v>598772.03</v>
      </c>
      <c r="I36" s="366"/>
    </row>
    <row r="37" spans="1:11" ht="17.100000000000001" customHeight="1" x14ac:dyDescent="0.2">
      <c r="A37" s="701" t="s">
        <v>62</v>
      </c>
      <c r="B37" s="701"/>
      <c r="C37" s="701"/>
      <c r="D37" s="701"/>
      <c r="E37" s="701"/>
      <c r="F37" s="451">
        <v>0.03</v>
      </c>
      <c r="G37" s="448">
        <f>ROUND((G34*F37),2)</f>
        <v>898158.04</v>
      </c>
      <c r="H37" s="189"/>
      <c r="I37" s="250"/>
    </row>
    <row r="38" spans="1:11" ht="17.100000000000001" customHeight="1" x14ac:dyDescent="0.2">
      <c r="A38" s="691" t="s">
        <v>145</v>
      </c>
      <c r="B38" s="692"/>
      <c r="C38" s="692"/>
      <c r="D38" s="692"/>
      <c r="E38" s="692"/>
      <c r="F38" s="693"/>
      <c r="G38" s="449">
        <f>SUM(G35:G37)</f>
        <v>9580352.4100000001</v>
      </c>
      <c r="H38" s="189"/>
    </row>
    <row r="39" spans="1:11" ht="17.100000000000001" customHeight="1" x14ac:dyDescent="0.2">
      <c r="A39" s="694" t="s">
        <v>74</v>
      </c>
      <c r="B39" s="695"/>
      <c r="C39" s="695"/>
      <c r="D39" s="695"/>
      <c r="E39" s="695"/>
      <c r="F39" s="696"/>
      <c r="G39" s="449">
        <f>G34+G38</f>
        <v>39518953.680000007</v>
      </c>
      <c r="H39" s="367"/>
    </row>
    <row r="40" spans="1:11" ht="17.100000000000001" customHeight="1" x14ac:dyDescent="0.2">
      <c r="A40" s="196"/>
      <c r="B40" s="196"/>
      <c r="C40" s="196"/>
      <c r="D40" s="196"/>
      <c r="E40" s="196"/>
      <c r="F40" s="450"/>
      <c r="G40" s="197"/>
    </row>
    <row r="41" spans="1:11" x14ac:dyDescent="0.2">
      <c r="F41" s="58"/>
      <c r="G41" s="58"/>
    </row>
    <row r="42" spans="1:11" x14ac:dyDescent="0.2">
      <c r="A42" s="697"/>
      <c r="B42" s="697"/>
      <c r="C42" s="697"/>
      <c r="F42" s="59"/>
      <c r="G42" s="58"/>
      <c r="H42" s="190"/>
      <c r="I42" s="191"/>
    </row>
    <row r="43" spans="1:11" ht="15" customHeight="1" x14ac:dyDescent="0.2">
      <c r="A43" s="56"/>
      <c r="B43" s="56"/>
      <c r="C43" s="332"/>
      <c r="F43" s="58"/>
      <c r="G43" s="58"/>
    </row>
    <row r="44" spans="1:11" x14ac:dyDescent="0.2">
      <c r="A44" s="56"/>
      <c r="B44" s="56"/>
      <c r="C44" s="197"/>
      <c r="D44" s="329"/>
      <c r="E44" s="329"/>
    </row>
    <row r="45" spans="1:11" ht="24" customHeight="1" x14ac:dyDescent="0.2">
      <c r="A45" s="326"/>
      <c r="C45" s="331"/>
      <c r="D45" s="330"/>
    </row>
    <row r="46" spans="1:11" ht="15" customHeight="1" x14ac:dyDescent="0.2">
      <c r="A46" s="60"/>
      <c r="C46" s="58"/>
      <c r="D46" s="329"/>
    </row>
  </sheetData>
  <mergeCells count="39">
    <mergeCell ref="B23:C23"/>
    <mergeCell ref="B25:F25"/>
    <mergeCell ref="B20:G20"/>
    <mergeCell ref="B19:F19"/>
    <mergeCell ref="B21:C21"/>
    <mergeCell ref="B13:C13"/>
    <mergeCell ref="B17:G17"/>
    <mergeCell ref="B18:C18"/>
    <mergeCell ref="B15:C15"/>
    <mergeCell ref="B14:G14"/>
    <mergeCell ref="B16:F16"/>
    <mergeCell ref="B26:G26"/>
    <mergeCell ref="B27:C27"/>
    <mergeCell ref="B29:G29"/>
    <mergeCell ref="D1:E1"/>
    <mergeCell ref="A8:G9"/>
    <mergeCell ref="G1:G6"/>
    <mergeCell ref="D2:E3"/>
    <mergeCell ref="F2:F3"/>
    <mergeCell ref="D4:E4"/>
    <mergeCell ref="C5:C6"/>
    <mergeCell ref="D5:E6"/>
    <mergeCell ref="A1:B6"/>
    <mergeCell ref="C1:C2"/>
    <mergeCell ref="B24:C24"/>
    <mergeCell ref="B22:C22"/>
    <mergeCell ref="A11:G11"/>
    <mergeCell ref="B33:F33"/>
    <mergeCell ref="B28:F28"/>
    <mergeCell ref="A38:F38"/>
    <mergeCell ref="A39:F39"/>
    <mergeCell ref="A42:C42"/>
    <mergeCell ref="A34:F34"/>
    <mergeCell ref="A35:E35"/>
    <mergeCell ref="A36:E36"/>
    <mergeCell ref="A37:E37"/>
    <mergeCell ref="B30:C30"/>
    <mergeCell ref="B31:C31"/>
    <mergeCell ref="B32:C32"/>
  </mergeCells>
  <phoneticPr fontId="29" type="noConversion"/>
  <printOptions horizontalCentered="1" verticalCentered="1"/>
  <pageMargins left="0" right="0" top="0" bottom="0.74803149606299213" header="0.31496062992125984" footer="0.31496062992125984"/>
  <pageSetup scale="84" fitToHeight="0" orientation="portrait" horizontalDpi="360" verticalDpi="360" r:id="rId1"/>
  <rowBreaks count="1" manualBreakCount="1">
    <brk id="28" max="6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3"/>
  <sheetViews>
    <sheetView showGridLines="0" view="pageBreakPreview" topLeftCell="A16" zoomScale="90" zoomScaleNormal="100" zoomScaleSheetLayoutView="90" workbookViewId="0">
      <selection activeCell="B42" sqref="B42:D42"/>
    </sheetView>
  </sheetViews>
  <sheetFormatPr baseColWidth="10" defaultColWidth="11.42578125" defaultRowHeight="16.5" x14ac:dyDescent="0.3"/>
  <cols>
    <col min="1" max="1" width="11.140625" style="199" customWidth="1"/>
    <col min="2" max="2" width="9.5703125" style="201" customWidth="1"/>
    <col min="3" max="3" width="9.85546875" style="201" customWidth="1"/>
    <col min="4" max="4" width="35.7109375" style="201" customWidth="1"/>
    <col min="5" max="5" width="18.140625" style="201" customWidth="1"/>
    <col min="6" max="6" width="11.28515625" style="221" bestFit="1" customWidth="1"/>
    <col min="7" max="7" width="21.7109375" style="221" customWidth="1"/>
    <col min="8" max="16384" width="11.42578125" style="199"/>
  </cols>
  <sheetData>
    <row r="1" spans="2:9" ht="19.5" customHeight="1" x14ac:dyDescent="0.3">
      <c r="B1" s="716"/>
      <c r="C1" s="716"/>
      <c r="D1" s="547" t="s">
        <v>228</v>
      </c>
      <c r="E1" s="320" t="s">
        <v>229</v>
      </c>
      <c r="F1" s="275">
        <v>103</v>
      </c>
      <c r="G1" s="735"/>
    </row>
    <row r="2" spans="2:9" ht="16.5" customHeight="1" x14ac:dyDescent="0.3">
      <c r="B2" s="716"/>
      <c r="C2" s="716"/>
      <c r="D2" s="548"/>
      <c r="E2" s="322" t="s">
        <v>193</v>
      </c>
      <c r="F2" s="615">
        <v>51</v>
      </c>
      <c r="G2" s="735"/>
    </row>
    <row r="3" spans="2:9" ht="27.75" customHeight="1" x14ac:dyDescent="0.3">
      <c r="B3" s="716"/>
      <c r="C3" s="716"/>
      <c r="D3" s="311" t="s">
        <v>194</v>
      </c>
      <c r="E3" s="321"/>
      <c r="F3" s="616"/>
      <c r="G3" s="735"/>
    </row>
    <row r="4" spans="2:9" ht="16.5" customHeight="1" x14ac:dyDescent="0.3">
      <c r="B4" s="716"/>
      <c r="C4" s="716"/>
      <c r="D4" s="312" t="s">
        <v>195</v>
      </c>
      <c r="E4" s="323" t="s">
        <v>196</v>
      </c>
      <c r="F4" s="313">
        <v>1</v>
      </c>
      <c r="G4" s="735"/>
    </row>
    <row r="5" spans="2:9" s="224" customFormat="1" ht="16.5" customHeight="1" x14ac:dyDescent="0.3">
      <c r="B5" s="716"/>
      <c r="C5" s="716"/>
      <c r="D5" s="569" t="s">
        <v>197</v>
      </c>
      <c r="E5" s="324" t="s">
        <v>198</v>
      </c>
      <c r="F5" s="311" t="s">
        <v>199</v>
      </c>
      <c r="G5" s="735"/>
      <c r="H5" s="225"/>
    </row>
    <row r="6" spans="2:9" s="224" customFormat="1" x14ac:dyDescent="0.3">
      <c r="B6" s="716"/>
      <c r="C6" s="716"/>
      <c r="D6" s="569"/>
      <c r="E6" s="319"/>
      <c r="F6" s="314">
        <v>45797</v>
      </c>
      <c r="G6" s="735"/>
      <c r="H6" s="225"/>
    </row>
    <row r="7" spans="2:9" s="224" customFormat="1" ht="16.5" customHeight="1" thickBot="1" x14ac:dyDescent="0.35">
      <c r="B7" s="193"/>
      <c r="C7" s="193"/>
      <c r="D7" s="193"/>
      <c r="E7" s="193"/>
      <c r="F7" s="193"/>
      <c r="G7" s="193"/>
      <c r="H7" s="315"/>
      <c r="I7" s="225"/>
    </row>
    <row r="8" spans="2:9" s="224" customFormat="1" x14ac:dyDescent="0.3">
      <c r="B8" s="736" t="str">
        <f>Presupuesto!A8</f>
        <v>ADECUACION Y MEJORAMIENTO DE (C.I.C) CENTRO DE INTEGACION CIUDADANA DEL MUNICIPIO DE SAN MIGUEL PUTUMAYO</v>
      </c>
      <c r="C8" s="737"/>
      <c r="D8" s="737"/>
      <c r="E8" s="737"/>
      <c r="F8" s="737"/>
      <c r="G8" s="737"/>
      <c r="H8"/>
      <c r="I8" s="225"/>
    </row>
    <row r="9" spans="2:9" s="224" customFormat="1" ht="35.25" customHeight="1" thickBot="1" x14ac:dyDescent="0.35">
      <c r="B9" s="738"/>
      <c r="C9" s="739"/>
      <c r="D9" s="739"/>
      <c r="E9" s="739"/>
      <c r="F9" s="739"/>
      <c r="G9" s="739"/>
      <c r="H9"/>
      <c r="I9" s="225"/>
    </row>
    <row r="10" spans="2:9" x14ac:dyDescent="0.3">
      <c r="B10" s="200"/>
      <c r="G10" s="226"/>
    </row>
    <row r="11" spans="2:9" x14ac:dyDescent="0.3">
      <c r="B11" s="727" t="s">
        <v>177</v>
      </c>
      <c r="C11" s="728"/>
      <c r="D11" s="728"/>
      <c r="E11" s="728"/>
      <c r="F11" s="729"/>
      <c r="G11" s="234" t="s">
        <v>57</v>
      </c>
    </row>
    <row r="12" spans="2:9" x14ac:dyDescent="0.3">
      <c r="B12" s="227" t="s">
        <v>78</v>
      </c>
      <c r="C12" s="198"/>
      <c r="D12" s="731" t="s">
        <v>79</v>
      </c>
      <c r="E12" s="732"/>
      <c r="F12" s="220"/>
      <c r="G12" s="220">
        <v>100</v>
      </c>
    </row>
    <row r="13" spans="2:9" x14ac:dyDescent="0.3">
      <c r="B13" s="227" t="s">
        <v>80</v>
      </c>
      <c r="C13" s="198"/>
      <c r="D13" s="731" t="s">
        <v>81</v>
      </c>
      <c r="E13" s="732"/>
      <c r="F13" s="220"/>
      <c r="G13" s="220">
        <f>SUM(G14:G29)</f>
        <v>75.432000000000002</v>
      </c>
    </row>
    <row r="14" spans="2:9" x14ac:dyDescent="0.3">
      <c r="B14" s="227"/>
      <c r="C14" s="198" t="s">
        <v>82</v>
      </c>
      <c r="D14" s="603" t="s">
        <v>83</v>
      </c>
      <c r="E14" s="604"/>
      <c r="F14" s="229" t="s">
        <v>84</v>
      </c>
      <c r="G14" s="220">
        <v>8.33</v>
      </c>
    </row>
    <row r="15" spans="2:9" x14ac:dyDescent="0.3">
      <c r="B15" s="227"/>
      <c r="C15" s="198" t="s">
        <v>85</v>
      </c>
      <c r="D15" s="603" t="s">
        <v>86</v>
      </c>
      <c r="E15" s="604"/>
      <c r="F15" s="229" t="s">
        <v>87</v>
      </c>
      <c r="G15" s="220">
        <v>1</v>
      </c>
    </row>
    <row r="16" spans="2:9" x14ac:dyDescent="0.3">
      <c r="B16" s="227"/>
      <c r="C16" s="198" t="s">
        <v>88</v>
      </c>
      <c r="D16" s="603" t="s">
        <v>89</v>
      </c>
      <c r="E16" s="604"/>
      <c r="F16" s="229" t="s">
        <v>84</v>
      </c>
      <c r="G16" s="220">
        <v>8.33</v>
      </c>
    </row>
    <row r="17" spans="2:7" x14ac:dyDescent="0.3">
      <c r="B17" s="227"/>
      <c r="C17" s="198" t="s">
        <v>90</v>
      </c>
      <c r="D17" s="603" t="s">
        <v>91</v>
      </c>
      <c r="E17" s="604"/>
      <c r="F17" s="228" t="s">
        <v>92</v>
      </c>
      <c r="G17" s="220">
        <v>4</v>
      </c>
    </row>
    <row r="18" spans="2:7" x14ac:dyDescent="0.3">
      <c r="B18" s="227"/>
      <c r="C18" s="198" t="s">
        <v>93</v>
      </c>
      <c r="D18" s="603" t="s">
        <v>94</v>
      </c>
      <c r="E18" s="604"/>
      <c r="F18" s="228" t="s">
        <v>92</v>
      </c>
      <c r="G18" s="220">
        <v>2</v>
      </c>
    </row>
    <row r="19" spans="2:7" x14ac:dyDescent="0.3">
      <c r="B19" s="227"/>
      <c r="C19" s="198" t="s">
        <v>95</v>
      </c>
      <c r="D19" s="603" t="s">
        <v>96</v>
      </c>
      <c r="E19" s="604"/>
      <c r="F19" s="228" t="s">
        <v>92</v>
      </c>
      <c r="G19" s="220">
        <v>3</v>
      </c>
    </row>
    <row r="20" spans="2:7" x14ac:dyDescent="0.3">
      <c r="B20" s="227"/>
      <c r="C20" s="198" t="s">
        <v>97</v>
      </c>
      <c r="D20" s="603" t="s">
        <v>98</v>
      </c>
      <c r="E20" s="604"/>
      <c r="F20" s="228" t="s">
        <v>92</v>
      </c>
      <c r="G20" s="220">
        <v>8.5</v>
      </c>
    </row>
    <row r="21" spans="2:7" x14ac:dyDescent="0.3">
      <c r="B21" s="227"/>
      <c r="C21" s="198" t="s">
        <v>99</v>
      </c>
      <c r="D21" s="603" t="s">
        <v>100</v>
      </c>
      <c r="E21" s="604"/>
      <c r="F21" s="228" t="s">
        <v>92</v>
      </c>
      <c r="G21" s="220">
        <v>12</v>
      </c>
    </row>
    <row r="22" spans="2:7" x14ac:dyDescent="0.3">
      <c r="B22" s="227"/>
      <c r="C22" s="198" t="s">
        <v>101</v>
      </c>
      <c r="D22" s="603" t="s">
        <v>102</v>
      </c>
      <c r="E22" s="604"/>
      <c r="F22" s="228" t="s">
        <v>92</v>
      </c>
      <c r="G22" s="220">
        <v>6.96</v>
      </c>
    </row>
    <row r="23" spans="2:7" x14ac:dyDescent="0.3">
      <c r="B23" s="227"/>
      <c r="C23" s="198" t="s">
        <v>103</v>
      </c>
      <c r="D23" s="603" t="s">
        <v>104</v>
      </c>
      <c r="E23" s="604"/>
      <c r="F23" s="228" t="s">
        <v>92</v>
      </c>
      <c r="G23" s="220">
        <v>0.52200000000000002</v>
      </c>
    </row>
    <row r="24" spans="2:7" x14ac:dyDescent="0.3">
      <c r="B24" s="227"/>
      <c r="C24" s="198" t="s">
        <v>105</v>
      </c>
      <c r="D24" s="603" t="s">
        <v>106</v>
      </c>
      <c r="E24" s="604"/>
      <c r="F24" s="229" t="s">
        <v>107</v>
      </c>
      <c r="G24" s="220">
        <v>4.17</v>
      </c>
    </row>
    <row r="25" spans="2:7" x14ac:dyDescent="0.3">
      <c r="B25" s="227"/>
      <c r="C25" s="198" t="s">
        <v>108</v>
      </c>
      <c r="D25" s="733" t="s">
        <v>109</v>
      </c>
      <c r="E25" s="734"/>
      <c r="F25" s="230" t="s">
        <v>110</v>
      </c>
      <c r="G25" s="231">
        <v>0.83</v>
      </c>
    </row>
    <row r="26" spans="2:7" x14ac:dyDescent="0.3">
      <c r="B26" s="227"/>
      <c r="C26" s="198" t="s">
        <v>111</v>
      </c>
      <c r="D26" s="603" t="s">
        <v>112</v>
      </c>
      <c r="E26" s="604"/>
      <c r="F26" s="228" t="s">
        <v>92</v>
      </c>
      <c r="G26" s="220">
        <v>11.71</v>
      </c>
    </row>
    <row r="27" spans="2:7" x14ac:dyDescent="0.3">
      <c r="B27" s="227"/>
      <c r="C27" s="198" t="s">
        <v>113</v>
      </c>
      <c r="D27" s="733" t="s">
        <v>114</v>
      </c>
      <c r="E27" s="734"/>
      <c r="F27" s="232" t="s">
        <v>92</v>
      </c>
      <c r="G27" s="231">
        <v>0.08</v>
      </c>
    </row>
    <row r="28" spans="2:7" x14ac:dyDescent="0.3">
      <c r="B28" s="227"/>
      <c r="C28" s="198" t="s">
        <v>115</v>
      </c>
      <c r="D28" s="733" t="s">
        <v>116</v>
      </c>
      <c r="E28" s="734"/>
      <c r="F28" s="232" t="s">
        <v>92</v>
      </c>
      <c r="G28" s="231">
        <v>2</v>
      </c>
    </row>
    <row r="29" spans="2:7" x14ac:dyDescent="0.3">
      <c r="B29" s="227"/>
      <c r="C29" s="198" t="s">
        <v>117</v>
      </c>
      <c r="D29" s="603" t="s">
        <v>118</v>
      </c>
      <c r="E29" s="604"/>
      <c r="F29" s="232" t="s">
        <v>92</v>
      </c>
      <c r="G29" s="220">
        <v>2</v>
      </c>
    </row>
    <row r="30" spans="2:7" x14ac:dyDescent="0.3">
      <c r="B30" s="227" t="s">
        <v>119</v>
      </c>
      <c r="C30" s="198"/>
      <c r="D30" s="731" t="s">
        <v>120</v>
      </c>
      <c r="E30" s="732"/>
      <c r="F30" s="229"/>
      <c r="G30" s="235">
        <f>G12+G13</f>
        <v>175.43200000000002</v>
      </c>
    </row>
    <row r="31" spans="2:7" x14ac:dyDescent="0.3">
      <c r="B31" s="227"/>
      <c r="C31" s="198"/>
      <c r="D31" s="731"/>
      <c r="E31" s="732"/>
      <c r="F31" s="229"/>
      <c r="G31" s="220"/>
    </row>
    <row r="32" spans="2:7" x14ac:dyDescent="0.3">
      <c r="B32" s="227" t="s">
        <v>121</v>
      </c>
      <c r="C32" s="198"/>
      <c r="D32" s="731" t="s">
        <v>122</v>
      </c>
      <c r="E32" s="732"/>
      <c r="F32" s="229"/>
      <c r="G32" s="220">
        <f>G30</f>
        <v>175.43200000000002</v>
      </c>
    </row>
    <row r="33" spans="2:7" x14ac:dyDescent="0.3">
      <c r="B33" s="198"/>
      <c r="C33" s="198"/>
      <c r="D33" s="731" t="s">
        <v>123</v>
      </c>
      <c r="E33" s="732"/>
      <c r="F33" s="236"/>
      <c r="G33" s="235">
        <f>ROUND(G32/100,2)</f>
        <v>1.75</v>
      </c>
    </row>
    <row r="34" spans="2:7" x14ac:dyDescent="0.3">
      <c r="B34" s="200"/>
      <c r="E34" s="233"/>
    </row>
    <row r="35" spans="2:7" x14ac:dyDescent="0.3">
      <c r="B35" s="200"/>
    </row>
    <row r="36" spans="2:7" x14ac:dyDescent="0.3">
      <c r="B36" s="200"/>
    </row>
    <row r="37" spans="2:7" ht="15.75" customHeight="1" x14ac:dyDescent="0.3">
      <c r="B37" s="214"/>
      <c r="C37" s="214"/>
      <c r="D37" s="222"/>
      <c r="E37" s="239"/>
      <c r="F37" s="240"/>
      <c r="G37" s="241"/>
    </row>
    <row r="38" spans="2:7" ht="15.75" customHeight="1" x14ac:dyDescent="0.3">
      <c r="C38" s="237"/>
      <c r="D38" s="237"/>
      <c r="E38" s="238"/>
      <c r="F38" s="199"/>
      <c r="G38" s="201"/>
    </row>
    <row r="39" spans="2:7" ht="15.75" customHeight="1" x14ac:dyDescent="0.3">
      <c r="F39" s="199"/>
      <c r="G39" s="201"/>
    </row>
    <row r="42" spans="2:7" x14ac:dyDescent="0.3">
      <c r="B42" s="730"/>
      <c r="C42" s="730"/>
      <c r="D42" s="730"/>
    </row>
    <row r="43" spans="2:7" x14ac:dyDescent="0.3">
      <c r="B43" s="726"/>
      <c r="C43" s="726"/>
      <c r="D43" s="726"/>
    </row>
  </sheetData>
  <mergeCells count="31">
    <mergeCell ref="G1:G6"/>
    <mergeCell ref="B8:G9"/>
    <mergeCell ref="B1:C6"/>
    <mergeCell ref="D1:D2"/>
    <mergeCell ref="F2:F3"/>
    <mergeCell ref="D5:D6"/>
    <mergeCell ref="D30:E30"/>
    <mergeCell ref="D31:E31"/>
    <mergeCell ref="D33:E33"/>
    <mergeCell ref="D32:E32"/>
    <mergeCell ref="D25:E25"/>
    <mergeCell ref="D27:E27"/>
    <mergeCell ref="D26:E26"/>
    <mergeCell ref="D28:E28"/>
    <mergeCell ref="D29:E29"/>
    <mergeCell ref="B43:D43"/>
    <mergeCell ref="B11:F11"/>
    <mergeCell ref="B42:D42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</mergeCells>
  <printOptions horizontalCentered="1" verticalCentered="1" gridLinesSet="0"/>
  <pageMargins left="0.39370078740157483" right="0" top="0" bottom="0" header="0.51181102362204722" footer="0.51181102362204722"/>
  <pageSetup scale="9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view="pageBreakPreview" topLeftCell="C12" zoomScaleNormal="100" zoomScaleSheetLayoutView="100" workbookViewId="0">
      <selection activeCell="G43" sqref="G43"/>
    </sheetView>
  </sheetViews>
  <sheetFormatPr baseColWidth="10" defaultColWidth="11.42578125" defaultRowHeight="12.75" x14ac:dyDescent="0.2"/>
  <cols>
    <col min="1" max="1" width="11.42578125" style="181"/>
    <col min="2" max="2" width="15.7109375" style="181" customWidth="1"/>
    <col min="3" max="3" width="35.5703125" style="181" customWidth="1"/>
    <col min="4" max="5" width="11.42578125" style="181"/>
    <col min="6" max="6" width="12.5703125" style="181" bestFit="1" customWidth="1"/>
    <col min="7" max="7" width="15.5703125" style="181" bestFit="1" customWidth="1"/>
    <col min="8" max="8" width="12.42578125" style="181" bestFit="1" customWidth="1"/>
    <col min="9" max="9" width="16.28515625" style="427" bestFit="1" customWidth="1"/>
    <col min="10" max="10" width="17.140625" style="427" bestFit="1" customWidth="1"/>
    <col min="11" max="12" width="13.85546875" style="181" bestFit="1" customWidth="1"/>
    <col min="13" max="13" width="15.140625" style="181" bestFit="1" customWidth="1"/>
    <col min="14" max="14" width="13.42578125" style="181" bestFit="1" customWidth="1"/>
    <col min="15" max="16384" width="11.42578125" style="181"/>
  </cols>
  <sheetData>
    <row r="1" spans="1:12" ht="15" customHeight="1" x14ac:dyDescent="0.2">
      <c r="A1" s="768"/>
      <c r="B1" s="757"/>
      <c r="C1" s="771" t="s">
        <v>228</v>
      </c>
      <c r="D1" s="771"/>
      <c r="E1" s="787" t="s">
        <v>229</v>
      </c>
      <c r="F1" s="750"/>
      <c r="G1" s="750">
        <v>103</v>
      </c>
      <c r="H1" s="751"/>
      <c r="I1" s="742"/>
      <c r="J1" s="743"/>
    </row>
    <row r="2" spans="1:12" ht="15" customHeight="1" x14ac:dyDescent="0.2">
      <c r="A2" s="769"/>
      <c r="B2" s="758"/>
      <c r="C2" s="772"/>
      <c r="D2" s="772"/>
      <c r="E2" s="560" t="s">
        <v>193</v>
      </c>
      <c r="F2" s="613"/>
      <c r="G2" s="752">
        <v>51</v>
      </c>
      <c r="H2" s="753"/>
      <c r="I2" s="744"/>
      <c r="J2" s="745"/>
    </row>
    <row r="3" spans="1:12" ht="15" customHeight="1" x14ac:dyDescent="0.2">
      <c r="A3" s="769"/>
      <c r="B3" s="758"/>
      <c r="C3" s="773" t="s">
        <v>194</v>
      </c>
      <c r="D3" s="774"/>
      <c r="E3" s="562"/>
      <c r="F3" s="614"/>
      <c r="G3" s="754"/>
      <c r="H3" s="755"/>
      <c r="I3" s="744"/>
      <c r="J3" s="745"/>
    </row>
    <row r="4" spans="1:12" ht="15" customHeight="1" x14ac:dyDescent="0.2">
      <c r="A4" s="769"/>
      <c r="B4" s="758"/>
      <c r="C4" s="775" t="s">
        <v>195</v>
      </c>
      <c r="D4" s="776"/>
      <c r="E4" s="567" t="s">
        <v>196</v>
      </c>
      <c r="F4" s="568"/>
      <c r="G4" s="565">
        <v>1</v>
      </c>
      <c r="H4" s="565"/>
      <c r="I4" s="744"/>
      <c r="J4" s="745"/>
    </row>
    <row r="5" spans="1:12" ht="16.5" customHeight="1" x14ac:dyDescent="0.2">
      <c r="A5" s="769"/>
      <c r="B5" s="758"/>
      <c r="C5" s="560" t="s">
        <v>197</v>
      </c>
      <c r="D5" s="613"/>
      <c r="E5" s="560" t="s">
        <v>198</v>
      </c>
      <c r="F5" s="561"/>
      <c r="G5" s="571" t="s">
        <v>199</v>
      </c>
      <c r="H5" s="571"/>
      <c r="I5" s="744"/>
      <c r="J5" s="745"/>
    </row>
    <row r="6" spans="1:12" ht="15" customHeight="1" thickBot="1" x14ac:dyDescent="0.25">
      <c r="A6" s="770"/>
      <c r="B6" s="759"/>
      <c r="C6" s="748"/>
      <c r="D6" s="777"/>
      <c r="E6" s="748"/>
      <c r="F6" s="749"/>
      <c r="G6" s="574">
        <v>45797</v>
      </c>
      <c r="H6" s="574"/>
      <c r="I6" s="746"/>
      <c r="J6" s="747"/>
    </row>
    <row r="7" spans="1:12" ht="13.5" thickBot="1" x14ac:dyDescent="0.25">
      <c r="A7" s="381"/>
      <c r="B7" s="392"/>
      <c r="C7" s="392"/>
      <c r="D7" s="392"/>
      <c r="E7" s="392"/>
      <c r="F7" s="392"/>
      <c r="G7" s="392"/>
      <c r="H7" s="392"/>
      <c r="I7" s="425"/>
      <c r="J7" s="426"/>
    </row>
    <row r="8" spans="1:12" ht="15" customHeight="1" x14ac:dyDescent="0.2">
      <c r="A8" s="778" t="str">
        <f>Presupuesto!A8</f>
        <v>ADECUACION Y MEJORAMIENTO DE (C.I.C) CENTRO DE INTEGACION CIUDADANA DEL MUNICIPIO DE SAN MIGUEL PUTUMAYO</v>
      </c>
      <c r="B8" s="779"/>
      <c r="C8" s="779"/>
      <c r="D8" s="779"/>
      <c r="E8" s="779"/>
      <c r="F8" s="779"/>
      <c r="G8" s="779"/>
      <c r="H8" s="779"/>
      <c r="I8" s="779"/>
      <c r="J8" s="780"/>
      <c r="K8" s="383"/>
      <c r="L8" s="383"/>
    </row>
    <row r="9" spans="1:12" ht="38.25" customHeight="1" thickBot="1" x14ac:dyDescent="0.25">
      <c r="A9" s="781"/>
      <c r="B9" s="782"/>
      <c r="C9" s="782"/>
      <c r="D9" s="782"/>
      <c r="E9" s="782"/>
      <c r="F9" s="782"/>
      <c r="G9" s="782"/>
      <c r="H9" s="782"/>
      <c r="I9" s="782"/>
      <c r="J9" s="783"/>
      <c r="K9" s="383"/>
      <c r="L9" s="383"/>
    </row>
    <row r="10" spans="1:12" ht="13.5" thickBot="1" x14ac:dyDescent="0.25">
      <c r="A10" s="377"/>
      <c r="J10" s="426"/>
    </row>
    <row r="11" spans="1:12" ht="15" customHeight="1" thickBot="1" x14ac:dyDescent="0.25">
      <c r="A11" s="784" t="s">
        <v>188</v>
      </c>
      <c r="B11" s="785"/>
      <c r="C11" s="785"/>
      <c r="D11" s="785"/>
      <c r="E11" s="785"/>
      <c r="F11" s="785"/>
      <c r="G11" s="785"/>
      <c r="H11" s="785"/>
      <c r="I11" s="785"/>
      <c r="J11" s="786"/>
      <c r="K11" s="384"/>
      <c r="L11" s="384"/>
    </row>
    <row r="12" spans="1:12" x14ac:dyDescent="0.2">
      <c r="A12" s="333"/>
      <c r="B12" s="764"/>
      <c r="C12" s="765"/>
      <c r="D12" s="334"/>
      <c r="E12" s="334"/>
      <c r="F12" s="334"/>
      <c r="G12" s="334"/>
      <c r="H12" s="335"/>
      <c r="I12" s="428" t="s">
        <v>70</v>
      </c>
      <c r="J12" s="429" t="s">
        <v>71</v>
      </c>
      <c r="K12" s="385"/>
      <c r="L12" s="385"/>
    </row>
    <row r="13" spans="1:12" x14ac:dyDescent="0.2">
      <c r="A13" s="336" t="s">
        <v>3</v>
      </c>
      <c r="B13" s="762" t="s">
        <v>163</v>
      </c>
      <c r="C13" s="763"/>
      <c r="D13" s="337" t="s">
        <v>20</v>
      </c>
      <c r="E13" s="337" t="s">
        <v>21</v>
      </c>
      <c r="F13" s="337" t="s">
        <v>189</v>
      </c>
      <c r="G13" s="337" t="s">
        <v>190</v>
      </c>
      <c r="H13" s="394" t="s">
        <v>57</v>
      </c>
      <c r="I13" s="430"/>
      <c r="J13" s="431"/>
      <c r="K13" s="341"/>
      <c r="L13" s="341"/>
    </row>
    <row r="14" spans="1:12" x14ac:dyDescent="0.2">
      <c r="A14" s="368">
        <v>1</v>
      </c>
      <c r="B14" s="788" t="str">
        <f>Presupuesto!B15</f>
        <v xml:space="preserve">REPLANTEO Y LOCALIZACIÓN </v>
      </c>
      <c r="C14" s="789"/>
      <c r="D14" s="369"/>
      <c r="E14" s="369"/>
      <c r="F14" s="369"/>
      <c r="G14" s="369"/>
      <c r="H14" s="395"/>
      <c r="I14" s="432"/>
      <c r="J14" s="433"/>
      <c r="K14" s="341"/>
      <c r="L14" s="341"/>
    </row>
    <row r="15" spans="1:12" x14ac:dyDescent="0.2">
      <c r="A15" s="336">
        <f>Presupuesto!A15</f>
        <v>1.1000000000000001</v>
      </c>
      <c r="B15" s="740" t="str">
        <f>Presupuesto!B15</f>
        <v xml:space="preserve">REPLANTEO Y LOCALIZACIÓN </v>
      </c>
      <c r="C15" s="741"/>
      <c r="D15" s="353" t="str">
        <f>Presupuesto!D15</f>
        <v>M2</v>
      </c>
      <c r="E15" s="353">
        <f>Presupuesto!E15</f>
        <v>891.14</v>
      </c>
      <c r="F15" s="396">
        <f>Presupuesto!F15</f>
        <v>2699.83</v>
      </c>
      <c r="G15" s="405">
        <f>ROUND(E15*F15,2)</f>
        <v>2405926.5099999998</v>
      </c>
      <c r="H15" s="355">
        <f>G15/G39</f>
        <v>6.0880319086423745E-2</v>
      </c>
      <c r="I15" s="430">
        <f>G15</f>
        <v>2405926.5099999998</v>
      </c>
      <c r="J15" s="434"/>
      <c r="K15" s="341"/>
      <c r="L15" s="341"/>
    </row>
    <row r="16" spans="1:12" x14ac:dyDescent="0.2">
      <c r="A16" s="336"/>
      <c r="B16" s="740"/>
      <c r="C16" s="741"/>
      <c r="D16" s="353"/>
      <c r="E16" s="353"/>
      <c r="F16" s="396"/>
      <c r="G16" s="405"/>
      <c r="H16" s="355"/>
      <c r="I16" s="430"/>
      <c r="J16" s="434"/>
      <c r="K16" s="341"/>
      <c r="L16" s="341"/>
    </row>
    <row r="17" spans="1:12" x14ac:dyDescent="0.2">
      <c r="A17" s="368">
        <v>2</v>
      </c>
      <c r="B17" s="788" t="str">
        <f>Presupuesto!B17</f>
        <v>MANTENIMIENTO DE CANAL AGUAS LLUVIAS</v>
      </c>
      <c r="C17" s="789"/>
      <c r="D17" s="369"/>
      <c r="E17" s="369"/>
      <c r="F17" s="369"/>
      <c r="G17" s="406"/>
      <c r="H17" s="395"/>
      <c r="I17" s="432"/>
      <c r="J17" s="433"/>
      <c r="K17" s="386"/>
      <c r="L17" s="386"/>
    </row>
    <row r="18" spans="1:12" x14ac:dyDescent="0.2">
      <c r="A18" s="336">
        <f>Presupuesto!A18</f>
        <v>2.1</v>
      </c>
      <c r="B18" s="766" t="str">
        <f>Presupuesto!B18</f>
        <v>LIMPIEZA CANAL DE AGUAS LLUVIAS</v>
      </c>
      <c r="C18" s="767"/>
      <c r="D18" s="353" t="str">
        <f>Presupuesto!D18</f>
        <v>ML</v>
      </c>
      <c r="E18" s="354">
        <f>Presupuesto!E18</f>
        <v>140.80000000000001</v>
      </c>
      <c r="F18" s="358">
        <f>Presupuesto!F18</f>
        <v>18895.8</v>
      </c>
      <c r="G18" s="405">
        <f t="shared" ref="G18" si="0">ROUND(E18*F18,2)</f>
        <v>2660528.64</v>
      </c>
      <c r="H18" s="355">
        <f>G18/G39</f>
        <v>6.7322851246096049E-2</v>
      </c>
      <c r="I18" s="435">
        <f>G18</f>
        <v>2660528.64</v>
      </c>
      <c r="J18" s="436"/>
      <c r="K18" s="387"/>
      <c r="L18" s="387"/>
    </row>
    <row r="19" spans="1:12" x14ac:dyDescent="0.2">
      <c r="A19" s="379"/>
      <c r="B19" s="453"/>
      <c r="C19" s="454"/>
      <c r="D19" s="356"/>
      <c r="E19" s="357"/>
      <c r="F19" s="359"/>
      <c r="G19" s="405"/>
      <c r="H19" s="355"/>
      <c r="I19" s="438"/>
      <c r="J19" s="437"/>
      <c r="K19" s="387"/>
      <c r="L19" s="387"/>
    </row>
    <row r="20" spans="1:12" x14ac:dyDescent="0.2">
      <c r="A20" s="378">
        <v>3</v>
      </c>
      <c r="B20" s="788" t="str">
        <f>+Presupuesto!B20</f>
        <v>SUMINISTRO Y APLICACION DE PINTURA</v>
      </c>
      <c r="C20" s="792"/>
      <c r="D20" s="370"/>
      <c r="E20" s="371"/>
      <c r="F20" s="372"/>
      <c r="G20" s="407"/>
      <c r="H20" s="373"/>
      <c r="I20" s="439"/>
      <c r="J20" s="440"/>
      <c r="K20" s="388"/>
      <c r="L20" s="388"/>
    </row>
    <row r="21" spans="1:12" ht="27.6" customHeight="1" x14ac:dyDescent="0.2">
      <c r="A21" s="379">
        <f>+Presupuesto!A21</f>
        <v>3.1</v>
      </c>
      <c r="B21" s="793" t="str">
        <f>+Presupuesto!B21</f>
        <v>SUMINISTRO Y APLICACIÓN PINTURA ACRILICO SOBRE MUROS DE CERRAMIENTO PERIMETRAL DE POLIDEPORTIVO</v>
      </c>
      <c r="C21" s="794"/>
      <c r="D21" s="356" t="str">
        <f>+Presupuesto!D21</f>
        <v>M2</v>
      </c>
      <c r="E21" s="356">
        <f>+Presupuesto!E21</f>
        <v>227.6</v>
      </c>
      <c r="F21" s="516">
        <f>+Presupuesto!F21</f>
        <v>24933.75</v>
      </c>
      <c r="G21" s="516">
        <f>+Presupuesto!G21</f>
        <v>5674921.5</v>
      </c>
      <c r="H21" s="355">
        <f>G21/G39</f>
        <v>0.14359999371319387</v>
      </c>
      <c r="I21" s="438">
        <f>+G21/2</f>
        <v>2837460.75</v>
      </c>
      <c r="J21" s="437">
        <f>+G21/2</f>
        <v>2837460.75</v>
      </c>
      <c r="K21" s="387"/>
      <c r="L21" s="387"/>
    </row>
    <row r="22" spans="1:12" ht="27.6" customHeight="1" x14ac:dyDescent="0.2">
      <c r="A22" s="379">
        <f>+Presupuesto!A22</f>
        <v>3.2</v>
      </c>
      <c r="B22" s="793" t="str">
        <f>+Presupuesto!B22</f>
        <v>SUMINISTRO Y APLICACIÓN PINTURA ACRILICO SOBRE ESCALERAS DE POLIDEPORTIVO</v>
      </c>
      <c r="C22" s="794"/>
      <c r="D22" s="356" t="str">
        <f>+Presupuesto!D22</f>
        <v>M2</v>
      </c>
      <c r="E22" s="356">
        <f>+Presupuesto!E22</f>
        <v>521.85</v>
      </c>
      <c r="F22" s="516">
        <f>+Presupuesto!F22</f>
        <v>24933.75</v>
      </c>
      <c r="G22" s="516">
        <f>+Presupuesto!G22</f>
        <v>13011677.439999999</v>
      </c>
      <c r="H22" s="355">
        <f>G22/G39</f>
        <v>0.32925156737095068</v>
      </c>
      <c r="I22" s="438"/>
      <c r="J22" s="437">
        <f t="shared" ref="J22:J24" si="1">G22</f>
        <v>13011677.439999999</v>
      </c>
      <c r="K22" s="387"/>
      <c r="L22" s="387"/>
    </row>
    <row r="23" spans="1:12" ht="25.9" customHeight="1" x14ac:dyDescent="0.2">
      <c r="A23" s="379">
        <f>+Presupuesto!A23</f>
        <v>3.3</v>
      </c>
      <c r="B23" s="722" t="str">
        <f>+Presupuesto!B23</f>
        <v>SUMINISTRO Y APLICACIÓN PINTURA ACRILICA DE AGUA SOBRE MUROS DE TARIMA DE POLIDEPORTIVO</v>
      </c>
      <c r="C23" s="723"/>
      <c r="D23" s="356" t="str">
        <f>+Presupuesto!D23</f>
        <v>M2</v>
      </c>
      <c r="E23" s="356">
        <f>+Presupuesto!E23</f>
        <v>85.68</v>
      </c>
      <c r="F23" s="516">
        <f>+Presupuesto!F23</f>
        <v>22955</v>
      </c>
      <c r="G23" s="516">
        <f>+Presupuesto!G23</f>
        <v>1966784.4</v>
      </c>
      <c r="H23" s="355">
        <f>G23/G39</f>
        <v>4.9768129387377034E-2</v>
      </c>
      <c r="I23" s="438"/>
      <c r="J23" s="437">
        <f t="shared" si="1"/>
        <v>1966784.4</v>
      </c>
      <c r="K23" s="387"/>
      <c r="L23" s="387"/>
    </row>
    <row r="24" spans="1:12" ht="27.6" customHeight="1" x14ac:dyDescent="0.2">
      <c r="A24" s="379">
        <f>+Presupuesto!A24</f>
        <v>3.4</v>
      </c>
      <c r="B24" s="790" t="str">
        <f>+Presupuesto!B24</f>
        <v>SUMINISTRO Y APLICACIÓN PINTURA EN ESMALTE PARA PASAMANOS METALICOS DE ESCALERAS</v>
      </c>
      <c r="C24" s="791"/>
      <c r="D24" s="356" t="str">
        <f>+Presupuesto!D24</f>
        <v>ML</v>
      </c>
      <c r="E24" s="356">
        <f>+Presupuesto!E24</f>
        <v>84</v>
      </c>
      <c r="F24" s="516">
        <f>+Presupuesto!F24</f>
        <v>24933.75</v>
      </c>
      <c r="G24" s="516">
        <f>+Presupuesto!G24</f>
        <v>2094435</v>
      </c>
      <c r="H24" s="355">
        <f>G24/G39</f>
        <v>5.2998240210493347E-2</v>
      </c>
      <c r="I24" s="438"/>
      <c r="J24" s="437">
        <f t="shared" si="1"/>
        <v>2094435</v>
      </c>
      <c r="K24" s="387"/>
      <c r="L24" s="387"/>
    </row>
    <row r="25" spans="1:12" x14ac:dyDescent="0.2">
      <c r="A25" s="379"/>
      <c r="B25" s="790"/>
      <c r="C25" s="791"/>
      <c r="D25" s="356"/>
      <c r="E25" s="357"/>
      <c r="F25" s="359"/>
      <c r="G25" s="405"/>
      <c r="H25" s="355"/>
      <c r="I25" s="438"/>
      <c r="J25" s="438"/>
      <c r="K25" s="387"/>
      <c r="L25" s="387"/>
    </row>
    <row r="26" spans="1:12" x14ac:dyDescent="0.2">
      <c r="A26" s="378">
        <v>4</v>
      </c>
      <c r="B26" s="788" t="str">
        <f>+Presupuesto!B26</f>
        <v>MANTENIMIENTO CUBIERTA</v>
      </c>
      <c r="C26" s="792"/>
      <c r="D26" s="370"/>
      <c r="E26" s="371"/>
      <c r="F26" s="372"/>
      <c r="G26" s="407"/>
      <c r="H26" s="373"/>
      <c r="I26" s="439"/>
      <c r="J26" s="440"/>
      <c r="K26" s="388"/>
      <c r="L26" s="388"/>
    </row>
    <row r="27" spans="1:12" x14ac:dyDescent="0.2">
      <c r="A27" s="379">
        <f>+Presupuesto!A27</f>
        <v>4.0999999999999996</v>
      </c>
      <c r="B27" s="793" t="str">
        <f>+Presupuesto!B27</f>
        <v xml:space="preserve">REPARACION DE MALFORMACIONES EN LAMINAS DE CUBIERTA </v>
      </c>
      <c r="C27" s="794"/>
      <c r="D27" s="356" t="str">
        <f>+Presupuesto!D27</f>
        <v>UND</v>
      </c>
      <c r="E27" s="356">
        <f>+Presupuesto!E27</f>
        <v>1</v>
      </c>
      <c r="F27" s="516">
        <f>+Presupuesto!F27</f>
        <v>1094027.78</v>
      </c>
      <c r="G27" s="516">
        <f>+Presupuesto!G27</f>
        <v>1094027.78</v>
      </c>
      <c r="H27" s="355">
        <f>G27/G39</f>
        <v>2.7683622113549845E-2</v>
      </c>
      <c r="I27" s="438"/>
      <c r="J27" s="438">
        <f>G27</f>
        <v>1094027.78</v>
      </c>
      <c r="K27" s="387"/>
      <c r="L27" s="387"/>
    </row>
    <row r="28" spans="1:12" x14ac:dyDescent="0.2">
      <c r="A28" s="379"/>
      <c r="B28" s="790"/>
      <c r="C28" s="791"/>
      <c r="D28" s="356"/>
      <c r="E28" s="357"/>
      <c r="F28" s="359"/>
      <c r="G28" s="405"/>
      <c r="H28" s="355"/>
      <c r="I28" s="438"/>
      <c r="J28" s="438"/>
      <c r="K28" s="387"/>
      <c r="L28" s="387"/>
    </row>
    <row r="29" spans="1:12" x14ac:dyDescent="0.2">
      <c r="A29" s="378">
        <f>+Presupuesto!A29</f>
        <v>5</v>
      </c>
      <c r="B29" s="788" t="str">
        <f>+Presupuesto!B29</f>
        <v>MANTENIMIENTO Y REABILITACION DE BAÑO PUBLICO</v>
      </c>
      <c r="C29" s="792"/>
      <c r="D29" s="370"/>
      <c r="E29" s="371"/>
      <c r="F29" s="372"/>
      <c r="G29" s="407"/>
      <c r="H29" s="373"/>
      <c r="I29" s="439"/>
      <c r="J29" s="440"/>
      <c r="K29" s="388"/>
      <c r="L29" s="388"/>
    </row>
    <row r="30" spans="1:12" x14ac:dyDescent="0.2">
      <c r="A30" s="379">
        <f>+Presupuesto!A30</f>
        <v>5.0999999999999996</v>
      </c>
      <c r="B30" s="793" t="str">
        <f>+Presupuesto!B30</f>
        <v>SUMINISTRO E INSTALACION DE TANQUE ELEVADO EN MATERIAL PLASTICO DE 1000 LT</v>
      </c>
      <c r="C30" s="794"/>
      <c r="D30" s="356" t="str">
        <f>+Presupuesto!D30</f>
        <v>UND</v>
      </c>
      <c r="E30" s="356">
        <f>+Presupuesto!E30</f>
        <v>1</v>
      </c>
      <c r="F30" s="516">
        <f>+Presupuesto!F30</f>
        <v>646750</v>
      </c>
      <c r="G30" s="516">
        <f>+Presupuesto!G30</f>
        <v>646750</v>
      </c>
      <c r="H30" s="355">
        <f>G30/G39</f>
        <v>1.6365564868872307E-2</v>
      </c>
      <c r="I30" s="438"/>
      <c r="J30" s="438">
        <f>G30</f>
        <v>646750</v>
      </c>
      <c r="K30" s="387"/>
      <c r="L30" s="387"/>
    </row>
    <row r="31" spans="1:12" ht="19.149999999999999" customHeight="1" x14ac:dyDescent="0.2">
      <c r="A31" s="379">
        <f>+Presupuesto!A31</f>
        <v>5.2</v>
      </c>
      <c r="B31" s="793" t="str">
        <f>+Presupuesto!B31</f>
        <v>SUMINISTRO E INSTALACION DE TUBERIA PVC 1" -incluye accesorios</v>
      </c>
      <c r="C31" s="794"/>
      <c r="D31" s="356" t="str">
        <f>+Presupuesto!D31</f>
        <v>UND</v>
      </c>
      <c r="E31" s="357">
        <f>+Presupuesto!E31</f>
        <v>1</v>
      </c>
      <c r="F31" s="357">
        <f>+Presupuesto!F31</f>
        <v>383550</v>
      </c>
      <c r="G31" s="357">
        <f>+Presupuesto!G31</f>
        <v>383550</v>
      </c>
      <c r="H31" s="355">
        <f>G31/G39</f>
        <v>9.7054695097889034E-3</v>
      </c>
      <c r="I31" s="438"/>
      <c r="J31" s="438">
        <f t="shared" ref="J31" si="2">G31</f>
        <v>383550</v>
      </c>
      <c r="K31" s="387"/>
      <c r="L31" s="387"/>
    </row>
    <row r="32" spans="1:12" x14ac:dyDescent="0.2">
      <c r="A32" s="379"/>
      <c r="B32" s="790"/>
      <c r="C32" s="791"/>
      <c r="D32" s="356"/>
      <c r="E32" s="357"/>
      <c r="F32" s="359"/>
      <c r="G32" s="405"/>
      <c r="H32" s="355"/>
      <c r="I32" s="438"/>
      <c r="J32" s="438"/>
      <c r="K32" s="387"/>
      <c r="L32" s="387"/>
    </row>
    <row r="33" spans="1:14" x14ac:dyDescent="0.2">
      <c r="A33" s="379"/>
      <c r="B33" s="793"/>
      <c r="C33" s="794"/>
      <c r="D33" s="356"/>
      <c r="E33" s="357"/>
      <c r="F33" s="359"/>
      <c r="G33" s="405"/>
      <c r="H33" s="355"/>
      <c r="I33" s="438"/>
      <c r="J33" s="438"/>
      <c r="K33" s="387"/>
      <c r="L33" s="387"/>
    </row>
    <row r="34" spans="1:14" s="315" customFormat="1" ht="15" customHeight="1" x14ac:dyDescent="0.2">
      <c r="A34" s="760" t="s">
        <v>25</v>
      </c>
      <c r="B34" s="761"/>
      <c r="C34" s="761"/>
      <c r="D34" s="761"/>
      <c r="E34" s="761"/>
      <c r="F34" s="761"/>
      <c r="G34" s="408">
        <f>SUM(G15:G33)</f>
        <v>29938601.27</v>
      </c>
      <c r="H34" s="338">
        <f>SUM(H15:H33)</f>
        <v>0.75757575750674577</v>
      </c>
      <c r="I34" s="423">
        <f>SUM(I15:I33)</f>
        <v>7903915.9000000004</v>
      </c>
      <c r="J34" s="424">
        <f>SUM(J15:J33)</f>
        <v>22034685.370000001</v>
      </c>
      <c r="K34" s="389"/>
      <c r="L34" s="389"/>
    </row>
    <row r="35" spans="1:14" x14ac:dyDescent="0.2">
      <c r="A35" s="797" t="s">
        <v>176</v>
      </c>
      <c r="B35" s="701"/>
      <c r="C35" s="701"/>
      <c r="D35" s="701"/>
      <c r="E35" s="701"/>
      <c r="F35" s="328">
        <v>0.27</v>
      </c>
      <c r="G35" s="409">
        <f>ROUND((F35*G$34),2)</f>
        <v>8083422.3399999999</v>
      </c>
      <c r="H35" s="339">
        <f>G35/G$39</f>
        <v>0.20454545445343886</v>
      </c>
      <c r="I35" s="423">
        <f>$F$35*I$34</f>
        <v>2134057.2930000001</v>
      </c>
      <c r="J35" s="424">
        <f>$F$35*J$34</f>
        <v>5949365.0499000009</v>
      </c>
      <c r="K35" s="389"/>
      <c r="L35" s="389"/>
    </row>
    <row r="36" spans="1:14" x14ac:dyDescent="0.2">
      <c r="A36" s="797" t="s">
        <v>61</v>
      </c>
      <c r="B36" s="701"/>
      <c r="C36" s="701"/>
      <c r="D36" s="701"/>
      <c r="E36" s="701"/>
      <c r="F36" s="328">
        <v>0.02</v>
      </c>
      <c r="G36" s="409">
        <f t="shared" ref="G36:G37" si="3">ROUND((F36*G$34),2)</f>
        <v>598772.03</v>
      </c>
      <c r="H36" s="339">
        <f t="shared" ref="H36:H37" si="4">G36/G$39</f>
        <v>1.515151526653476E-2</v>
      </c>
      <c r="I36" s="423">
        <f>$F$36*I$34</f>
        <v>158078.318</v>
      </c>
      <c r="J36" s="424">
        <f t="shared" ref="J36" si="5">$F$36*J$34</f>
        <v>440693.70740000001</v>
      </c>
      <c r="K36" s="389"/>
      <c r="L36" s="389"/>
    </row>
    <row r="37" spans="1:14" x14ac:dyDescent="0.2">
      <c r="A37" s="797" t="s">
        <v>62</v>
      </c>
      <c r="B37" s="701"/>
      <c r="C37" s="701"/>
      <c r="D37" s="701"/>
      <c r="E37" s="701"/>
      <c r="F37" s="328">
        <v>0.03</v>
      </c>
      <c r="G37" s="409">
        <f t="shared" si="3"/>
        <v>898158.04</v>
      </c>
      <c r="H37" s="339">
        <f t="shared" si="4"/>
        <v>2.2727272773280571E-2</v>
      </c>
      <c r="I37" s="423">
        <f>$F$37*I$34</f>
        <v>237117.47700000001</v>
      </c>
      <c r="J37" s="424">
        <f t="shared" ref="J37" si="6">$F$37*J$34</f>
        <v>661040.56110000005</v>
      </c>
      <c r="K37" s="389"/>
      <c r="L37" s="389"/>
    </row>
    <row r="38" spans="1:14" s="315" customFormat="1" ht="15" customHeight="1" x14ac:dyDescent="0.2">
      <c r="A38" s="760" t="s">
        <v>232</v>
      </c>
      <c r="B38" s="761"/>
      <c r="C38" s="761"/>
      <c r="D38" s="761"/>
      <c r="E38" s="761"/>
      <c r="F38" s="761"/>
      <c r="G38" s="404">
        <f>SUM(G35:G37)</f>
        <v>9580352.4100000001</v>
      </c>
      <c r="H38" s="340">
        <f>SUM(H35:H37)</f>
        <v>0.2424242424932542</v>
      </c>
      <c r="I38" s="423">
        <f>SUM(I35:I37)</f>
        <v>2529253.088</v>
      </c>
      <c r="J38" s="424">
        <f t="shared" ref="J38" si="7">SUM(J35:J37)</f>
        <v>7051099.3184000012</v>
      </c>
      <c r="K38" s="389"/>
      <c r="L38" s="389"/>
    </row>
    <row r="39" spans="1:14" s="315" customFormat="1" ht="13.5" thickBot="1" x14ac:dyDescent="0.25">
      <c r="A39" s="795" t="s">
        <v>233</v>
      </c>
      <c r="B39" s="796"/>
      <c r="C39" s="796"/>
      <c r="D39" s="796"/>
      <c r="E39" s="796"/>
      <c r="F39" s="796"/>
      <c r="G39" s="410">
        <f>G38+G34</f>
        <v>39518953.68</v>
      </c>
      <c r="H39" s="380">
        <f>H34+H38</f>
        <v>1</v>
      </c>
      <c r="I39" s="441">
        <f>I34+I38</f>
        <v>10433168.988</v>
      </c>
      <c r="J39" s="442">
        <f t="shared" ref="J39" si="8">J34+J38</f>
        <v>29085784.6884</v>
      </c>
      <c r="K39" s="389"/>
      <c r="L39" s="389"/>
      <c r="M39" s="390"/>
      <c r="N39" s="391"/>
    </row>
    <row r="40" spans="1:14" x14ac:dyDescent="0.2">
      <c r="A40" s="341"/>
      <c r="B40" s="342"/>
      <c r="C40" s="342"/>
      <c r="D40" s="342"/>
      <c r="E40" s="342"/>
      <c r="F40" s="342"/>
      <c r="G40" s="343"/>
      <c r="H40" s="344"/>
      <c r="I40" s="443"/>
    </row>
    <row r="41" spans="1:14" x14ac:dyDescent="0.2">
      <c r="A41" s="341"/>
      <c r="B41" s="342"/>
      <c r="C41" s="342"/>
      <c r="D41" s="342"/>
      <c r="E41" s="342"/>
      <c r="F41" s="342"/>
      <c r="G41" s="343"/>
      <c r="H41" s="344"/>
      <c r="I41" s="443"/>
    </row>
    <row r="42" spans="1:14" x14ac:dyDescent="0.2">
      <c r="A42" s="341"/>
      <c r="B42" s="341"/>
      <c r="C42" s="341"/>
      <c r="D42" s="341"/>
      <c r="E42" s="341"/>
      <c r="F42" s="341"/>
      <c r="G42" s="345"/>
      <c r="H42" s="341"/>
      <c r="I42" s="443"/>
    </row>
    <row r="43" spans="1:14" x14ac:dyDescent="0.2">
      <c r="A43" s="341"/>
      <c r="B43" s="341"/>
      <c r="C43" s="341"/>
      <c r="D43" s="341"/>
      <c r="E43" s="346"/>
      <c r="F43" s="346"/>
      <c r="G43" s="346"/>
      <c r="H43" s="341"/>
      <c r="I43" s="443"/>
    </row>
    <row r="44" spans="1:14" x14ac:dyDescent="0.2">
      <c r="A44" s="341"/>
      <c r="B44" s="341"/>
      <c r="C44" s="341"/>
      <c r="E44" s="348"/>
      <c r="F44" s="347"/>
      <c r="G44" s="347"/>
      <c r="H44" s="341"/>
      <c r="I44" s="443"/>
    </row>
    <row r="45" spans="1:14" x14ac:dyDescent="0.2">
      <c r="A45" s="341"/>
      <c r="B45" s="341"/>
      <c r="C45" s="341"/>
      <c r="E45" s="349"/>
      <c r="F45" s="350"/>
      <c r="G45" s="350"/>
      <c r="H45" s="341"/>
      <c r="I45" s="443"/>
    </row>
    <row r="46" spans="1:14" x14ac:dyDescent="0.2">
      <c r="A46" s="341"/>
      <c r="B46" s="341"/>
      <c r="C46" s="341"/>
      <c r="E46" s="351"/>
      <c r="F46" s="352"/>
      <c r="G46" s="352"/>
      <c r="H46" s="341"/>
      <c r="I46" s="443"/>
    </row>
    <row r="47" spans="1:14" x14ac:dyDescent="0.2">
      <c r="A47" s="756"/>
      <c r="B47" s="756"/>
      <c r="C47" s="756"/>
      <c r="D47" s="756"/>
      <c r="E47" s="756"/>
      <c r="F47" s="341"/>
      <c r="G47" s="341"/>
      <c r="H47" s="341"/>
      <c r="I47" s="443"/>
    </row>
  </sheetData>
  <mergeCells count="46">
    <mergeCell ref="A39:F39"/>
    <mergeCell ref="A35:E35"/>
    <mergeCell ref="A37:E37"/>
    <mergeCell ref="A36:E36"/>
    <mergeCell ref="B20:C20"/>
    <mergeCell ref="B21:C21"/>
    <mergeCell ref="B33:C33"/>
    <mergeCell ref="B32:C32"/>
    <mergeCell ref="B28:C28"/>
    <mergeCell ref="B29:C29"/>
    <mergeCell ref="B30:C30"/>
    <mergeCell ref="B31:C31"/>
    <mergeCell ref="B16:C16"/>
    <mergeCell ref="B25:C25"/>
    <mergeCell ref="B26:C26"/>
    <mergeCell ref="B27:C27"/>
    <mergeCell ref="B17:C17"/>
    <mergeCell ref="B22:C22"/>
    <mergeCell ref="B24:C24"/>
    <mergeCell ref="B23:C23"/>
    <mergeCell ref="A47:E47"/>
    <mergeCell ref="B1:B6"/>
    <mergeCell ref="A34:F34"/>
    <mergeCell ref="B13:C13"/>
    <mergeCell ref="B12:C12"/>
    <mergeCell ref="B18:C18"/>
    <mergeCell ref="A1:A6"/>
    <mergeCell ref="C1:D2"/>
    <mergeCell ref="C3:D3"/>
    <mergeCell ref="C4:D4"/>
    <mergeCell ref="C5:D6"/>
    <mergeCell ref="A8:J9"/>
    <mergeCell ref="A11:J11"/>
    <mergeCell ref="E1:F1"/>
    <mergeCell ref="A38:F38"/>
    <mergeCell ref="B14:C14"/>
    <mergeCell ref="B15:C15"/>
    <mergeCell ref="I1:J6"/>
    <mergeCell ref="E2:F3"/>
    <mergeCell ref="E4:F4"/>
    <mergeCell ref="E5:F6"/>
    <mergeCell ref="G1:H1"/>
    <mergeCell ref="G2:H3"/>
    <mergeCell ref="G4:H4"/>
    <mergeCell ref="G5:H5"/>
    <mergeCell ref="G6:H6"/>
  </mergeCells>
  <phoneticPr fontId="29" type="noConversion"/>
  <pageMargins left="0.7" right="0.7" top="0.75" bottom="0.75" header="0.3" footer="0.3"/>
  <pageSetup scale="67" orientation="landscape" horizontalDpi="360" verticalDpi="36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view="pageBreakPreview" topLeftCell="A40" zoomScale="120" zoomScaleNormal="100" zoomScaleSheetLayoutView="120" workbookViewId="0">
      <selection activeCell="F63" sqref="F63"/>
    </sheetView>
  </sheetViews>
  <sheetFormatPr baseColWidth="10" defaultColWidth="11.42578125" defaultRowHeight="12.75" x14ac:dyDescent="0.2"/>
  <cols>
    <col min="1" max="6" width="18.85546875" style="309" customWidth="1"/>
    <col min="7" max="8" width="19.28515625" style="279" customWidth="1"/>
    <col min="9" max="16384" width="11.42578125" style="279"/>
  </cols>
  <sheetData>
    <row r="1" spans="1:8" x14ac:dyDescent="0.2">
      <c r="A1" s="830"/>
      <c r="B1" s="833" t="s">
        <v>191</v>
      </c>
      <c r="C1" s="834"/>
      <c r="D1" s="278" t="s">
        <v>192</v>
      </c>
      <c r="E1" s="278">
        <v>103</v>
      </c>
      <c r="F1" s="837"/>
    </row>
    <row r="2" spans="1:8" x14ac:dyDescent="0.2">
      <c r="A2" s="831"/>
      <c r="B2" s="835"/>
      <c r="C2" s="836"/>
      <c r="D2" s="840" t="s">
        <v>193</v>
      </c>
      <c r="E2" s="817">
        <v>51</v>
      </c>
      <c r="F2" s="838"/>
    </row>
    <row r="3" spans="1:8" x14ac:dyDescent="0.2">
      <c r="A3" s="831"/>
      <c r="B3" s="842" t="s">
        <v>194</v>
      </c>
      <c r="C3" s="843"/>
      <c r="D3" s="841"/>
      <c r="E3" s="817"/>
      <c r="F3" s="838"/>
    </row>
    <row r="4" spans="1:8" ht="15" x14ac:dyDescent="0.25">
      <c r="A4" s="831"/>
      <c r="B4" s="844" t="s">
        <v>195</v>
      </c>
      <c r="C4" s="845"/>
      <c r="D4" s="278" t="s">
        <v>196</v>
      </c>
      <c r="E4" s="278">
        <v>1</v>
      </c>
      <c r="F4" s="838"/>
      <c r="G4"/>
    </row>
    <row r="5" spans="1:8" ht="15" x14ac:dyDescent="0.25">
      <c r="A5" s="831"/>
      <c r="B5" s="846" t="s">
        <v>197</v>
      </c>
      <c r="C5" s="847"/>
      <c r="D5" s="840" t="s">
        <v>198</v>
      </c>
      <c r="E5" s="278" t="s">
        <v>199</v>
      </c>
      <c r="F5" s="838"/>
      <c r="G5"/>
    </row>
    <row r="6" spans="1:8" ht="15" x14ac:dyDescent="0.25">
      <c r="A6" s="832"/>
      <c r="B6" s="848"/>
      <c r="C6" s="849"/>
      <c r="D6" s="841"/>
      <c r="E6" s="280">
        <v>45797</v>
      </c>
      <c r="F6" s="839"/>
      <c r="G6"/>
    </row>
    <row r="7" spans="1:8" ht="15.75" thickBot="1" x14ac:dyDescent="0.3">
      <c r="A7" s="281"/>
      <c r="B7" s="282"/>
      <c r="C7" s="282"/>
      <c r="D7" s="282"/>
      <c r="E7" s="282"/>
      <c r="F7" s="282"/>
      <c r="G7"/>
    </row>
    <row r="8" spans="1:8" ht="21.75" customHeight="1" x14ac:dyDescent="0.25">
      <c r="A8" s="736" t="str">
        <f>Presupuesto!A8</f>
        <v>ADECUACION Y MEJORAMIENTO DE (C.I.C) CENTRO DE INTEGACION CIUDADANA DEL MUNICIPIO DE SAN MIGUEL PUTUMAYO</v>
      </c>
      <c r="B8" s="737"/>
      <c r="C8" s="737"/>
      <c r="D8" s="737"/>
      <c r="E8" s="737"/>
      <c r="F8" s="737"/>
      <c r="G8"/>
    </row>
    <row r="9" spans="1:8" ht="17.25" customHeight="1" thickBot="1" x14ac:dyDescent="0.3">
      <c r="A9" s="738"/>
      <c r="B9" s="739"/>
      <c r="C9" s="739"/>
      <c r="D9" s="739"/>
      <c r="E9" s="739"/>
      <c r="F9" s="739"/>
      <c r="G9"/>
    </row>
    <row r="10" spans="1:8" ht="15" x14ac:dyDescent="0.25">
      <c r="A10" s="283"/>
      <c r="B10" s="283"/>
      <c r="C10" s="283"/>
      <c r="D10" s="283"/>
      <c r="E10" s="283"/>
      <c r="F10" s="283"/>
      <c r="G10"/>
    </row>
    <row r="11" spans="1:8" x14ac:dyDescent="0.2">
      <c r="A11" s="850" t="s">
        <v>200</v>
      </c>
      <c r="B11" s="850"/>
      <c r="C11" s="850"/>
      <c r="D11" s="850"/>
      <c r="E11" s="850"/>
      <c r="F11" s="850"/>
    </row>
    <row r="13" spans="1:8" x14ac:dyDescent="0.2">
      <c r="A13" s="851" t="s">
        <v>201</v>
      </c>
      <c r="B13" s="852"/>
      <c r="C13" s="852"/>
      <c r="D13" s="852"/>
      <c r="E13" s="852"/>
      <c r="F13" s="853"/>
    </row>
    <row r="14" spans="1:8" x14ac:dyDescent="0.2">
      <c r="A14" s="284" t="s">
        <v>202</v>
      </c>
      <c r="B14" s="285" t="s">
        <v>203</v>
      </c>
      <c r="C14" s="842" t="s">
        <v>77</v>
      </c>
      <c r="D14" s="843"/>
      <c r="E14" s="817" t="s">
        <v>204</v>
      </c>
      <c r="F14" s="817"/>
      <c r="H14" s="286"/>
    </row>
    <row r="15" spans="1:8" x14ac:dyDescent="0.2">
      <c r="A15" s="287" t="s">
        <v>205</v>
      </c>
      <c r="B15" s="288">
        <v>2200000</v>
      </c>
      <c r="C15" s="828">
        <v>1.75</v>
      </c>
      <c r="D15" s="828"/>
      <c r="E15" s="829">
        <f>B15*C15</f>
        <v>3850000</v>
      </c>
      <c r="F15" s="829"/>
    </row>
    <row r="16" spans="1:8" x14ac:dyDescent="0.2">
      <c r="A16" s="813" t="s">
        <v>206</v>
      </c>
      <c r="B16" s="813"/>
      <c r="C16" s="813"/>
      <c r="D16" s="813"/>
      <c r="E16" s="813"/>
      <c r="F16" s="813"/>
    </row>
    <row r="17" spans="1:9" ht="38.25" x14ac:dyDescent="0.2">
      <c r="A17" s="289" t="s">
        <v>207</v>
      </c>
      <c r="B17" s="289" t="s">
        <v>204</v>
      </c>
      <c r="C17" s="289" t="s">
        <v>208</v>
      </c>
      <c r="D17" s="289" t="s">
        <v>209</v>
      </c>
      <c r="E17" s="289" t="s">
        <v>210</v>
      </c>
      <c r="F17" s="289" t="s">
        <v>211</v>
      </c>
    </row>
    <row r="18" spans="1:9" x14ac:dyDescent="0.2">
      <c r="A18" s="290" t="s">
        <v>205</v>
      </c>
      <c r="B18" s="291">
        <f>E15</f>
        <v>3850000</v>
      </c>
      <c r="C18" s="292">
        <v>0.6</v>
      </c>
      <c r="D18" s="293">
        <v>0.5</v>
      </c>
      <c r="E18" s="400">
        <f>ROUND((B18*C18*D18),0)</f>
        <v>1155000</v>
      </c>
      <c r="F18" s="325">
        <f>E18/E48</f>
        <v>3.8578956631396426E-2</v>
      </c>
      <c r="G18" s="286"/>
    </row>
    <row r="19" spans="1:9" x14ac:dyDescent="0.2">
      <c r="A19" s="821" t="s">
        <v>212</v>
      </c>
      <c r="B19" s="822"/>
      <c r="C19" s="295"/>
      <c r="D19" s="295"/>
      <c r="E19" s="401"/>
      <c r="F19" s="295"/>
    </row>
    <row r="20" spans="1:9" x14ac:dyDescent="0.2">
      <c r="A20" s="823" t="s">
        <v>213</v>
      </c>
      <c r="B20" s="824"/>
      <c r="C20" s="290"/>
      <c r="D20" s="290"/>
      <c r="E20" s="402">
        <v>350000</v>
      </c>
      <c r="F20" s="296">
        <f>E20/E48</f>
        <v>1.1690592918604976E-2</v>
      </c>
      <c r="I20" s="297"/>
    </row>
    <row r="21" spans="1:9" x14ac:dyDescent="0.2">
      <c r="A21" s="825" t="s">
        <v>214</v>
      </c>
      <c r="B21" s="825"/>
      <c r="C21" s="294"/>
      <c r="D21" s="290"/>
      <c r="E21" s="400"/>
      <c r="F21" s="290"/>
    </row>
    <row r="22" spans="1:9" x14ac:dyDescent="0.2">
      <c r="A22" s="826" t="s">
        <v>215</v>
      </c>
      <c r="B22" s="827"/>
      <c r="C22" s="290"/>
      <c r="D22" s="290"/>
      <c r="E22" s="403">
        <v>150000</v>
      </c>
      <c r="F22" s="298">
        <f>E22/E48</f>
        <v>5.0102541079735611E-3</v>
      </c>
    </row>
    <row r="23" spans="1:9" x14ac:dyDescent="0.2">
      <c r="A23" s="826" t="s">
        <v>216</v>
      </c>
      <c r="B23" s="827"/>
      <c r="C23" s="290"/>
      <c r="D23" s="290"/>
      <c r="E23" s="403">
        <v>150000</v>
      </c>
      <c r="F23" s="298">
        <f>E23/E48</f>
        <v>5.0102541079735611E-3</v>
      </c>
    </row>
    <row r="24" spans="1:9" x14ac:dyDescent="0.2">
      <c r="A24" s="826" t="s">
        <v>247</v>
      </c>
      <c r="B24" s="827"/>
      <c r="C24" s="290"/>
      <c r="D24" s="290"/>
      <c r="E24" s="403">
        <v>350000</v>
      </c>
      <c r="F24" s="298">
        <f>E24/E48</f>
        <v>1.1690592918604976E-2</v>
      </c>
    </row>
    <row r="25" spans="1:9" x14ac:dyDescent="0.2">
      <c r="A25" s="826" t="s">
        <v>124</v>
      </c>
      <c r="B25" s="827"/>
      <c r="C25" s="290"/>
      <c r="D25" s="290"/>
      <c r="E25" s="403">
        <v>550000</v>
      </c>
      <c r="F25" s="298">
        <f>E25/E48</f>
        <v>1.8370931729236394E-2</v>
      </c>
    </row>
    <row r="26" spans="1:9" x14ac:dyDescent="0.2">
      <c r="A26" s="826" t="s">
        <v>217</v>
      </c>
      <c r="B26" s="827"/>
      <c r="C26" s="290"/>
      <c r="D26" s="290"/>
      <c r="E26" s="403">
        <v>244093.99000000022</v>
      </c>
      <c r="F26" s="298">
        <f t="shared" ref="F26" si="0">E26/E50</f>
        <v>6.1766308889785407E-3</v>
      </c>
    </row>
    <row r="27" spans="1:9" x14ac:dyDescent="0.2">
      <c r="A27" s="814" t="s">
        <v>218</v>
      </c>
      <c r="B27" s="816"/>
      <c r="C27" s="290"/>
      <c r="D27" s="290"/>
      <c r="E27" s="290"/>
      <c r="F27" s="294"/>
    </row>
    <row r="28" spans="1:9" x14ac:dyDescent="0.2">
      <c r="A28" s="820" t="s">
        <v>219</v>
      </c>
      <c r="B28" s="820"/>
      <c r="C28" s="290"/>
      <c r="D28" s="290"/>
      <c r="E28" s="299">
        <f>E48*F28</f>
        <v>4879992.0070100008</v>
      </c>
      <c r="F28" s="300">
        <v>0.16300000000000001</v>
      </c>
    </row>
    <row r="29" spans="1:9" x14ac:dyDescent="0.2">
      <c r="A29" s="798" t="s">
        <v>125</v>
      </c>
      <c r="B29" s="798"/>
      <c r="C29" s="798"/>
      <c r="D29" s="798"/>
      <c r="E29" s="399">
        <f>ROUND(SUM(E18:E28),2)</f>
        <v>7829086</v>
      </c>
      <c r="F29" s="301">
        <f>SUM(F18:F28)</f>
        <v>0.25952821330276843</v>
      </c>
      <c r="G29" s="398">
        <v>7441639.0300000003</v>
      </c>
      <c r="H29" s="397">
        <f>G29-E29</f>
        <v>-387446.96999999974</v>
      </c>
    </row>
    <row r="30" spans="1:9" x14ac:dyDescent="0.2">
      <c r="A30" s="302"/>
      <c r="B30" s="302"/>
      <c r="C30" s="302"/>
      <c r="D30" s="302"/>
      <c r="E30" s="303"/>
      <c r="F30" s="304"/>
    </row>
    <row r="31" spans="1:9" x14ac:dyDescent="0.2">
      <c r="A31" s="813" t="s">
        <v>220</v>
      </c>
      <c r="B31" s="813"/>
      <c r="C31" s="813"/>
      <c r="D31" s="813"/>
      <c r="E31" s="813"/>
      <c r="F31" s="813"/>
    </row>
    <row r="32" spans="1:9" x14ac:dyDescent="0.2">
      <c r="A32" s="817" t="s">
        <v>163</v>
      </c>
      <c r="B32" s="817"/>
      <c r="C32" s="284"/>
      <c r="D32" s="818" t="s">
        <v>210</v>
      </c>
      <c r="E32" s="819"/>
      <c r="F32" s="284" t="s">
        <v>221</v>
      </c>
    </row>
    <row r="33" spans="1:8" x14ac:dyDescent="0.2">
      <c r="A33" s="808" t="s">
        <v>61</v>
      </c>
      <c r="B33" s="808"/>
      <c r="C33" s="290"/>
      <c r="D33" s="809">
        <f>ROUND((F33*E48),2)</f>
        <v>598772.03</v>
      </c>
      <c r="E33" s="810"/>
      <c r="F33" s="292">
        <v>0.02</v>
      </c>
    </row>
    <row r="34" spans="1:8" x14ac:dyDescent="0.2">
      <c r="A34" s="798" t="s">
        <v>126</v>
      </c>
      <c r="B34" s="798"/>
      <c r="C34" s="798"/>
      <c r="D34" s="799">
        <f>D33</f>
        <v>598772.03</v>
      </c>
      <c r="E34" s="799"/>
      <c r="F34" s="305">
        <f>SUM(F33)</f>
        <v>0.02</v>
      </c>
    </row>
    <row r="35" spans="1:8" x14ac:dyDescent="0.2">
      <c r="A35" s="302"/>
      <c r="B35" s="302"/>
      <c r="C35" s="302"/>
      <c r="D35" s="302"/>
      <c r="E35" s="303"/>
      <c r="F35" s="304"/>
    </row>
    <row r="36" spans="1:8" x14ac:dyDescent="0.2">
      <c r="A36" s="813" t="s">
        <v>222</v>
      </c>
      <c r="B36" s="813"/>
      <c r="C36" s="813"/>
      <c r="D36" s="813"/>
      <c r="E36" s="813"/>
      <c r="F36" s="813"/>
    </row>
    <row r="37" spans="1:8" x14ac:dyDescent="0.2">
      <c r="A37" s="817" t="s">
        <v>163</v>
      </c>
      <c r="B37" s="817"/>
      <c r="C37" s="284"/>
      <c r="D37" s="818" t="s">
        <v>210</v>
      </c>
      <c r="E37" s="819"/>
      <c r="F37" s="284" t="s">
        <v>221</v>
      </c>
    </row>
    <row r="38" spans="1:8" x14ac:dyDescent="0.2">
      <c r="A38" s="808" t="s">
        <v>62</v>
      </c>
      <c r="B38" s="808"/>
      <c r="C38" s="290"/>
      <c r="D38" s="809">
        <f>ROUND((F38*E48),2)</f>
        <v>898158.04</v>
      </c>
      <c r="E38" s="810"/>
      <c r="F38" s="292">
        <v>0.03</v>
      </c>
    </row>
    <row r="39" spans="1:8" x14ac:dyDescent="0.2">
      <c r="A39" s="798" t="s">
        <v>126</v>
      </c>
      <c r="B39" s="798"/>
      <c r="C39" s="798"/>
      <c r="D39" s="799">
        <f>D38</f>
        <v>898158.04</v>
      </c>
      <c r="E39" s="799"/>
      <c r="F39" s="305">
        <f>SUM(F38)</f>
        <v>0.03</v>
      </c>
    </row>
    <row r="40" spans="1:8" x14ac:dyDescent="0.2">
      <c r="A40" s="302"/>
      <c r="B40" s="302"/>
      <c r="C40" s="302"/>
      <c r="D40" s="306"/>
      <c r="E40" s="306"/>
      <c r="F40" s="307"/>
    </row>
    <row r="41" spans="1:8" x14ac:dyDescent="0.2">
      <c r="A41" s="813" t="s">
        <v>223</v>
      </c>
      <c r="B41" s="813"/>
      <c r="C41" s="813"/>
      <c r="D41" s="813"/>
      <c r="E41" s="813"/>
      <c r="F41" s="813"/>
    </row>
    <row r="42" spans="1:8" x14ac:dyDescent="0.2">
      <c r="A42" s="814" t="s">
        <v>224</v>
      </c>
      <c r="B42" s="815"/>
      <c r="C42" s="815"/>
      <c r="D42" s="815"/>
      <c r="E42" s="815"/>
      <c r="F42" s="816"/>
    </row>
    <row r="43" spans="1:8" x14ac:dyDescent="0.2">
      <c r="A43" s="817" t="s">
        <v>163</v>
      </c>
      <c r="B43" s="817"/>
      <c r="C43" s="284"/>
      <c r="D43" s="818" t="s">
        <v>210</v>
      </c>
      <c r="E43" s="819"/>
      <c r="F43" s="284" t="s">
        <v>221</v>
      </c>
      <c r="G43" s="279" t="s">
        <v>240</v>
      </c>
    </row>
    <row r="44" spans="1:8" x14ac:dyDescent="0.2">
      <c r="A44" s="808" t="s">
        <v>225</v>
      </c>
      <c r="B44" s="808"/>
      <c r="C44" s="290"/>
      <c r="D44" s="809">
        <f>ROUND((F44*E48),2)</f>
        <v>8083422.3399999999</v>
      </c>
      <c r="E44" s="810"/>
      <c r="F44" s="308">
        <v>0.27</v>
      </c>
      <c r="G44" s="279" t="s">
        <v>238</v>
      </c>
      <c r="H44" s="398">
        <v>7441639.0300000003</v>
      </c>
    </row>
    <row r="45" spans="1:8" x14ac:dyDescent="0.2">
      <c r="A45" s="811" t="s">
        <v>61</v>
      </c>
      <c r="B45" s="812"/>
      <c r="C45" s="290"/>
      <c r="D45" s="809">
        <f>ROUND((F45*E48),2)</f>
        <v>598772.03</v>
      </c>
      <c r="E45" s="810"/>
      <c r="F45" s="308">
        <v>0.02</v>
      </c>
      <c r="G45" s="279" t="s">
        <v>29</v>
      </c>
      <c r="H45" s="398">
        <v>551232.52</v>
      </c>
    </row>
    <row r="46" spans="1:8" x14ac:dyDescent="0.2">
      <c r="A46" s="808" t="s">
        <v>62</v>
      </c>
      <c r="B46" s="808"/>
      <c r="C46" s="290"/>
      <c r="D46" s="809">
        <f>ROUND((F46*E48),2)</f>
        <v>898158.04</v>
      </c>
      <c r="E46" s="810"/>
      <c r="F46" s="292">
        <v>0.03</v>
      </c>
      <c r="G46" s="279" t="s">
        <v>239</v>
      </c>
      <c r="H46" s="398">
        <v>826848.78</v>
      </c>
    </row>
    <row r="47" spans="1:8" x14ac:dyDescent="0.2">
      <c r="A47" s="802" t="s">
        <v>72</v>
      </c>
      <c r="B47" s="802"/>
      <c r="C47" s="802"/>
      <c r="D47" s="803">
        <f>SUM(D44:E46)</f>
        <v>9580352.4100000001</v>
      </c>
      <c r="E47" s="804"/>
      <c r="F47" s="305">
        <f>SUM(F44:F46)</f>
        <v>0.32000000000000006</v>
      </c>
      <c r="G47" s="279" t="s">
        <v>241</v>
      </c>
      <c r="H47" s="398">
        <f>SUM(H44:H46)</f>
        <v>8819720.3300000001</v>
      </c>
    </row>
    <row r="48" spans="1:8" x14ac:dyDescent="0.2">
      <c r="A48" s="805" t="s">
        <v>226</v>
      </c>
      <c r="B48" s="805"/>
      <c r="C48" s="805"/>
      <c r="D48" s="805"/>
      <c r="E48" s="806">
        <f>Presupuesto!G34</f>
        <v>29938601.270000003</v>
      </c>
      <c r="F48" s="806"/>
      <c r="H48" s="374"/>
    </row>
    <row r="49" spans="1:8" x14ac:dyDescent="0.2">
      <c r="A49" s="805" t="s">
        <v>227</v>
      </c>
      <c r="B49" s="805"/>
      <c r="C49" s="805"/>
      <c r="D49" s="805"/>
      <c r="E49" s="807">
        <f>D47</f>
        <v>9580352.4100000001</v>
      </c>
      <c r="F49" s="807"/>
      <c r="H49" s="375"/>
    </row>
    <row r="50" spans="1:8" x14ac:dyDescent="0.2">
      <c r="A50" s="798" t="s">
        <v>24</v>
      </c>
      <c r="B50" s="798"/>
      <c r="C50" s="798"/>
      <c r="D50" s="798"/>
      <c r="E50" s="799">
        <f>E48+E49</f>
        <v>39518953.680000007</v>
      </c>
      <c r="F50" s="799"/>
    </row>
    <row r="54" spans="1:8" x14ac:dyDescent="0.2">
      <c r="B54" s="310"/>
      <c r="C54" s="310"/>
      <c r="D54" s="310"/>
      <c r="E54" s="310"/>
    </row>
    <row r="55" spans="1:8" x14ac:dyDescent="0.2">
      <c r="A55" s="800"/>
      <c r="B55" s="800"/>
      <c r="C55" s="800"/>
      <c r="D55" s="800"/>
      <c r="E55" s="800"/>
      <c r="F55" s="800"/>
    </row>
    <row r="56" spans="1:8" x14ac:dyDescent="0.2">
      <c r="A56" s="801"/>
      <c r="B56" s="801"/>
      <c r="C56" s="801"/>
      <c r="D56" s="801"/>
      <c r="E56" s="801"/>
      <c r="F56" s="801"/>
    </row>
    <row r="57" spans="1:8" x14ac:dyDescent="0.2">
      <c r="A57" s="801"/>
      <c r="B57" s="801"/>
      <c r="C57" s="801"/>
      <c r="D57" s="801"/>
      <c r="E57" s="801"/>
      <c r="F57" s="801"/>
    </row>
  </sheetData>
  <mergeCells count="63">
    <mergeCell ref="C15:D15"/>
    <mergeCell ref="E15:F15"/>
    <mergeCell ref="A1:A6"/>
    <mergeCell ref="B1:C2"/>
    <mergeCell ref="F1:F6"/>
    <mergeCell ref="D2:D3"/>
    <mergeCell ref="E2:E3"/>
    <mergeCell ref="B3:C3"/>
    <mergeCell ref="B4:C4"/>
    <mergeCell ref="B5:C6"/>
    <mergeCell ref="D5:D6"/>
    <mergeCell ref="A8:F9"/>
    <mergeCell ref="A11:F11"/>
    <mergeCell ref="A13:F13"/>
    <mergeCell ref="C14:D14"/>
    <mergeCell ref="E14:F14"/>
    <mergeCell ref="A28:B28"/>
    <mergeCell ref="A16:F16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38:B38"/>
    <mergeCell ref="D38:E38"/>
    <mergeCell ref="A29:D29"/>
    <mergeCell ref="A31:F31"/>
    <mergeCell ref="A32:B32"/>
    <mergeCell ref="D32:E32"/>
    <mergeCell ref="A33:B33"/>
    <mergeCell ref="D33:E33"/>
    <mergeCell ref="A34:C34"/>
    <mergeCell ref="D34:E34"/>
    <mergeCell ref="A36:F36"/>
    <mergeCell ref="A37:B37"/>
    <mergeCell ref="D37:E37"/>
    <mergeCell ref="A39:C39"/>
    <mergeCell ref="D39:E39"/>
    <mergeCell ref="A41:F41"/>
    <mergeCell ref="A42:F42"/>
    <mergeCell ref="A43:B43"/>
    <mergeCell ref="D43:E43"/>
    <mergeCell ref="A44:B44"/>
    <mergeCell ref="D44:E44"/>
    <mergeCell ref="A45:B45"/>
    <mergeCell ref="D45:E45"/>
    <mergeCell ref="A46:B46"/>
    <mergeCell ref="D46:E46"/>
    <mergeCell ref="A47:C47"/>
    <mergeCell ref="D47:E47"/>
    <mergeCell ref="A48:D48"/>
    <mergeCell ref="E48:F48"/>
    <mergeCell ref="A49:D49"/>
    <mergeCell ref="E49:F49"/>
    <mergeCell ref="A50:D50"/>
    <mergeCell ref="E50:F50"/>
    <mergeCell ref="A55:F55"/>
    <mergeCell ref="A56:F56"/>
    <mergeCell ref="A57:F57"/>
  </mergeCells>
  <pageMargins left="0.7" right="0.7" top="0.75" bottom="0.75" header="0.3" footer="0.3"/>
  <pageSetup scale="78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BASICO</vt:lpstr>
      <vt:lpstr>MEMORIA DE CANTIDADES DE OBRA </vt:lpstr>
      <vt:lpstr>APU</vt:lpstr>
      <vt:lpstr>CRONOGRAMA</vt:lpstr>
      <vt:lpstr>Memoria de Cantidades</vt:lpstr>
      <vt:lpstr>Presupuesto</vt:lpstr>
      <vt:lpstr>F.M </vt:lpstr>
      <vt:lpstr>CRONOGRAMA--</vt:lpstr>
      <vt:lpstr>DESGLOSE AIU</vt:lpstr>
      <vt:lpstr>APU!Área_de_impresión</vt:lpstr>
      <vt:lpstr>BASICO!Área_de_impresión</vt:lpstr>
      <vt:lpstr>CRONOGRAMA!Área_de_impresión</vt:lpstr>
      <vt:lpstr>'CRONOGRAMA--'!Área_de_impresión</vt:lpstr>
      <vt:lpstr>'DESGLOSE AIU'!Área_de_impresión</vt:lpstr>
      <vt:lpstr>'F.M '!Área_de_impresión</vt:lpstr>
      <vt:lpstr>'Memoria de Cantidades'!Área_de_impresión</vt:lpstr>
      <vt:lpstr>'MEMORIA DE CANTIDADES DE OBRA '!Área_de_impresión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EDWIN EXENOVER TOVAR TEZ</cp:lastModifiedBy>
  <cp:lastPrinted>2024-07-29T20:02:36Z</cp:lastPrinted>
  <dcterms:created xsi:type="dcterms:W3CDTF">2018-08-13T21:50:36Z</dcterms:created>
  <dcterms:modified xsi:type="dcterms:W3CDTF">2025-08-13T17:19:55Z</dcterms:modified>
</cp:coreProperties>
</file>