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MEGA\JHON\CONTRATOS EN SEGUIMIENTO\2025\25000673 A H4 2025\DOCUMENTOS BALANCE\"/>
    </mc:Choice>
  </mc:AlternateContent>
  <xr:revisionPtr revIDLastSave="0" documentId="13_ncr:1_{C284ACFD-904F-4C67-B12B-6D467A0F9119}" xr6:coauthVersionLast="45" xr6:coauthVersionMax="47" xr10:uidLastSave="{00000000-0000-0000-0000-000000000000}"/>
  <bookViews>
    <workbookView xWindow="-120" yWindow="-120" windowWidth="29040" windowHeight="15720" xr2:uid="{853CA1E0-8D7B-4923-A432-72E6EC72E87C}"/>
  </bookViews>
  <sheets>
    <sheet name="ACTA MAYORES Y MENORE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2" i="3" l="1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K24" i="3" l="1"/>
  <c r="K103" i="3" l="1"/>
  <c r="K53" i="3"/>
  <c r="F78" i="3" l="1"/>
  <c r="F77" i="3"/>
  <c r="L77" i="3" s="1"/>
  <c r="F76" i="3"/>
  <c r="F75" i="3"/>
  <c r="F74" i="3"/>
  <c r="B76" i="3"/>
  <c r="B75" i="3"/>
  <c r="B78" i="3"/>
  <c r="C78" i="3"/>
  <c r="B77" i="3"/>
  <c r="C77" i="3"/>
  <c r="C76" i="3"/>
  <c r="C75" i="3"/>
  <c r="B74" i="3"/>
  <c r="C74" i="3"/>
  <c r="I22" i="3"/>
  <c r="L94" i="3"/>
  <c r="I94" i="3"/>
  <c r="J94" i="3" s="1"/>
  <c r="L105" i="3"/>
  <c r="I105" i="3"/>
  <c r="J105" i="3" s="1"/>
  <c r="I104" i="3"/>
  <c r="J104" i="3" s="1"/>
  <c r="L104" i="3"/>
  <c r="K100" i="3" l="1"/>
  <c r="F103" i="3" l="1"/>
  <c r="L103" i="3" s="1"/>
  <c r="I106" i="3"/>
  <c r="I103" i="3"/>
  <c r="I101" i="3"/>
  <c r="J101" i="3" s="1"/>
  <c r="I100" i="3"/>
  <c r="J100" i="3" s="1"/>
  <c r="I99" i="3"/>
  <c r="J99" i="3" s="1"/>
  <c r="I98" i="3"/>
  <c r="J98" i="3" s="1"/>
  <c r="I97" i="3"/>
  <c r="J97" i="3" s="1"/>
  <c r="I96" i="3"/>
  <c r="I95" i="3"/>
  <c r="J95" i="3" s="1"/>
  <c r="I93" i="3"/>
  <c r="J93" i="3" s="1"/>
  <c r="I92" i="3"/>
  <c r="J92" i="3" s="1"/>
  <c r="I91" i="3"/>
  <c r="J91" i="3" s="1"/>
  <c r="I90" i="3"/>
  <c r="J90" i="3" s="1"/>
  <c r="I89" i="3"/>
  <c r="J89" i="3" s="1"/>
  <c r="I88" i="3"/>
  <c r="J88" i="3" s="1"/>
  <c r="I87" i="3"/>
  <c r="I86" i="3"/>
  <c r="J86" i="3" s="1"/>
  <c r="I85" i="3"/>
  <c r="J85" i="3" s="1"/>
  <c r="I84" i="3"/>
  <c r="J84" i="3" s="1"/>
  <c r="I83" i="3"/>
  <c r="J83" i="3" s="1"/>
  <c r="I82" i="3"/>
  <c r="J82" i="3" s="1"/>
  <c r="I81" i="3"/>
  <c r="J81" i="3" s="1"/>
  <c r="J96" i="3"/>
  <c r="J106" i="3"/>
  <c r="L106" i="3"/>
  <c r="L101" i="3"/>
  <c r="L100" i="3"/>
  <c r="L99" i="3"/>
  <c r="L98" i="3"/>
  <c r="L97" i="3"/>
  <c r="L96" i="3"/>
  <c r="L95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8" i="3"/>
  <c r="L76" i="3"/>
  <c r="L75" i="3"/>
  <c r="L74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7" i="3"/>
  <c r="L56" i="3"/>
  <c r="L55" i="3"/>
  <c r="L53" i="3"/>
  <c r="L52" i="3"/>
  <c r="L51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2" i="3"/>
  <c r="L31" i="3"/>
  <c r="L30" i="3"/>
  <c r="L29" i="3"/>
  <c r="L28" i="3"/>
  <c r="L27" i="3"/>
  <c r="L26" i="3"/>
  <c r="L25" i="3"/>
  <c r="L24" i="3"/>
  <c r="L23" i="3"/>
  <c r="J87" i="3"/>
  <c r="K102" i="3"/>
  <c r="L102" i="3" s="1"/>
  <c r="L107" i="3" l="1"/>
  <c r="L108" i="3" s="1"/>
  <c r="L111" i="3" s="1"/>
  <c r="L112" i="3" s="1"/>
  <c r="I102" i="3"/>
  <c r="J102" i="3" s="1"/>
  <c r="J103" i="3"/>
  <c r="G76" i="3"/>
  <c r="G77" i="3"/>
  <c r="G75" i="3"/>
  <c r="G74" i="3"/>
  <c r="L110" i="3" l="1"/>
  <c r="L109" i="3"/>
  <c r="I76" i="3"/>
  <c r="J76" i="3" s="1"/>
  <c r="I78" i="3"/>
  <c r="J78" i="3" s="1"/>
  <c r="G78" i="3"/>
  <c r="I77" i="3"/>
  <c r="J77" i="3" s="1"/>
  <c r="I75" i="3"/>
  <c r="J75" i="3" s="1"/>
  <c r="I74" i="3"/>
  <c r="J74" i="3" s="1"/>
  <c r="I62" i="3"/>
  <c r="I80" i="3" l="1"/>
  <c r="I72" i="3"/>
  <c r="I71" i="3"/>
  <c r="I70" i="3"/>
  <c r="I69" i="3"/>
  <c r="I68" i="3"/>
  <c r="I67" i="3"/>
  <c r="I66" i="3"/>
  <c r="I65" i="3"/>
  <c r="I64" i="3"/>
  <c r="I63" i="3"/>
  <c r="I61" i="3"/>
  <c r="I60" i="3"/>
  <c r="I59" i="3"/>
  <c r="I57" i="3"/>
  <c r="I56" i="3"/>
  <c r="I55" i="3"/>
  <c r="I53" i="3"/>
  <c r="I52" i="3"/>
  <c r="I51" i="3"/>
  <c r="I32" i="3"/>
  <c r="I31" i="3"/>
  <c r="I30" i="3"/>
  <c r="I29" i="3"/>
  <c r="I28" i="3"/>
  <c r="I27" i="3"/>
  <c r="I26" i="3"/>
  <c r="I25" i="3"/>
  <c r="I24" i="3"/>
  <c r="I23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21" i="3"/>
  <c r="J51" i="3" l="1"/>
  <c r="G72" i="3" l="1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7" i="3"/>
  <c r="G56" i="3"/>
  <c r="G55" i="3"/>
  <c r="G53" i="3"/>
  <c r="G52" i="3"/>
  <c r="G51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21" i="3"/>
  <c r="J38" i="3"/>
  <c r="J39" i="3"/>
  <c r="J40" i="3"/>
  <c r="J41" i="3"/>
  <c r="J42" i="3"/>
  <c r="J43" i="3"/>
  <c r="J44" i="3"/>
  <c r="J45" i="3"/>
  <c r="J46" i="3"/>
  <c r="J47" i="3"/>
  <c r="J48" i="3"/>
  <c r="J49" i="3"/>
  <c r="J52" i="3"/>
  <c r="J53" i="3"/>
  <c r="J55" i="3"/>
  <c r="J56" i="3"/>
  <c r="J57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80" i="3"/>
  <c r="G80" i="3"/>
  <c r="G107" i="3"/>
  <c r="G108" i="3" s="1"/>
  <c r="G109" i="3" l="1"/>
  <c r="G111" i="3"/>
  <c r="G110" i="3"/>
  <c r="J31" i="3"/>
  <c r="G31" i="3"/>
  <c r="J30" i="3"/>
  <c r="G30" i="3"/>
  <c r="J29" i="3"/>
  <c r="G29" i="3"/>
  <c r="J28" i="3"/>
  <c r="G28" i="3"/>
  <c r="J27" i="3"/>
  <c r="G27" i="3"/>
  <c r="J26" i="3"/>
  <c r="G26" i="3"/>
  <c r="J25" i="3"/>
  <c r="G25" i="3"/>
  <c r="J24" i="3"/>
  <c r="J107" i="3" s="1"/>
  <c r="J108" i="3" s="1"/>
  <c r="G24" i="3"/>
  <c r="J23" i="3"/>
  <c r="G23" i="3"/>
  <c r="J109" i="3" l="1"/>
  <c r="J110" i="3"/>
  <c r="J111" i="3"/>
  <c r="I121" i="3"/>
  <c r="J37" i="3"/>
  <c r="J36" i="3"/>
  <c r="J35" i="3"/>
  <c r="J32" i="3"/>
  <c r="I109" i="3"/>
  <c r="I110" i="3"/>
  <c r="I111" i="3"/>
  <c r="I112" i="3"/>
  <c r="L22" i="3"/>
  <c r="J34" i="3"/>
  <c r="J22" i="3"/>
  <c r="G32" i="3"/>
  <c r="G22" i="3"/>
  <c r="L21" i="3"/>
  <c r="L12" i="3"/>
  <c r="L6" i="3"/>
  <c r="J21" i="3" l="1"/>
  <c r="G112" i="3" l="1"/>
  <c r="J113" i="3" l="1"/>
  <c r="L113" i="3"/>
  <c r="G113" i="3"/>
  <c r="L13" i="3" s="1"/>
  <c r="L14" i="3" l="1"/>
  <c r="L15" i="3" s="1"/>
  <c r="L115" i="3"/>
  <c r="L116" i="3" s="1"/>
  <c r="K112" i="3"/>
  <c r="K110" i="3"/>
  <c r="K109" i="3"/>
  <c r="K111" i="3"/>
</calcChain>
</file>

<file path=xl/sharedStrings.xml><?xml version="1.0" encoding="utf-8"?>
<sst xmlns="http://schemas.openxmlformats.org/spreadsheetml/2006/main" count="254" uniqueCount="164">
  <si>
    <t>UTILIDAD</t>
  </si>
  <si>
    <t>VALOR TOTAL</t>
  </si>
  <si>
    <t>UND</t>
  </si>
  <si>
    <t>ADMINISTRACION</t>
  </si>
  <si>
    <t>IMPREVISTOS</t>
  </si>
  <si>
    <t xml:space="preserve">ACTA DE MAYORES Y MENORES CANTIDADES DE OBRA E INCLUSION DE ITEMS NO PREVISTOS </t>
  </si>
  <si>
    <t xml:space="preserve"> REGIONAL CENTRO SUR
UNIDAD ADMINISTRATIVA ESPECIAL DE AERONÁUTICA CIVIL </t>
  </si>
  <si>
    <t>CONTRATO No.:</t>
  </si>
  <si>
    <t xml:space="preserve">FECHA PRESENTE ACTA: </t>
  </si>
  <si>
    <t>OBJETO:</t>
  </si>
  <si>
    <t>PLAZO INICIAL:</t>
  </si>
  <si>
    <t>PLAZO ADICIONAL:</t>
  </si>
  <si>
    <t>PLAZO FINAL:</t>
  </si>
  <si>
    <t>FECHA DE INICIO:</t>
  </si>
  <si>
    <t>CONTRATISTA:</t>
  </si>
  <si>
    <t>KAXA SAS</t>
  </si>
  <si>
    <t>FECHA DE SUSPENSION 1:</t>
  </si>
  <si>
    <t>N/A</t>
  </si>
  <si>
    <t>FECHA DE PRORROGA :</t>
  </si>
  <si>
    <t>FECHA DE REINICIO 1:</t>
  </si>
  <si>
    <t>ENTIDAD CONTRATANTE:</t>
  </si>
  <si>
    <t>AERONAUTICA CIVIL</t>
  </si>
  <si>
    <t>FECHA DE OTROSI 1:</t>
  </si>
  <si>
    <t>FECHA DE TERMINACION 1:</t>
  </si>
  <si>
    <t xml:space="preserve">VALOR DEL CONTRATO: </t>
  </si>
  <si>
    <t>SUPERVISOR:</t>
  </si>
  <si>
    <t>VALOR ADICIONAL:</t>
  </si>
  <si>
    <t>ITEM</t>
  </si>
  <si>
    <t xml:space="preserve">DESCRIPCION </t>
  </si>
  <si>
    <t>CONDICIONES ORIGINALES</t>
  </si>
  <si>
    <t xml:space="preserve">CONDICIONES MODIFICADAS </t>
  </si>
  <si>
    <t xml:space="preserve">CONDICIONES ACTUALIZADAS </t>
  </si>
  <si>
    <t>CANT</t>
  </si>
  <si>
    <t xml:space="preserve">VALOR UNITARIO </t>
  </si>
  <si>
    <t xml:space="preserve"> +/-</t>
  </si>
  <si>
    <t>SUBTOTAL COSTOS OBRAS</t>
  </si>
  <si>
    <t>SUBTOTAL</t>
  </si>
  <si>
    <t>SUBTOTAL OBRAS (COSTO DIRECTO)</t>
  </si>
  <si>
    <t xml:space="preserve">IVA SOBRE LA UTILIDAD </t>
  </si>
  <si>
    <t xml:space="preserve">TOTAL PRESUPUESTO DE OBRA </t>
  </si>
  <si>
    <t xml:space="preserve">TOTAL MODIFICACION  </t>
  </si>
  <si>
    <t>TOTAL EJECUTADO</t>
  </si>
  <si>
    <t xml:space="preserve">VALOR ADICION </t>
  </si>
  <si>
    <t>VALOR EN %</t>
  </si>
  <si>
    <t>LISSY MARYURI FERNANDEZ MONTENEGRO</t>
  </si>
  <si>
    <t>SUPERVISOR  DEL CONTRATO</t>
  </si>
  <si>
    <t>REPRESENTANTE LEGAL</t>
  </si>
  <si>
    <t>CONTRATISTA</t>
  </si>
  <si>
    <t>GILMA DEL PILAR LOZANO ORTIZ</t>
  </si>
  <si>
    <t>REALIZAR EL MANTENIMIENTO Y ADECUACIÓN DEL LADO TIERRA DEL AEROPUERTO GENERAL NAVAS PARDO DE CHAPARRAL.</t>
  </si>
  <si>
    <t>25000673 A H4 2025</t>
  </si>
  <si>
    <t>CINCO (5) MESES.</t>
  </si>
  <si>
    <t>DESMONTE CUBIERTA TEJA DE FIBROCEMENTO. INCLUYE RETIRO DE GANCHOS, ANCLAJES Y FIJACION A LA ESTRUCTURA EXISTENTE.</t>
  </si>
  <si>
    <t>M2</t>
  </si>
  <si>
    <t>MANTENIMIENTO, LAVADO Y PINTURA DE ESTRUCTURA METÁLICA INTERNA DE CUBIERTA. INCLUYE LIMPIEZA Y PREPARACIÓN DE SUPERFICIE.</t>
  </si>
  <si>
    <t>ML</t>
  </si>
  <si>
    <t>MANTENIMIENTO DE BAJANTES Y CANALES (LIMPIEZA CON SONDA). INCLUYE REMOCIÓN DE PARTÍCULAS Y OBJETOS QUE SE ENCUENTREN OBSTRUYENDO LA TUBERÍA Y REPARACIÓN DE TODO TIPO DE FILTRACIÓN.</t>
  </si>
  <si>
    <t>SUMINISTRO E INSTALACIÓN DE TEJA TERMOACUSTICA O SIMILAR. INCLUYE GANCHOS DE FIJACIÓN, TERMINALES, LIMATESA, CORTE DE TRASLAPOS, REDES E INSTALACIONES.</t>
  </si>
  <si>
    <t>SUMINISTRO E INSTALACIÓN DE CIELO RASO EN PVC SITUADO A UNA ALTURA INFERIOR A 3 M, COMPUESTO POR LAMINAS DE PVC DE 85 MM DE ANCHURA, SEPARADAS POR 15 MM, CON ACABADO EN COLOR BLANCO Y FIJACIÓN MEDIANTE VARILLAS METÁLICAS. (INCLUYE RESOLUCIÓN DE ENCUENTROS Y PUNTOS SINGULARES, MATERIALES, MANO DE OBRA, HERRAMIENTA MENOR Y TODOS LOS ELEMENTOS NECESARIOS PARA SU CORRECTA EJECUCIÓN CONFORME A LAS ESPECIFICACIONES TÉCNICAS).</t>
  </si>
  <si>
    <t>DESMONTE Y RETIRO DE PUNTOS DE ILUMINACIÓN. INCLUYE RETIRO Y DISPOSICION FINAL.</t>
  </si>
  <si>
    <t>SUMISTRO E INSTALACIÓN DE LUMINARIAS TIPO LED DE 60 X 60 MARCA SILVANIA O SIMILAR. (INCLUYE REDES, CONEXIONES, ACCESORIOS, MANO DE OBRA, MATERIALES, HERRAMIENTA MENOR Y TODOS LOS ELEMENTOS NECESARIOS PARA SU CORRECTA EJECUCIÓN).</t>
  </si>
  <si>
    <t>SUMINISTRO Y APLICACIÓN DE PINTURA EN MUROS EXISTENTES EXTERIORES O INTERIORES (RESANES, ESTUCO Y APLICACIÓN DE PINTURA TRES MANOS TIPO KORAZA O SIMILAR) (INCLUYE: EQUIPO ESPECIALIZADO, MATERIALES, MANO DE OBRA, HERRAMIENTA MENOR Y TODOS LOS ELEMENTOS NECESARIOS PARA SU CORRECTA APLICACIÓN).</t>
  </si>
  <si>
    <t>REVISION, REPARACION Y MANTENIMIENTO DE PUNTO ELECTRICOS, SWITCH, VENTILADORES, TOMAS Y OTROS. (INCLUYE CONECTORES, RESANES, APARATO Y TODOS LOS ELEMENTOS NECESARIOS PARA SU CORRECTA INSTALACIÓN Y FUNCIONAMIENTO).</t>
  </si>
  <si>
    <t>SUMINISTRO E INSTALACION EQUIPO DE AIRE ACONDICIONADO TIPO MINI SPLIT CONVENCIONAL DE 36000 ± 10% BTU /220V /R410A o 407C.</t>
  </si>
  <si>
    <t>DESMONTE REFLECTORES LED. INCLUYE RETIRO DE SOPORTES, ACCESORIOS, CARGUE, RETIRO Y DISPOSICIÓN FINAL.</t>
  </si>
  <si>
    <t>SUMINISTRO E INSTALACIÓN DE REFLECTOR LED DE 60 X 60 CM DE INCRUSTAR. INCLUYE SOPORTES,  ACCESORIOS NECESARIOS PARA LA CONEXIÓN E INSTALACIÓN.</t>
  </si>
  <si>
    <t>TERMINAL AEREA</t>
  </si>
  <si>
    <t>BAÑOS</t>
  </si>
  <si>
    <t>DESMONTE DE PUERTAS. (INCLUYE HERRAMIENTA MENOR, CARGUE, RETIRO Y DISPOSICIÓN FINAL EN EL SITIO INDICADO).</t>
  </si>
  <si>
    <t>DESMONTE DE APARATO SANITARIO Y LAVAMANOS (INCLUYE HERRAMIENTA MENOR, CARGUE, RETIRO Y DISPOSICIÓN FINAL EN EL SITIO INDICADO).</t>
  </si>
  <si>
    <t>DESMONTE, DEMOLICIÓN Y RETIRO DE ESTRUCTURAS EN CONCRETO. (MUROS EN BLOQUE O LADRILLO, REFORZADOS O NO, REVOQUES, ENCHAPES E INSTALACIONES EMBEBIDAS. INCLUYE: TRASIEGO, CARGUE, TRANSPORTE INTERNO Y DISPOSICION FINAL EN SITIO AUTORIZADO).</t>
  </si>
  <si>
    <t>DEMOLICIÓN DE PISOS. (INCLUYE HERRAMIENTA MENOR, CARGUE, RETIRO Y DISPOSICIÓN FINAL EN SITIO AUTORIZADO).</t>
  </si>
  <si>
    <t>MURO PERIMETRAL O INTERNO UTILIZANDO BLOQUE DE MAMPOSTERIA NRO 5 ESTANDAR CON DIMENSIONES 12CM X 20CM X 30CM. (INCLUYE CONSIDERACIÓN DE UNA MERMA DEL 5% EN BLOQUES; Y TODOS LOS MATERIALES, MANO DE OBRA, HERRAMIENTA MENOR Y ELEMENTOS NECESARIOS PARA UNA CORRECTA EJECUCIÓN).</t>
  </si>
  <si>
    <t>SUMINISTRO E INSTALACIÓN DE PISO PARED CERAMICA DE GRAN FORMATO 51 X 110,   (INCLUYE ADHESIVO CEMENTICIO Y NIVELACIÓN, PREPARACIÓN DE SUPERFICIE, LINEALES, FAJAS, PERFORACIONES MAQUINADAS, EMBOQUILLADO, LIMPIEZA FINAL, EQUIPO, HERRAMIENTA MENOR Y TODOS LOS ELEMENTOS NECESARIOS PARA SU CORRECTA EJECUCIÓN).</t>
  </si>
  <si>
    <t>SUMINISTRO E INSTALACIÓN DE LAVAMANOS CON PEDESTAL ALUVIA BLANCO CORONA. INCLUYE ACCESORIOS, CONSUMIBLES, EQUIPO, HERRAMIENTA MENOR Y TODO LO NECESARIO PARA SU CORRECTA EJECUCIÓN Y FUNCIONAMIENTO.</t>
  </si>
  <si>
    <t>SUMINISTRO E INSTALACIÓN DE GRIFERÍA TIPO PUSH INSTITUCIONAL - CONSUMO MAXIMO DE 1,3 LPM. INCLUYE ACCESORIOS, CONSUMIBLES, EQUIPO, HERRAMIENTA MENOR Y TODO LO NECESARIO PARA SU CORRECTA EJECUCIÓN Y FUNCIONAMIENTO.</t>
  </si>
  <si>
    <t>SUMINISTRO E INSTALACIÓN KIT TAZA INSTITUCIONAL COLOR BLANCO ELONGADA CON FLUXOMETRO DE PALANCA, INCLUYE VALVULA ANTIVANDALICA TIPO PUSH,  ACCESORIOS, CONSUMIBLES, EQUIPO, HERRAMIENTA MENOR Y TODO LO NECESARIO PARA SU CORRECTA EJECUCIÓN Y FUNCIONAMIENTO.</t>
  </si>
  <si>
    <t>SUMINISTRO E INSTALACION DISPENSADOR DE PAPEL HIGIENICO EN ACERO INOXIDABLE. INCLUYE   CONSUMIBLES, EQUIPO, HERRAMIENTA MENOR Y TODO LO NECESARIO PARA SU CORRECTA EJECUCIÓN Y FUNCIONAMIENTO.</t>
  </si>
  <si>
    <t>SUMINISTRO E INSTALACION  PAPELERA METALICA ANTIVANDALICA EN ACERO INOXIDABLE 12 LITROS. INCLUYE CONSUMIBLES, EQUIPO, HERRAMIENTA MENOR Y TODO LO NECESARIO PARA SU CORRECTA EJECUCIÓN Y FUNCIONAMIENTO.</t>
  </si>
  <si>
    <t>SUMINISTRO E INSTALACIÓN DE PUNTO ELÉCTRICO DE CORRIENTE REGULADA ESTE PAQUETE COMPRENDE LA TOTALIDAD DE LOS SERVICIOS DESDE LA MANO DE OBRA ESPECIALIZADA, PASANDO POR LOS MATERIALES Y HERRAMIENTAS MENORES, HASTA TODOS LOS ACCESORIOS INDISPENSABLES PARA UNA IMPLEMENTACIÓN ÓPTIMA. EL ALCANCE VA DESDE LA CONEXIÓN INICIAL HASTA EL PUNTO FINAL, INCORPORANDO ELEMENTOS COMO CONECTORES, SISTEMAS DE CANALIZACIÓN, TUBERÍAS Y REGATAS.</t>
  </si>
  <si>
    <t>FABRICACIÓN Y MONTAJE PUERTA DE COMUNICACIÓN 070, x 2,35m, TIPO PANEL DOBLE EN LAMINA CR-20 (INCLUYE MARCO DILATADO Y ACABADO EN PINTURA ELECTROESTATICA).</t>
  </si>
  <si>
    <t>MANTENIMIENTO Y LIMPIEZA DE CAÑERIA PUNTO SANITARIO (INCLUYE MANO DE OBRA, HERRAMIENTA MENOR Y TODOS LOS ELEMENTOS NECESARIOS PARA SU CORRECTA APLICACIÓN).</t>
  </si>
  <si>
    <t>SUMINISTRO Y CONSTRUCCION DE CAJA DE INSPECCION 0,6X0,6M (H=1M INCLUYE MARCO Y TAPA) (INCLUYE MANO DE OBRA, CONEXIONES, MATERIALES, HERRAMIENTA, EQUIPO MENOR Y TODOS LOS ELEMENTOS NECESARIOS PARA SU CORRECTA EJECUCIÓN E INSTALACIÓN Y FUNCIONAMIENTO).</t>
  </si>
  <si>
    <t>LAVADERO - BODEGA DE INSUMOS</t>
  </si>
  <si>
    <t>ESTRUCTURA METALICA EN VIGAS IPE 300 EN I BAJO NORMAS ASTM A572.</t>
  </si>
  <si>
    <t>SUMINISTRO E INSTALACIÓN DE ESTRUCTURA METALICA TUBULAR PARA CUBIERTA EN TUBERIA RECTANGULAR 3" X 1 /2" CALIBRE 1.5MM.</t>
  </si>
  <si>
    <t>ACCESO A PLATAFORMA - INGRESO PEATONAL</t>
  </si>
  <si>
    <t>PARQUEADERO</t>
  </si>
  <si>
    <t>EXCAVACIÓN MANUAL EN MATERIAL COMÚN SIN CLASIFICAR, PARA FUNDACIONES Y CIMIENTOS (CONCRETO CICLÓPEO, VIGA CIMIENTO, PIE DE AMIGO Y PEDESTALES), INCLUYE RETIRO Y DISPOSICIÓN FINAL EN SITIO AUTORIZADO.</t>
  </si>
  <si>
    <t>M3</t>
  </si>
  <si>
    <t>EXCAVACIÓN MANUAL EN MATERIAL COMÚN SIN CLASIFICAR, PARA LA CONFORMACIÓN DE LA ZONA DEL PAVIMENTO, INCLUYE RETIRO Y DISPOSICIÓN FINAL EN SITIO AUTORIZADO.</t>
  </si>
  <si>
    <t>SUMINISTRO E INSTALACIÓN DE CONCRETO CICLÓPEO 60% (CONCRETO DE 3000 PSI MEZCLADO EN SITIO Y 40% PIEDRA RAJÓN).</t>
  </si>
  <si>
    <t>SUMINISTRO E INSTALACIÓN DE CONCRETO 3000 PSI INCLUYE REFUERZO. (VIGA DE CIMIENTO, VIGA DE AMARRE, CIMIENTO PIE DE AMIGO, Y CIMIENTO PEDESTAL).</t>
  </si>
  <si>
    <t>SUMINISTRO E INSTALACIÓN DE MORTERO 1:4 PARA PISA MALLA.</t>
  </si>
  <si>
    <t>SUMINISTRO E INSTALACIÓN CERRAMIENTO TIPO I EN MALLA ESLABONADA CON RECUBRIMIENTO EN PVC, CALIBRE 7" INCLUYENDO EL RECUBRIMIENTO, H = 2M, INCLUYE TUBERIA (POSTE, PIE DE APOYO Y PIE DE AMIGO). CUATRO HILOS DE ALAMBRE DE PÚA Y ACCESORIOS.</t>
  </si>
  <si>
    <t>SUMINISTRO E INSTALACIÓN PORTÓN DE ACCESO 2 HOJAS EN TUBO GALVANIZADO 2" MALLA ESLABONADA (3,2M X 5,4M), INCLUYE PINTURA, SOLDADURA, HERRAJE, ANTICORROSIVOS,   BISAGRAS   Y   TODO   LO   NECESARIO   PARA   SU   CORRECTO FUNCIONAMIENTO.</t>
  </si>
  <si>
    <t>RELLENO COMPACTADO CON MATERIAL SELECCIONADO RESULTANTE DE LA EXCAVACIÓN (PARA CIMIENTOS DEL CERRAMIENTO).</t>
  </si>
  <si>
    <t>SUBBASE GRANULAR CLASE B – GRADACIÓN SGB-50 PARA ZONA DE PARQUEADERO.</t>
  </si>
  <si>
    <t>BASE GRANULAR CLASE B – GRADACIÓN SGB-40 PARA ZONA DE PARQUEADERO.</t>
  </si>
  <si>
    <t>EMULSIÓN ASFÁLTICA DE ROTURA LENTA CRL-40 PARA ZONA DE PARQUEADERO.</t>
  </si>
  <si>
    <t>LTS</t>
  </si>
  <si>
    <t>MEZCLA ASFÁLTICA CON ASFALTO MODIFICADO CON GCR (M-GCR-19) PARA ZONA DE PARQUEADERO.</t>
  </si>
  <si>
    <t>PAVIMENTO DE CONCRETO HIDRAULICO PARA ZONA DE PARQUEADERO.</t>
  </si>
  <si>
    <t>DEMARCACION LINEA CONTINUA CON PINTURA EN FRIO A. MAXIMO=0.12M COLOR BLANCO, AMARILLO O AZUL  (E=15 MILS, ACRÍLICA BASE AGUA. INC. SUMIN. Y APLIC. CON EQUIPO. INCL. MICROESFERAS) PARA ZONA DE PARQUEADERO.</t>
  </si>
  <si>
    <t xml:space="preserve">IMPERMEABILIZACION LOSA DE CONCRETO </t>
  </si>
  <si>
    <t>SUMINISTRO E INSTALACION EQUIPO DE AIRE ACONDICIONADO TIPO MINI SPLIT CONVENCIONAL DE 24000 BTU / 220 V</t>
  </si>
  <si>
    <t>RED DE EVACUACION DE CONDESANDOS</t>
  </si>
  <si>
    <t xml:space="preserve">SUMINISTRO E INSTALACION DE ESPEJO </t>
  </si>
  <si>
    <t>SUMINISTRO E INSTALACION TOPE DE LLANTAS</t>
  </si>
  <si>
    <t>SUMINISTRO E INSTALACION DE DOMO EN POLICARBONATO ACCESO A PLATAFORMA - INGRESO PEATONAL</t>
  </si>
  <si>
    <t>ACTIVIDADES NO PREVISTAS</t>
  </si>
  <si>
    <t xml:space="preserve">UND </t>
  </si>
  <si>
    <t>SUMINISTRO E INSTALACION CABALLETE FIJO PARATEJA TERMO ACUSTICA O SIMILAR</t>
  </si>
  <si>
    <t>SUMINISTRO E INSTALACION MURO SUPERBOARD A DOBLE CARA</t>
  </si>
  <si>
    <t>SUMINISTRO E INSTALACION DE PUERTA ZONA SALA DE ESPERA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</si>
  <si>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</si>
  <si>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</si>
  <si>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</si>
  <si>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</si>
  <si>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</si>
  <si>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</si>
  <si>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</si>
  <si>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</si>
  <si>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</si>
  <si>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NP11</t>
  </si>
  <si>
    <t>NP12</t>
  </si>
  <si>
    <t>NP13</t>
  </si>
  <si>
    <t>NP14</t>
  </si>
  <si>
    <t>NP15</t>
  </si>
  <si>
    <t>NP17</t>
  </si>
  <si>
    <t>NP18</t>
  </si>
  <si>
    <t>SUMINISTRO E INSTALACION SANITARIO PARA PERSONAS EN CONDICION DE DISCAPACIDAD</t>
  </si>
  <si>
    <t>SUMINISTRO E INSTALACION DE FLANCHE Y LAMINA GALVANIZADA</t>
  </si>
  <si>
    <t>SUMINISTRO E INSTALACION Y ACOMETIDA DE PUNTOS ELECTRICOS 220 V</t>
  </si>
  <si>
    <t>SUMINISTRO E INSTALACION DE VENTANARIA EN ALUMINIO</t>
  </si>
  <si>
    <t xml:space="preserve">SUMINISTRO E INSTALACION DE TUBERIA SANITARIA </t>
  </si>
  <si>
    <t>SUMINISTRO E INSTALACION DE TUBERIA HIDRAULICA</t>
  </si>
  <si>
    <t>SUMINISTRO E INSTALACION DE PINTURA EN ESMALTE AZUL</t>
  </si>
  <si>
    <t>SUMINISTRO E INSTALACION DE LAVAMANOS PARA PERSONAS EN CONDICION DE DISCAPACIDAD</t>
  </si>
  <si>
    <t xml:space="preserve">SUMINISTRO E INSTALACION DE SANITARIOS TIPO INSTITUCIONAL O SIMILAR </t>
  </si>
  <si>
    <t xml:space="preserve">SUMINISTRO E INSTALACION DE LUMINARIAS LED 24W </t>
  </si>
  <si>
    <t>SUMINISTRO E INSTALACION MESON PARA LAVAMANOS EN CUARZO</t>
  </si>
  <si>
    <t>SUMINISTRO E INSTALACION DE JUEGO DE  BARRAS DE SUJECION PARA PERSONAS EN CONDICION DE DISCAPACIDAD</t>
  </si>
  <si>
    <t>SUMINSTRO E INSTALACION DE TUBERIA METALICA CIRCULAR 1"</t>
  </si>
  <si>
    <t>SUMINSTRO E INSTALACION DE TUBERIA METALICA CIRCULAR 4"</t>
  </si>
  <si>
    <t>NP10</t>
  </si>
  <si>
    <t>NP16</t>
  </si>
  <si>
    <t>NP19</t>
  </si>
  <si>
    <t>NP20</t>
  </si>
  <si>
    <t>NP21</t>
  </si>
  <si>
    <t>NP22</t>
  </si>
  <si>
    <t>NP23</t>
  </si>
  <si>
    <t>NP24</t>
  </si>
  <si>
    <t>SUMINSTRO E INSTALACION DE ESTRUCTURA METALICA EN PERFIL RECTANGULAR PARA CUBIERTA</t>
  </si>
  <si>
    <t>NP25</t>
  </si>
  <si>
    <t>COMISION TOPOGRAFICA PARQUEADERO</t>
  </si>
  <si>
    <t>GBL</t>
  </si>
  <si>
    <t>NP26</t>
  </si>
  <si>
    <t>REPARACION CERRAMIENTO MALLA ESLABONADA</t>
  </si>
  <si>
    <t>NP27</t>
  </si>
  <si>
    <t>SUMINISTRO E INSTALACION DE RED SANITARIA  EXTERNA HASTA LA CAJA DE INSPECCION AREA BAÑOS</t>
  </si>
  <si>
    <t>CERRAMIENTO MALLA ESLABONADA  ZONA LIMON SWINGLEA</t>
  </si>
  <si>
    <t>AEROPUERTO DE CHAPARRAL</t>
  </si>
  <si>
    <t>KAXA SAS.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</si>
</sst>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_-* #,##0.00\ &quot;Pts&quot;_-;\-* #,##0.00\ &quot;Pts&quot;_-;_-* &quot;-&quot;??\ &quot;Pts&quot;_-;_-@_-"/>
    <numFmt numFmtId="166" formatCode="[$-F800]dddd\,\ mmmm\ dd\,\ yyyy"/>
    <numFmt numFmtId="167" formatCode="_ * #,##0.00_ ;_ * \-#,##0.00_ ;_ * &quot;-&quot;??_ ;_ @_ "/>
    <numFmt numFmtId="168" formatCode="_-&quot;$&quot;\ * #,##0_-;\-&quot;$&quot;\ * #,##0_-;_-&quot;$&quot;\ * &quot;-&quot;??_-;_-@_-"/>
    <numFmt numFmtId="169" formatCode="_-&quot;$&quot;\ * #,##0.0_-;\-&quot;$&quot;\ * #,##0.0_-;_-&quot;$&quot;\ * &quot;-&quot;??_-;_-@_-"/>
    <numFmt numFmtId="170" formatCode="_-&quot;$&quot;\ * #,##0.00_-;\-&quot;$&quot;\ * #,##0.00_-;_-&quot;$&quot;\ * &quot;-&quot;_-;_-@_-"/>
    <numFmt numFmtId="171" formatCode="&quot;$&quot;\ #,##0.00;[Red]&quot;$&quot;\ \-#,##0.00"/>
    <numFmt numFmtId="172" formatCode="&quot;$&quot;\ #,##0.00_);\(&quot;$&quot;\ #,##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</cellStyleXfs>
  <cellXfs count="184">
    <xf numFmtId="0" fontId="0" fillId="0" borderId="0" xfId="0"/>
    <xf numFmtId="2" fontId="2" fillId="0" borderId="23" xfId="0" applyNumberFormat="1" applyFont="1" applyBorder="1" applyAlignment="1">
      <alignment vertical="center" wrapText="1"/>
    </xf>
    <xf numFmtId="166" fontId="2" fillId="0" borderId="9" xfId="1" applyNumberFormat="1" applyFont="1" applyFill="1" applyBorder="1" applyAlignment="1">
      <alignment horizontal="left" vertical="center" wrapText="1"/>
    </xf>
    <xf numFmtId="2" fontId="2" fillId="0" borderId="8" xfId="0" applyNumberFormat="1" applyFont="1" applyBorder="1" applyAlignment="1">
      <alignment vertical="center" wrapText="1"/>
    </xf>
    <xf numFmtId="14" fontId="2" fillId="0" borderId="9" xfId="1" applyNumberFormat="1" applyFont="1" applyFill="1" applyBorder="1" applyAlignment="1">
      <alignment horizontal="left" vertical="center" wrapText="1"/>
    </xf>
    <xf numFmtId="44" fontId="2" fillId="0" borderId="9" xfId="1" applyFont="1" applyFill="1" applyBorder="1" applyAlignment="1">
      <alignment horizontal="left" vertical="center" wrapText="1"/>
    </xf>
    <xf numFmtId="44" fontId="4" fillId="3" borderId="33" xfId="1" applyFont="1" applyFill="1" applyBorder="1" applyAlignment="1">
      <alignment vertical="center" wrapText="1"/>
    </xf>
    <xf numFmtId="0" fontId="4" fillId="3" borderId="33" xfId="0" applyFont="1" applyFill="1" applyBorder="1" applyAlignment="1">
      <alignment horizontal="center" vertical="center" wrapText="1"/>
    </xf>
    <xf numFmtId="2" fontId="2" fillId="3" borderId="33" xfId="12" applyNumberFormat="1" applyFont="1" applyFill="1" applyBorder="1" applyAlignment="1">
      <alignment horizontal="center" vertical="center" wrapText="1"/>
    </xf>
    <xf numFmtId="44" fontId="2" fillId="3" borderId="33" xfId="1" applyFont="1" applyFill="1" applyBorder="1" applyAlignment="1">
      <alignment vertical="center"/>
    </xf>
    <xf numFmtId="44" fontId="2" fillId="3" borderId="34" xfId="1" applyFont="1" applyFill="1" applyBorder="1" applyAlignment="1">
      <alignment vertical="center" wrapText="1"/>
    </xf>
    <xf numFmtId="44" fontId="2" fillId="0" borderId="17" xfId="1" applyFont="1" applyFill="1" applyBorder="1" applyAlignment="1">
      <alignment vertical="center"/>
    </xf>
    <xf numFmtId="169" fontId="4" fillId="0" borderId="17" xfId="1" applyNumberFormat="1" applyFont="1" applyFill="1" applyBorder="1" applyAlignment="1">
      <alignment horizontal="center" vertical="center"/>
    </xf>
    <xf numFmtId="2" fontId="2" fillId="0" borderId="17" xfId="12" applyNumberFormat="1" applyFont="1" applyFill="1" applyBorder="1" applyAlignment="1">
      <alignment horizontal="center" vertical="center" wrapText="1"/>
    </xf>
    <xf numFmtId="44" fontId="2" fillId="0" borderId="17" xfId="1" applyFont="1" applyFill="1" applyBorder="1" applyAlignment="1">
      <alignment horizontal="right" vertical="center" wrapText="1"/>
    </xf>
    <xf numFmtId="44" fontId="2" fillId="0" borderId="18" xfId="1" applyFont="1" applyFill="1" applyBorder="1" applyAlignment="1">
      <alignment vertical="center" wrapText="1"/>
    </xf>
    <xf numFmtId="44" fontId="4" fillId="0" borderId="8" xfId="1" applyFont="1" applyFill="1" applyBorder="1" applyAlignment="1">
      <alignment vertical="center"/>
    </xf>
    <xf numFmtId="2" fontId="4" fillId="0" borderId="8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left" wrapText="1"/>
    </xf>
    <xf numFmtId="44" fontId="4" fillId="0" borderId="9" xfId="1" applyFont="1" applyFill="1" applyBorder="1" applyAlignment="1">
      <alignment vertical="center" wrapText="1"/>
    </xf>
    <xf numFmtId="10" fontId="2" fillId="0" borderId="8" xfId="16" applyNumberFormat="1" applyFont="1" applyFill="1" applyBorder="1" applyAlignment="1">
      <alignment horizontal="center" vertical="center"/>
    </xf>
    <xf numFmtId="44" fontId="2" fillId="0" borderId="8" xfId="1" applyFont="1" applyFill="1" applyBorder="1" applyAlignment="1">
      <alignment vertical="center"/>
    </xf>
    <xf numFmtId="0" fontId="4" fillId="0" borderId="8" xfId="0" applyFont="1" applyBorder="1" applyAlignment="1">
      <alignment horizontal="center"/>
    </xf>
    <xf numFmtId="44" fontId="2" fillId="0" borderId="9" xfId="1" applyFont="1" applyFill="1" applyBorder="1" applyAlignment="1">
      <alignment vertical="center" wrapText="1"/>
    </xf>
    <xf numFmtId="0" fontId="2" fillId="0" borderId="19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4" fontId="2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2" fillId="0" borderId="0" xfId="1" applyFont="1" applyFill="1" applyBorder="1"/>
    <xf numFmtId="44" fontId="2" fillId="0" borderId="0" xfId="1" applyFont="1" applyFill="1" applyBorder="1" applyAlignment="1">
      <alignment wrapText="1"/>
    </xf>
    <xf numFmtId="44" fontId="2" fillId="0" borderId="21" xfId="1" applyFont="1" applyFill="1" applyBorder="1" applyAlignment="1">
      <alignment wrapText="1"/>
    </xf>
    <xf numFmtId="10" fontId="4" fillId="0" borderId="9" xfId="16" applyNumberFormat="1" applyFont="1" applyFill="1" applyBorder="1" applyAlignment="1">
      <alignment horizontal="right" vertical="center" wrapText="1" indent="2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44" fontId="2" fillId="0" borderId="0" xfId="1" applyFont="1" applyFill="1" applyAlignment="1">
      <alignment vertical="center"/>
    </xf>
    <xf numFmtId="44" fontId="2" fillId="0" borderId="0" xfId="1" applyFont="1" applyFill="1"/>
    <xf numFmtId="2" fontId="2" fillId="0" borderId="0" xfId="0" applyNumberFormat="1" applyFont="1" applyAlignment="1">
      <alignment horizontal="center" wrapText="1"/>
    </xf>
    <xf numFmtId="44" fontId="2" fillId="0" borderId="0" xfId="1" applyFont="1" applyFill="1" applyAlignment="1">
      <alignment vertical="center" wrapText="1"/>
    </xf>
    <xf numFmtId="44" fontId="2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44" fontId="2" fillId="0" borderId="0" xfId="1" applyFont="1" applyFill="1" applyAlignment="1">
      <alignment wrapText="1"/>
    </xf>
    <xf numFmtId="44" fontId="2" fillId="0" borderId="0" xfId="1" applyFont="1" applyFill="1" applyAlignment="1">
      <alignment horizontal="center"/>
    </xf>
    <xf numFmtId="0" fontId="4" fillId="0" borderId="8" xfId="0" applyFont="1" applyBorder="1" applyAlignment="1">
      <alignment horizontal="center" vertical="center"/>
    </xf>
    <xf numFmtId="44" fontId="4" fillId="0" borderId="9" xfId="1" applyFont="1" applyFill="1" applyBorder="1" applyAlignment="1">
      <alignment horizontal="center" vertical="center" wrapText="1"/>
    </xf>
    <xf numFmtId="0" fontId="2" fillId="0" borderId="12" xfId="21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2" fillId="0" borderId="8" xfId="5" applyFont="1" applyBorder="1" applyAlignment="1">
      <alignment horizontal="center" vertical="center"/>
    </xf>
    <xf numFmtId="4" fontId="2" fillId="0" borderId="8" xfId="20" applyNumberFormat="1" applyFont="1" applyFill="1" applyBorder="1" applyAlignment="1">
      <alignment horizontal="center" vertical="center" wrapText="1"/>
    </xf>
    <xf numFmtId="44" fontId="2" fillId="0" borderId="8" xfId="1" applyFont="1" applyFill="1" applyBorder="1" applyAlignment="1">
      <alignment horizontal="center" vertical="center" wrapText="1"/>
    </xf>
    <xf numFmtId="0" fontId="2" fillId="0" borderId="12" xfId="19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172" fontId="2" fillId="0" borderId="9" xfId="22" applyNumberFormat="1" applyFont="1" applyFill="1" applyBorder="1" applyAlignment="1">
      <alignment horizontal="right" vertical="center" wrapText="1"/>
    </xf>
    <xf numFmtId="0" fontId="2" fillId="0" borderId="8" xfId="21" applyFont="1" applyBorder="1" applyAlignment="1">
      <alignment vertical="center" wrapText="1"/>
    </xf>
    <xf numFmtId="2" fontId="2" fillId="4" borderId="17" xfId="12" applyNumberFormat="1" applyFont="1" applyFill="1" applyBorder="1" applyAlignment="1">
      <alignment horizontal="center" vertical="center" wrapText="1"/>
    </xf>
    <xf numFmtId="44" fontId="2" fillId="0" borderId="36" xfId="1" applyFont="1" applyFill="1" applyBorder="1" applyAlignment="1">
      <alignment vertical="center"/>
    </xf>
    <xf numFmtId="169" fontId="4" fillId="0" borderId="36" xfId="1" applyNumberFormat="1" applyFont="1" applyFill="1" applyBorder="1" applyAlignment="1">
      <alignment horizontal="center" vertical="center"/>
    </xf>
    <xf numFmtId="2" fontId="2" fillId="0" borderId="36" xfId="12" applyNumberFormat="1" applyFont="1" applyFill="1" applyBorder="1" applyAlignment="1">
      <alignment horizontal="center" vertical="center" wrapText="1"/>
    </xf>
    <xf numFmtId="44" fontId="2" fillId="0" borderId="36" xfId="1" applyFont="1" applyFill="1" applyBorder="1" applyAlignment="1">
      <alignment horizontal="right" vertical="center" wrapText="1"/>
    </xf>
    <xf numFmtId="44" fontId="2" fillId="0" borderId="37" xfId="1" applyFont="1" applyFill="1" applyBorder="1" applyAlignment="1">
      <alignment vertical="center" wrapText="1"/>
    </xf>
    <xf numFmtId="0" fontId="5" fillId="0" borderId="0" xfId="0" applyFont="1"/>
    <xf numFmtId="0" fontId="2" fillId="0" borderId="16" xfId="4" applyFont="1" applyBorder="1" applyAlignment="1">
      <alignment horizontal="center" vertical="center"/>
    </xf>
    <xf numFmtId="0" fontId="2" fillId="0" borderId="16" xfId="7" applyFont="1" applyBorder="1" applyAlignment="1">
      <alignment horizontal="center" vertical="center"/>
    </xf>
    <xf numFmtId="2" fontId="5" fillId="0" borderId="0" xfId="0" applyNumberFormat="1" applyFont="1"/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4" fillId="3" borderId="32" xfId="7" applyFont="1" applyFill="1" applyBorder="1" applyAlignment="1">
      <alignment horizontal="center" vertical="center"/>
    </xf>
    <xf numFmtId="4" fontId="4" fillId="3" borderId="33" xfId="5" applyNumberFormat="1" applyFont="1" applyFill="1" applyBorder="1" applyAlignment="1">
      <alignment horizontal="center" vertical="center" wrapText="1"/>
    </xf>
    <xf numFmtId="0" fontId="4" fillId="3" borderId="33" xfId="5" applyFont="1" applyFill="1" applyBorder="1" applyAlignment="1">
      <alignment horizontal="center" vertical="center"/>
    </xf>
    <xf numFmtId="2" fontId="4" fillId="3" borderId="33" xfId="14" applyNumberFormat="1" applyFont="1" applyFill="1" applyBorder="1" applyAlignment="1">
      <alignment horizontal="center" vertical="center" wrapText="1"/>
    </xf>
    <xf numFmtId="168" fontId="4" fillId="3" borderId="33" xfId="1" applyNumberFormat="1" applyFont="1" applyFill="1" applyBorder="1" applyAlignment="1">
      <alignment horizontal="right" vertical="center" wrapText="1"/>
    </xf>
    <xf numFmtId="0" fontId="2" fillId="0" borderId="8" xfId="5" applyFont="1" applyBorder="1" applyAlignment="1">
      <alignment horizontal="left" vertical="center" wrapText="1"/>
    </xf>
    <xf numFmtId="4" fontId="4" fillId="2" borderId="5" xfId="17" applyNumberFormat="1" applyFont="1" applyFill="1" applyBorder="1" applyAlignment="1">
      <alignment vertical="center"/>
    </xf>
    <xf numFmtId="4" fontId="4" fillId="2" borderId="0" xfId="17" applyNumberFormat="1" applyFont="1" applyFill="1" applyAlignment="1">
      <alignment vertical="center"/>
    </xf>
    <xf numFmtId="4" fontId="4" fillId="2" borderId="21" xfId="17" applyNumberFormat="1" applyFont="1" applyFill="1" applyBorder="1" applyAlignment="1">
      <alignment vertical="center" wrapText="1"/>
    </xf>
    <xf numFmtId="0" fontId="4" fillId="0" borderId="0" xfId="18" applyFont="1" applyAlignment="1">
      <alignment vertical="center"/>
    </xf>
    <xf numFmtId="0" fontId="4" fillId="0" borderId="1" xfId="18" applyFont="1" applyBorder="1" applyAlignment="1">
      <alignment vertical="center"/>
    </xf>
    <xf numFmtId="2" fontId="4" fillId="0" borderId="1" xfId="18" applyNumberFormat="1" applyFont="1" applyBorder="1" applyAlignment="1">
      <alignment vertical="center"/>
    </xf>
    <xf numFmtId="0" fontId="2" fillId="0" borderId="1" xfId="18" applyFont="1" applyBorder="1" applyAlignment="1">
      <alignment horizontal="center" vertical="center"/>
    </xf>
    <xf numFmtId="0" fontId="4" fillId="0" borderId="1" xfId="18" applyFont="1" applyBorder="1" applyAlignment="1">
      <alignment vertical="center" wrapText="1"/>
    </xf>
    <xf numFmtId="0" fontId="4" fillId="0" borderId="7" xfId="18" applyFont="1" applyBorder="1" applyAlignment="1">
      <alignment vertical="center" wrapText="1"/>
    </xf>
    <xf numFmtId="0" fontId="2" fillId="0" borderId="8" xfId="7" applyFont="1" applyBorder="1" applyAlignment="1">
      <alignment horizontal="center" vertical="center"/>
    </xf>
    <xf numFmtId="0" fontId="2" fillId="0" borderId="35" xfId="21" applyFont="1" applyBorder="1" applyAlignment="1">
      <alignment vertical="center" wrapText="1"/>
    </xf>
    <xf numFmtId="4" fontId="2" fillId="0" borderId="8" xfId="6" applyNumberFormat="1" applyFont="1" applyFill="1" applyBorder="1" applyAlignment="1">
      <alignment horizontal="center" vertical="center" wrapText="1"/>
    </xf>
    <xf numFmtId="0" fontId="2" fillId="0" borderId="35" xfId="7" applyFont="1" applyBorder="1" applyAlignment="1">
      <alignment horizontal="center" vertical="center"/>
    </xf>
    <xf numFmtId="4" fontId="2" fillId="0" borderId="35" xfId="6" applyNumberFormat="1" applyFont="1" applyFill="1" applyBorder="1" applyAlignment="1">
      <alignment horizontal="center" vertical="center" wrapText="1"/>
    </xf>
    <xf numFmtId="4" fontId="4" fillId="3" borderId="39" xfId="5" applyNumberFormat="1" applyFont="1" applyFill="1" applyBorder="1" applyAlignment="1">
      <alignment horizontal="center" vertical="center" wrapText="1"/>
    </xf>
    <xf numFmtId="0" fontId="2" fillId="0" borderId="30" xfId="4" applyFont="1" applyBorder="1" applyAlignment="1">
      <alignment horizontal="center" vertical="center"/>
    </xf>
    <xf numFmtId="0" fontId="2" fillId="5" borderId="38" xfId="4" applyFont="1" applyFill="1" applyBorder="1" applyAlignment="1">
      <alignment horizontal="center" vertical="center"/>
    </xf>
    <xf numFmtId="44" fontId="2" fillId="0" borderId="8" xfId="15" applyFont="1" applyFill="1" applyBorder="1" applyAlignment="1">
      <alignment horizontal="right" vertical="center" wrapText="1"/>
    </xf>
    <xf numFmtId="0" fontId="2" fillId="0" borderId="8" xfId="19" applyFont="1" applyBorder="1" applyAlignment="1">
      <alignment horizontal="left" vertical="center" wrapText="1"/>
    </xf>
    <xf numFmtId="0" fontId="2" fillId="0" borderId="8" xfId="21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3" xfId="21" applyFont="1" applyBorder="1" applyAlignment="1">
      <alignment vertical="center" wrapText="1"/>
    </xf>
    <xf numFmtId="0" fontId="2" fillId="0" borderId="3" xfId="7" applyFont="1" applyBorder="1" applyAlignment="1">
      <alignment horizontal="center" vertical="center"/>
    </xf>
    <xf numFmtId="4" fontId="2" fillId="0" borderId="3" xfId="6" applyNumberFormat="1" applyFont="1" applyFill="1" applyBorder="1" applyAlignment="1">
      <alignment horizontal="center" vertical="center" wrapText="1"/>
    </xf>
    <xf numFmtId="44" fontId="2" fillId="0" borderId="3" xfId="15" applyFont="1" applyFill="1" applyBorder="1" applyAlignment="1">
      <alignment horizontal="right" vertical="center" wrapText="1"/>
    </xf>
    <xf numFmtId="44" fontId="2" fillId="0" borderId="3" xfId="1" applyFont="1" applyFill="1" applyBorder="1" applyAlignment="1">
      <alignment vertical="center"/>
    </xf>
    <xf numFmtId="169" fontId="4" fillId="0" borderId="3" xfId="1" applyNumberFormat="1" applyFont="1" applyFill="1" applyBorder="1" applyAlignment="1">
      <alignment horizontal="center" vertical="center"/>
    </xf>
    <xf numFmtId="2" fontId="2" fillId="0" borderId="3" xfId="12" applyNumberFormat="1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right" vertical="center" wrapText="1"/>
    </xf>
    <xf numFmtId="44" fontId="2" fillId="0" borderId="4" xfId="1" applyFont="1" applyFill="1" applyBorder="1" applyAlignment="1">
      <alignment vertical="center" wrapText="1"/>
    </xf>
    <xf numFmtId="0" fontId="2" fillId="0" borderId="36" xfId="21" applyFont="1" applyBorder="1" applyAlignment="1">
      <alignment vertical="center" wrapText="1"/>
    </xf>
    <xf numFmtId="0" fontId="2" fillId="0" borderId="36" xfId="7" applyFont="1" applyBorder="1" applyAlignment="1">
      <alignment horizontal="center" vertical="center"/>
    </xf>
    <xf numFmtId="4" fontId="2" fillId="0" borderId="36" xfId="6" applyNumberFormat="1" applyFont="1" applyFill="1" applyBorder="1" applyAlignment="1">
      <alignment horizontal="center" vertical="center" wrapText="1"/>
    </xf>
    <xf numFmtId="44" fontId="2" fillId="0" borderId="36" xfId="15" applyFont="1" applyFill="1" applyBorder="1" applyAlignment="1">
      <alignment horizontal="right" vertical="center" wrapText="1"/>
    </xf>
    <xf numFmtId="44" fontId="4" fillId="0" borderId="3" xfId="1" applyFont="1" applyFill="1" applyBorder="1" applyAlignment="1">
      <alignment vertical="center"/>
    </xf>
    <xf numFmtId="2" fontId="4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/>
    </xf>
    <xf numFmtId="44" fontId="4" fillId="0" borderId="4" xfId="1" applyFont="1" applyFill="1" applyBorder="1" applyAlignment="1">
      <alignment vertical="center" wrapText="1"/>
    </xf>
    <xf numFmtId="0" fontId="2" fillId="0" borderId="3" xfId="0" applyFont="1" applyBorder="1" applyAlignment="1">
      <alignment horizontal="left" wrapText="1"/>
    </xf>
    <xf numFmtId="44" fontId="4" fillId="0" borderId="35" xfId="1" applyFont="1" applyFill="1" applyBorder="1" applyAlignment="1">
      <alignment vertical="center"/>
    </xf>
    <xf numFmtId="170" fontId="4" fillId="0" borderId="35" xfId="0" applyNumberFormat="1" applyFont="1" applyBorder="1" applyAlignment="1">
      <alignment horizontal="center" vertical="center"/>
    </xf>
    <xf numFmtId="2" fontId="4" fillId="0" borderId="35" xfId="12" applyNumberFormat="1" applyFont="1" applyFill="1" applyBorder="1" applyAlignment="1">
      <alignment horizontal="left" vertical="center" wrapText="1"/>
    </xf>
    <xf numFmtId="44" fontId="4" fillId="0" borderId="41" xfId="1" applyFont="1" applyFill="1" applyBorder="1" applyAlignment="1">
      <alignment vertical="center" wrapText="1"/>
    </xf>
    <xf numFmtId="0" fontId="4" fillId="0" borderId="0" xfId="18" applyFont="1" applyAlignment="1">
      <alignment horizontal="center" vertical="center"/>
    </xf>
    <xf numFmtId="0" fontId="2" fillId="0" borderId="16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4" fillId="0" borderId="40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4" fillId="0" borderId="8" xfId="11" applyFont="1" applyBorder="1" applyAlignment="1">
      <alignment horizontal="center" vertical="center" wrapText="1"/>
    </xf>
    <xf numFmtId="2" fontId="4" fillId="0" borderId="8" xfId="11" applyNumberFormat="1" applyFont="1" applyBorder="1" applyAlignment="1">
      <alignment horizontal="center" vertical="center"/>
    </xf>
    <xf numFmtId="4" fontId="4" fillId="2" borderId="5" xfId="17" applyNumberFormat="1" applyFont="1" applyFill="1" applyBorder="1" applyAlignment="1">
      <alignment horizontal="center" vertical="center"/>
    </xf>
    <xf numFmtId="44" fontId="4" fillId="0" borderId="29" xfId="1" applyFont="1" applyFill="1" applyBorder="1" applyAlignment="1">
      <alignment horizontal="center" vertical="center" wrapText="1"/>
    </xf>
    <xf numFmtId="44" fontId="4" fillId="0" borderId="31" xfId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6" xfId="13" applyFont="1" applyBorder="1" applyAlignment="1">
      <alignment horizontal="center" vertical="center" wrapText="1"/>
    </xf>
    <xf numFmtId="0" fontId="4" fillId="0" borderId="23" xfId="13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29" xfId="0" applyNumberFormat="1" applyFont="1" applyBorder="1" applyAlignment="1">
      <alignment horizontal="center" vertical="center" wrapText="1"/>
    </xf>
    <xf numFmtId="44" fontId="4" fillId="0" borderId="9" xfId="1" applyFont="1" applyFill="1" applyBorder="1" applyAlignment="1">
      <alignment horizontal="center" vertical="center" wrapText="1"/>
    </xf>
    <xf numFmtId="44" fontId="4" fillId="0" borderId="15" xfId="1" applyFont="1" applyFill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/>
    </xf>
    <xf numFmtId="2" fontId="2" fillId="0" borderId="29" xfId="0" applyNumberFormat="1" applyFont="1" applyBorder="1" applyAlignment="1">
      <alignment horizontal="center" vertical="center"/>
    </xf>
    <xf numFmtId="44" fontId="4" fillId="0" borderId="8" xfId="1" applyFont="1" applyFill="1" applyBorder="1" applyAlignment="1">
      <alignment horizontal="center" vertical="center" wrapText="1"/>
    </xf>
    <xf numFmtId="2" fontId="4" fillId="0" borderId="29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wrapText="1"/>
    </xf>
    <xf numFmtId="0" fontId="4" fillId="0" borderId="2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44" fontId="5" fillId="0" borderId="0" xfId="0" applyNumberFormat="1" applyFont="1"/>
  </cellXfs>
  <cellStyles count="23">
    <cellStyle name="Millares 2" xfId="6" xr:uid="{C65A4B4D-DC42-4A37-87EC-93EE693117DE}"/>
    <cellStyle name="Millares 2 3" xfId="14" xr:uid="{D0FA5913-AB02-4052-AA79-9140CEB7A418}"/>
    <cellStyle name="Millares 2 3 2" xfId="20" xr:uid="{8C0F7B83-924F-4318-9B81-EF98F44A51B2}"/>
    <cellStyle name="Moneda" xfId="1" builtinId="4"/>
    <cellStyle name="Moneda [0]" xfId="12" builtinId="7"/>
    <cellStyle name="Moneda 2 2 2 2 2" xfId="10" xr:uid="{2103A112-6D39-467B-BBCC-302EF1D99F80}"/>
    <cellStyle name="Moneda 2 3" xfId="22" xr:uid="{EBD11F07-98D8-4652-BE1A-54F26283481E}"/>
    <cellStyle name="Moneda 7" xfId="15" xr:uid="{E3D4E394-ACBF-44C1-9695-A28BB7B5D857}"/>
    <cellStyle name="Normal" xfId="0" builtinId="0"/>
    <cellStyle name="Normal 13 2" xfId="18" xr:uid="{79BE7A25-35FE-48FF-AF10-C40F2ADF89E4}"/>
    <cellStyle name="Normal 14 2" xfId="13" xr:uid="{6424B31B-CD1E-472C-8968-BC6DF121C0E4}"/>
    <cellStyle name="Normal 2" xfId="4" xr:uid="{C31857AE-0182-4A83-8D87-BBB598369E5A}"/>
    <cellStyle name="Normal 2 10 2 2" xfId="7" xr:uid="{E1680D97-86E5-4B4D-914C-7DBF781ABD3F}"/>
    <cellStyle name="Normal 2 10 2 2 2" xfId="21" xr:uid="{59BF990B-1F7E-4A77-8089-F2F92EE7C729}"/>
    <cellStyle name="Normal 2 10 3" xfId="5" xr:uid="{7A22CF64-825D-477B-BF04-656BE6A94050}"/>
    <cellStyle name="Normal 2 2" xfId="11" xr:uid="{BCE67E8A-47F9-4006-A859-F2CC1A508092}"/>
    <cellStyle name="Normal 2 2 2" xfId="19" xr:uid="{21250071-4153-4F0B-8C12-4D9196C229E8}"/>
    <cellStyle name="Normal 3" xfId="2" xr:uid="{2D195C0B-2CB1-4100-A86C-5769DE80BF16}"/>
    <cellStyle name="Normal 3 11" xfId="3" xr:uid="{EFC3B856-3F98-4474-B545-193D1D068BF4}"/>
    <cellStyle name="Normal 3 2" xfId="8" xr:uid="{217E7EBF-5F60-4F59-B562-2BA5B52C996F}"/>
    <cellStyle name="Normal 3 2 2" xfId="9" xr:uid="{B3463585-D6A5-461F-A414-A783CAC15652}"/>
    <cellStyle name="Normal 32" xfId="17" xr:uid="{1B2B04A2-C95B-43D2-B4B7-92E190FE4A42}"/>
    <cellStyle name="Porcentaje 2" xfId="16" xr:uid="{A40F048E-1BF9-415E-B010-455728AB84E7}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0294DAC-F757-4E43-ABE5-79ECFCEE5566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DB2C9713-F555-485C-9A6C-15112D5B7F19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CAEFF394-294A-4BDB-BE4B-86F4E02CB4CF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AD5BA12-9F14-4224-955C-E427C7AD7EDF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3C253F9E-BFE1-4EBA-A597-B33CE13249C4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78621937-15C1-4359-B976-8042AAB6A9FF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8" name="Rectangle 24">
          <a:extLst>
            <a:ext uri="{FF2B5EF4-FFF2-40B4-BE49-F238E27FC236}">
              <a16:creationId xmlns:a16="http://schemas.microsoft.com/office/drawing/2014/main" id="{DA34E8E7-3950-4640-B904-52539E84F83A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9" name="Rectangle 24">
          <a:extLst>
            <a:ext uri="{FF2B5EF4-FFF2-40B4-BE49-F238E27FC236}">
              <a16:creationId xmlns:a16="http://schemas.microsoft.com/office/drawing/2014/main" id="{602DB43B-67C2-47AC-A12B-7EF6CFCDD4D1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0" name="Rectangle 24">
          <a:extLst>
            <a:ext uri="{FF2B5EF4-FFF2-40B4-BE49-F238E27FC236}">
              <a16:creationId xmlns:a16="http://schemas.microsoft.com/office/drawing/2014/main" id="{060CD313-BAA8-4F1D-93AD-13B02C60E984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1" name="Rectangle 24">
          <a:extLst>
            <a:ext uri="{FF2B5EF4-FFF2-40B4-BE49-F238E27FC236}">
              <a16:creationId xmlns:a16="http://schemas.microsoft.com/office/drawing/2014/main" id="{8442820C-C86F-49AF-BFA8-C76AD6505A57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2" name="Rectangle 24">
          <a:extLst>
            <a:ext uri="{FF2B5EF4-FFF2-40B4-BE49-F238E27FC236}">
              <a16:creationId xmlns:a16="http://schemas.microsoft.com/office/drawing/2014/main" id="{3B5504F2-9000-47A0-9FB8-5E2DCD63F819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3" name="Rectangle 24">
          <a:extLst>
            <a:ext uri="{FF2B5EF4-FFF2-40B4-BE49-F238E27FC236}">
              <a16:creationId xmlns:a16="http://schemas.microsoft.com/office/drawing/2014/main" id="{C8F4FB80-554B-44B6-8EE7-B340E4C2EDAC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4" name="Rectangle 24">
          <a:extLst>
            <a:ext uri="{FF2B5EF4-FFF2-40B4-BE49-F238E27FC236}">
              <a16:creationId xmlns:a16="http://schemas.microsoft.com/office/drawing/2014/main" id="{57639954-77E3-48EB-966C-79B702CCD25C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5" name="Rectangle 24">
          <a:extLst>
            <a:ext uri="{FF2B5EF4-FFF2-40B4-BE49-F238E27FC236}">
              <a16:creationId xmlns:a16="http://schemas.microsoft.com/office/drawing/2014/main" id="{D9518094-D6D9-4E4A-9B02-9DA76D06C622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6" name="Rectangle 24">
          <a:extLst>
            <a:ext uri="{FF2B5EF4-FFF2-40B4-BE49-F238E27FC236}">
              <a16:creationId xmlns:a16="http://schemas.microsoft.com/office/drawing/2014/main" id="{8D12F880-4092-45E9-B71E-ADBD401EE8A0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7" name="Rectangle 24">
          <a:extLst>
            <a:ext uri="{FF2B5EF4-FFF2-40B4-BE49-F238E27FC236}">
              <a16:creationId xmlns:a16="http://schemas.microsoft.com/office/drawing/2014/main" id="{DA88A0DD-3BB8-4435-935F-27766CD4F6AB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8" name="Rectangle 24">
          <a:extLst>
            <a:ext uri="{FF2B5EF4-FFF2-40B4-BE49-F238E27FC236}">
              <a16:creationId xmlns:a16="http://schemas.microsoft.com/office/drawing/2014/main" id="{7B9E2D1C-DEF9-4FDA-8908-F88537BACC89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106</xdr:row>
      <xdr:rowOff>0</xdr:rowOff>
    </xdr:from>
    <xdr:ext cx="1189157" cy="19050"/>
    <xdr:sp macro="" textlink="">
      <xdr:nvSpPr>
        <xdr:cNvPr id="19" name="Rectangle 24">
          <a:extLst>
            <a:ext uri="{FF2B5EF4-FFF2-40B4-BE49-F238E27FC236}">
              <a16:creationId xmlns:a16="http://schemas.microsoft.com/office/drawing/2014/main" id="{484256DD-B821-4870-80B4-D46FFCD49F00}"/>
            </a:ext>
          </a:extLst>
        </xdr:cNvPr>
        <xdr:cNvSpPr>
          <a:spLocks noChangeArrowheads="1"/>
        </xdr:cNvSpPr>
      </xdr:nvSpPr>
      <xdr:spPr bwMode="auto">
        <a:xfrm>
          <a:off x="0" y="673417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5EF8D928-AEFC-4B7B-AD63-2FB02DD96D42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E8D8F95F-C67F-4B1B-BFD7-9A364F539D4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E14EEE9-1A65-4C62-BC16-25F600625BA7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954A2B37-D573-4B7D-9E87-B44EB3E6DE2C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F3693273-3397-4DB1-861A-E5576803FF87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2568013E-3889-49F5-AC08-DAD5320C5166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2F64ED0B-BB2E-477B-8F87-4F377C75B37F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A739990B-8AC2-463B-84BC-16219FEC3180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ED00E1D0-310F-406E-A756-F2E9E9498188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BA9F4BF2-4456-469D-8AA2-69F8D09814AB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FC5B3FDA-6B77-4565-9276-D3D136D72C96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14770236-A9E1-4B58-98E3-0178636E2331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E987F78F-07E7-4239-B927-F03E9517594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83E5212D-4E21-43FF-BFF0-F390F4947B6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6A16A4DD-B84E-434C-ADF0-C96833DF89BC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973CFD2C-BADB-4A1F-813A-A0EE40FA1EED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56485AB8-3B19-4577-B461-3CB989D1D045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CB80F31F-8628-4CAE-B8E2-2A200A24353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193B2499-C2E5-412E-BD68-2C8F7EC662D9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6DEE7421-855D-4AC5-974E-8064644525ED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F2D67F85-9826-47A4-8096-103F2BF1560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80989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F1C67DCF-EF63-4763-ADAB-8EE60F6430CA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DC87D395-2A80-4414-9B63-8DF604AD2B8E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106</xdr:row>
      <xdr:rowOff>0</xdr:rowOff>
    </xdr:from>
    <xdr:ext cx="1" cy="259555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2D293F6D-CD73-49E0-9FBA-E2FEDA0845BD}"/>
            </a:ext>
          </a:extLst>
        </xdr:cNvPr>
        <xdr:cNvSpPr txBox="1">
          <a:spLocks noChangeArrowheads="1"/>
        </xdr:cNvSpPr>
      </xdr:nvSpPr>
      <xdr:spPr bwMode="auto">
        <a:xfrm>
          <a:off x="485775" y="673417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A5CB846-F3CE-4D36-8758-D21531B7E773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BCCCBA26-277D-4D0B-BEA1-F0B369274D10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F5D3B7A3-31C5-4E3E-B374-20F8CDB606D4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85FD187A-6235-4E18-B657-185029D34F7D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1100548B-3834-41D0-B8EA-5923F388D671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FCE81527-91F0-472C-8ADE-7A389BF8D9F2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0" name="Rectangle 24">
          <a:extLst>
            <a:ext uri="{FF2B5EF4-FFF2-40B4-BE49-F238E27FC236}">
              <a16:creationId xmlns:a16="http://schemas.microsoft.com/office/drawing/2014/main" id="{9E276413-6591-46B2-AF1A-EBE0D6F8EEBA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1" name="Rectangle 24">
          <a:extLst>
            <a:ext uri="{FF2B5EF4-FFF2-40B4-BE49-F238E27FC236}">
              <a16:creationId xmlns:a16="http://schemas.microsoft.com/office/drawing/2014/main" id="{7C22E19C-2AA2-448F-9EC7-9B9D544EB265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2" name="Rectangle 24">
          <a:extLst>
            <a:ext uri="{FF2B5EF4-FFF2-40B4-BE49-F238E27FC236}">
              <a16:creationId xmlns:a16="http://schemas.microsoft.com/office/drawing/2014/main" id="{657815A9-DF93-4F07-A6CC-4839266B3A48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3" name="Rectangle 24">
          <a:extLst>
            <a:ext uri="{FF2B5EF4-FFF2-40B4-BE49-F238E27FC236}">
              <a16:creationId xmlns:a16="http://schemas.microsoft.com/office/drawing/2014/main" id="{C82A7392-8BAC-40E4-9C7B-80206F695255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4" name="Rectangle 24">
          <a:extLst>
            <a:ext uri="{FF2B5EF4-FFF2-40B4-BE49-F238E27FC236}">
              <a16:creationId xmlns:a16="http://schemas.microsoft.com/office/drawing/2014/main" id="{D3889BEE-46D1-403C-908B-4B1919AF09AE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5" name="Rectangle 24">
          <a:extLst>
            <a:ext uri="{FF2B5EF4-FFF2-40B4-BE49-F238E27FC236}">
              <a16:creationId xmlns:a16="http://schemas.microsoft.com/office/drawing/2014/main" id="{DD124691-4E7C-4981-B96F-CECAAA7E8D48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6" name="Rectangle 24">
          <a:extLst>
            <a:ext uri="{FF2B5EF4-FFF2-40B4-BE49-F238E27FC236}">
              <a16:creationId xmlns:a16="http://schemas.microsoft.com/office/drawing/2014/main" id="{B1690081-334D-49D2-BB2D-2E72294E8BDC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7" name="Rectangle 24">
          <a:extLst>
            <a:ext uri="{FF2B5EF4-FFF2-40B4-BE49-F238E27FC236}">
              <a16:creationId xmlns:a16="http://schemas.microsoft.com/office/drawing/2014/main" id="{B0FF9543-927D-4C23-A346-BF5D1633F33D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8" name="Rectangle 24">
          <a:extLst>
            <a:ext uri="{FF2B5EF4-FFF2-40B4-BE49-F238E27FC236}">
              <a16:creationId xmlns:a16="http://schemas.microsoft.com/office/drawing/2014/main" id="{38F454B7-1816-42CD-8E24-719EFC1FFB40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59" name="Rectangle 24">
          <a:extLst>
            <a:ext uri="{FF2B5EF4-FFF2-40B4-BE49-F238E27FC236}">
              <a16:creationId xmlns:a16="http://schemas.microsoft.com/office/drawing/2014/main" id="{4599178A-B9E0-4880-A2A0-E3403E9E5F60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60" name="Rectangle 24">
          <a:extLst>
            <a:ext uri="{FF2B5EF4-FFF2-40B4-BE49-F238E27FC236}">
              <a16:creationId xmlns:a16="http://schemas.microsoft.com/office/drawing/2014/main" id="{243B73BE-31F5-4798-8B17-58C677BFDA5F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107</xdr:row>
      <xdr:rowOff>0</xdr:rowOff>
    </xdr:from>
    <xdr:ext cx="1189157" cy="19050"/>
    <xdr:sp macro="" textlink="">
      <xdr:nvSpPr>
        <xdr:cNvPr id="61" name="Rectangle 24">
          <a:extLst>
            <a:ext uri="{FF2B5EF4-FFF2-40B4-BE49-F238E27FC236}">
              <a16:creationId xmlns:a16="http://schemas.microsoft.com/office/drawing/2014/main" id="{8040BBD1-CE2B-4979-A676-995AE0546BCD}"/>
            </a:ext>
          </a:extLst>
        </xdr:cNvPr>
        <xdr:cNvSpPr>
          <a:spLocks noChangeArrowheads="1"/>
        </xdr:cNvSpPr>
      </xdr:nvSpPr>
      <xdr:spPr bwMode="auto">
        <a:xfrm>
          <a:off x="0" y="6943725"/>
          <a:ext cx="1189157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E72ACD40-202B-4430-8BCA-F9FA89C91C84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52D60C20-F336-4080-821F-66B4C9A9E774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D993562D-159C-4508-BD64-43EAF67DD71F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DB196129-8A9C-4A88-AD9F-0F06AC2AC3E0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F8C3B957-5B98-48B5-B5F8-E863F990E286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644B4174-5F4B-4790-B612-1218470E3BF7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3836C6DD-8024-4D44-A167-FBDB711D6DEA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8E0BBE32-9DB5-46C2-8BF3-14EE87F0473F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BDE7DA75-F29E-4920-BA04-076BB318465A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90171986-BDB1-4FB4-9562-E18993EBC39C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60A45392-D8FB-4B03-BDD1-002F1BCD4833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CAE453A2-2DAF-4704-BE92-63C1E0663C87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6D168620-5B00-4657-9ADE-5A7B24927283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E37B3A71-9B36-4F2B-9787-5BE6E42B2796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60C36161-85B3-4B1D-8B28-C51A643E36D6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16D30D93-458C-4C59-98FB-1BA855D482D5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BB5BDA32-14BD-41E6-89AC-5E94482EAFF8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A862C338-09C0-44E1-BB92-BA756F55F10E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E347FED5-7CF5-45DA-ADBD-CB62A8DCF4F2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FBE4C11B-F155-4837-ADDC-949A3EC1C9E5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19A388E3-99AD-4E3A-8B1B-E0B837F34FC1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80989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21C1D64-1755-4641-914D-3A15991466CA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80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AB7AD9BE-8C27-4494-A560-0B96F92E7748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1028700</xdr:colOff>
      <xdr:row>107</xdr:row>
      <xdr:rowOff>0</xdr:rowOff>
    </xdr:from>
    <xdr:ext cx="1" cy="259555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251C7C29-8F19-465B-B8C7-AD593C6C0E01}"/>
            </a:ext>
          </a:extLst>
        </xdr:cNvPr>
        <xdr:cNvSpPr txBox="1">
          <a:spLocks noChangeArrowheads="1"/>
        </xdr:cNvSpPr>
      </xdr:nvSpPr>
      <xdr:spPr bwMode="auto">
        <a:xfrm>
          <a:off x="485775" y="6943725"/>
          <a:ext cx="1" cy="259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302558</xdr:colOff>
      <xdr:row>2</xdr:row>
      <xdr:rowOff>179295</xdr:rowOff>
    </xdr:from>
    <xdr:to>
      <xdr:col>2</xdr:col>
      <xdr:colOff>3281082</xdr:colOff>
      <xdr:row>10</xdr:row>
      <xdr:rowOff>157651</xdr:rowOff>
    </xdr:to>
    <xdr:pic>
      <xdr:nvPicPr>
        <xdr:cNvPr id="86" name="Imagen 5">
          <a:extLst>
            <a:ext uri="{FF2B5EF4-FFF2-40B4-BE49-F238E27FC236}">
              <a16:creationId xmlns:a16="http://schemas.microsoft.com/office/drawing/2014/main" id="{443C5A4B-0330-4CBC-B5AB-58D832490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333" y="436470"/>
          <a:ext cx="2940424" cy="16547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116</xdr:row>
      <xdr:rowOff>81642</xdr:rowOff>
    </xdr:from>
    <xdr:to>
      <xdr:col>2</xdr:col>
      <xdr:colOff>2840692</xdr:colOff>
      <xdr:row>119</xdr:row>
      <xdr:rowOff>63487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301D698-1EE3-4A00-A98A-2C85A9CF2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85107" y="9116785"/>
          <a:ext cx="2745442" cy="594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F61B8-532E-49FC-9560-245558E8FC03}">
  <dimension ref="B1:N128"/>
  <sheetViews>
    <sheetView tabSelected="1" topLeftCell="B88" zoomScale="70" zoomScaleNormal="70" workbookViewId="0">
      <selection activeCell="O103" sqref="O103"/>
    </sheetView>
  </sheetViews>
  <sheetFormatPr baseColWidth="10" defaultColWidth="11.5703125" defaultRowHeight="16.5" x14ac:dyDescent="0.3"/>
  <cols>
    <col min="1" max="1" width="0.5703125" style="63" customWidth="1"/>
    <col min="2" max="2" width="7.42578125" style="36" customWidth="1"/>
    <col min="3" max="3" width="91.85546875" style="26" customWidth="1"/>
    <col min="4" max="4" width="9.85546875" style="27" bestFit="1" customWidth="1"/>
    <col min="5" max="5" width="11.5703125" style="28" bestFit="1" customWidth="1"/>
    <col min="6" max="6" width="21.5703125" style="41" customWidth="1"/>
    <col min="7" max="7" width="27" style="41" customWidth="1"/>
    <col min="8" max="8" width="4.5703125" style="30" customWidth="1"/>
    <col min="9" max="9" width="22.5703125" style="28" customWidth="1"/>
    <col min="10" max="10" width="29" style="38" customWidth="1"/>
    <col min="11" max="11" width="28.85546875" style="39" customWidth="1"/>
    <col min="12" max="12" width="33.85546875" style="44" customWidth="1"/>
    <col min="13" max="13" width="12.85546875" style="63" customWidth="1"/>
    <col min="14" max="14" width="8.28515625" style="63" customWidth="1"/>
    <col min="15" max="15" width="8.85546875" style="63" customWidth="1"/>
    <col min="16" max="16" width="8.7109375" style="63" customWidth="1"/>
    <col min="17" max="16384" width="11.5703125" style="63"/>
  </cols>
  <sheetData>
    <row r="1" spans="2:12" ht="3" customHeight="1" thickBot="1" x14ac:dyDescent="0.35"/>
    <row r="2" spans="2:12" x14ac:dyDescent="0.3">
      <c r="B2" s="156" t="s">
        <v>5</v>
      </c>
      <c r="C2" s="157"/>
      <c r="D2" s="158"/>
      <c r="E2" s="158"/>
      <c r="F2" s="158"/>
      <c r="G2" s="158"/>
      <c r="H2" s="158"/>
      <c r="I2" s="158"/>
      <c r="J2" s="158"/>
      <c r="K2" s="158"/>
      <c r="L2" s="159"/>
    </row>
    <row r="3" spans="2:12" x14ac:dyDescent="0.3">
      <c r="B3" s="160" t="s">
        <v>6</v>
      </c>
      <c r="C3" s="161"/>
      <c r="D3" s="163" t="s">
        <v>7</v>
      </c>
      <c r="E3" s="164"/>
      <c r="F3" s="165"/>
      <c r="G3" s="166" t="s">
        <v>50</v>
      </c>
      <c r="H3" s="167"/>
      <c r="I3" s="167"/>
      <c r="J3" s="167"/>
      <c r="K3" s="1" t="s">
        <v>8</v>
      </c>
      <c r="L3" s="2"/>
    </row>
    <row r="4" spans="2:12" x14ac:dyDescent="0.3">
      <c r="B4" s="162"/>
      <c r="C4" s="161"/>
      <c r="D4" s="136" t="s">
        <v>9</v>
      </c>
      <c r="E4" s="136"/>
      <c r="F4" s="136"/>
      <c r="G4" s="168" t="s">
        <v>49</v>
      </c>
      <c r="H4" s="169"/>
      <c r="I4" s="169"/>
      <c r="J4" s="169"/>
      <c r="K4" s="1" t="s">
        <v>10</v>
      </c>
      <c r="L4" s="2" t="s">
        <v>51</v>
      </c>
    </row>
    <row r="5" spans="2:12" x14ac:dyDescent="0.3">
      <c r="B5" s="162"/>
      <c r="C5" s="161"/>
      <c r="D5" s="136"/>
      <c r="E5" s="136"/>
      <c r="F5" s="136"/>
      <c r="G5" s="170"/>
      <c r="H5" s="171"/>
      <c r="I5" s="171"/>
      <c r="J5" s="171"/>
      <c r="K5" s="1" t="s">
        <v>11</v>
      </c>
      <c r="L5" s="2"/>
    </row>
    <row r="6" spans="2:12" x14ac:dyDescent="0.3">
      <c r="B6" s="162"/>
      <c r="C6" s="161"/>
      <c r="D6" s="136"/>
      <c r="E6" s="136"/>
      <c r="F6" s="136"/>
      <c r="G6" s="170"/>
      <c r="H6" s="171"/>
      <c r="I6" s="171"/>
      <c r="J6" s="171"/>
      <c r="K6" s="1" t="s">
        <v>12</v>
      </c>
      <c r="L6" s="2" t="str">
        <f>+L4</f>
        <v>CINCO (5) MESES.</v>
      </c>
    </row>
    <row r="7" spans="2:12" x14ac:dyDescent="0.3">
      <c r="B7" s="162"/>
      <c r="C7" s="161"/>
      <c r="D7" s="136"/>
      <c r="E7" s="136"/>
      <c r="F7" s="136"/>
      <c r="G7" s="172"/>
      <c r="H7" s="173"/>
      <c r="I7" s="173"/>
      <c r="J7" s="173"/>
      <c r="K7" s="1" t="s">
        <v>13</v>
      </c>
      <c r="L7" s="2"/>
    </row>
    <row r="8" spans="2:12" x14ac:dyDescent="0.3">
      <c r="B8" s="162"/>
      <c r="C8" s="161"/>
      <c r="D8" s="174" t="s">
        <v>14</v>
      </c>
      <c r="E8" s="175"/>
      <c r="F8" s="175"/>
      <c r="G8" s="168" t="s">
        <v>163</v>
      </c>
      <c r="H8" s="169"/>
      <c r="I8" s="169"/>
      <c r="J8" s="180"/>
      <c r="K8" s="1" t="s">
        <v>16</v>
      </c>
      <c r="L8" s="2" t="s">
        <v>17</v>
      </c>
    </row>
    <row r="9" spans="2:12" x14ac:dyDescent="0.3">
      <c r="B9" s="162"/>
      <c r="C9" s="161"/>
      <c r="D9" s="176"/>
      <c r="E9" s="177"/>
      <c r="F9" s="177"/>
      <c r="G9" s="170"/>
      <c r="H9" s="171"/>
      <c r="I9" s="171"/>
      <c r="J9" s="181"/>
      <c r="K9" s="1" t="s">
        <v>18</v>
      </c>
      <c r="L9" s="2" t="s">
        <v>17</v>
      </c>
    </row>
    <row r="10" spans="2:12" x14ac:dyDescent="0.3">
      <c r="B10" s="162"/>
      <c r="C10" s="161"/>
      <c r="D10" s="178"/>
      <c r="E10" s="179"/>
      <c r="F10" s="179"/>
      <c r="G10" s="172"/>
      <c r="H10" s="173"/>
      <c r="I10" s="173"/>
      <c r="J10" s="182"/>
      <c r="K10" s="1" t="s">
        <v>19</v>
      </c>
      <c r="L10" s="2" t="s">
        <v>17</v>
      </c>
    </row>
    <row r="11" spans="2:12" x14ac:dyDescent="0.3">
      <c r="B11" s="162"/>
      <c r="C11" s="161"/>
      <c r="D11" s="136" t="s">
        <v>20</v>
      </c>
      <c r="E11" s="136"/>
      <c r="F11" s="136"/>
      <c r="G11" s="137" t="s">
        <v>21</v>
      </c>
      <c r="H11" s="137"/>
      <c r="I11" s="137"/>
      <c r="J11" s="137"/>
      <c r="K11" s="3" t="s">
        <v>22</v>
      </c>
      <c r="L11" s="2" t="s">
        <v>17</v>
      </c>
    </row>
    <row r="12" spans="2:12" x14ac:dyDescent="0.3">
      <c r="B12" s="162"/>
      <c r="C12" s="161"/>
      <c r="D12" s="136"/>
      <c r="E12" s="136"/>
      <c r="F12" s="136"/>
      <c r="G12" s="137"/>
      <c r="H12" s="137"/>
      <c r="I12" s="137"/>
      <c r="J12" s="137"/>
      <c r="K12" s="3" t="s">
        <v>23</v>
      </c>
      <c r="L12" s="4" t="str">
        <f>+L4</f>
        <v>CINCO (5) MESES.</v>
      </c>
    </row>
    <row r="13" spans="2:12" x14ac:dyDescent="0.3">
      <c r="B13" s="162"/>
      <c r="C13" s="161"/>
      <c r="D13" s="136"/>
      <c r="E13" s="136"/>
      <c r="F13" s="136"/>
      <c r="G13" s="137"/>
      <c r="H13" s="137"/>
      <c r="I13" s="137"/>
      <c r="J13" s="137"/>
      <c r="K13" s="3" t="s">
        <v>24</v>
      </c>
      <c r="L13" s="5">
        <f>+G113</f>
        <v>415845197</v>
      </c>
    </row>
    <row r="14" spans="2:12" x14ac:dyDescent="0.3">
      <c r="B14" s="134"/>
      <c r="C14" s="135"/>
      <c r="D14" s="136" t="s">
        <v>25</v>
      </c>
      <c r="E14" s="136"/>
      <c r="F14" s="136"/>
      <c r="G14" s="137" t="s">
        <v>48</v>
      </c>
      <c r="H14" s="137"/>
      <c r="I14" s="137"/>
      <c r="J14" s="137"/>
      <c r="K14" s="3" t="s">
        <v>26</v>
      </c>
      <c r="L14" s="5">
        <f>+J113</f>
        <v>197573152</v>
      </c>
    </row>
    <row r="15" spans="2:12" x14ac:dyDescent="0.3">
      <c r="B15" s="134"/>
      <c r="C15" s="135"/>
      <c r="D15" s="136"/>
      <c r="E15" s="136"/>
      <c r="F15" s="136"/>
      <c r="G15" s="137"/>
      <c r="H15" s="137"/>
      <c r="I15" s="137"/>
      <c r="J15" s="137"/>
      <c r="K15" s="3" t="s">
        <v>24</v>
      </c>
      <c r="L15" s="5">
        <f>SUM(L13:L14)</f>
        <v>613418349</v>
      </c>
    </row>
    <row r="16" spans="2:12" x14ac:dyDescent="0.3">
      <c r="B16" s="138"/>
      <c r="C16" s="139"/>
      <c r="D16" s="139"/>
      <c r="E16" s="139"/>
      <c r="F16" s="139"/>
      <c r="G16" s="139"/>
      <c r="H16" s="139"/>
      <c r="I16" s="139"/>
      <c r="J16" s="139"/>
      <c r="K16" s="139"/>
      <c r="L16" s="140"/>
    </row>
    <row r="17" spans="2:14" x14ac:dyDescent="0.3">
      <c r="B17" s="141" t="s">
        <v>27</v>
      </c>
      <c r="C17" s="143" t="s">
        <v>28</v>
      </c>
      <c r="D17" s="144" t="s">
        <v>29</v>
      </c>
      <c r="E17" s="139"/>
      <c r="F17" s="139"/>
      <c r="G17" s="145"/>
      <c r="H17" s="46"/>
      <c r="I17" s="143" t="s">
        <v>30</v>
      </c>
      <c r="J17" s="143"/>
      <c r="K17" s="143" t="s">
        <v>31</v>
      </c>
      <c r="L17" s="146"/>
    </row>
    <row r="18" spans="2:14" x14ac:dyDescent="0.3">
      <c r="B18" s="141"/>
      <c r="C18" s="143"/>
      <c r="D18" s="143" t="s">
        <v>2</v>
      </c>
      <c r="E18" s="154" t="s">
        <v>32</v>
      </c>
      <c r="F18" s="126" t="s">
        <v>33</v>
      </c>
      <c r="G18" s="126" t="s">
        <v>1</v>
      </c>
      <c r="H18" s="128" t="s">
        <v>34</v>
      </c>
      <c r="I18" s="151" t="s">
        <v>32</v>
      </c>
      <c r="J18" s="153" t="s">
        <v>1</v>
      </c>
      <c r="K18" s="147" t="s">
        <v>32</v>
      </c>
      <c r="L18" s="149" t="s">
        <v>1</v>
      </c>
    </row>
    <row r="19" spans="2:14" ht="17.25" thickBot="1" x14ac:dyDescent="0.35">
      <c r="B19" s="142"/>
      <c r="C19" s="128"/>
      <c r="D19" s="128"/>
      <c r="E19" s="155"/>
      <c r="F19" s="127"/>
      <c r="G19" s="127"/>
      <c r="H19" s="129"/>
      <c r="I19" s="152"/>
      <c r="J19" s="126"/>
      <c r="K19" s="148"/>
      <c r="L19" s="150"/>
    </row>
    <row r="20" spans="2:14" ht="17.25" thickBot="1" x14ac:dyDescent="0.35">
      <c r="B20" s="69"/>
      <c r="C20" s="70" t="s">
        <v>66</v>
      </c>
      <c r="D20" s="71"/>
      <c r="E20" s="72"/>
      <c r="F20" s="73"/>
      <c r="G20" s="6"/>
      <c r="H20" s="7"/>
      <c r="I20" s="8"/>
      <c r="J20" s="9"/>
      <c r="K20" s="8"/>
      <c r="L20" s="10"/>
    </row>
    <row r="21" spans="2:14" ht="33" x14ac:dyDescent="0.3">
      <c r="B21" s="64">
        <v>1.01</v>
      </c>
      <c r="C21" s="49" t="s">
        <v>52</v>
      </c>
      <c r="D21" s="50" t="s">
        <v>53</v>
      </c>
      <c r="E21" s="51">
        <v>360</v>
      </c>
      <c r="F21" s="52">
        <v>22885</v>
      </c>
      <c r="G21" s="11">
        <f>F21*E21</f>
        <v>8238600</v>
      </c>
      <c r="H21" s="12"/>
      <c r="I21" s="13">
        <f>K21-E21</f>
        <v>58.819999999999936</v>
      </c>
      <c r="J21" s="14">
        <f>I21*F21</f>
        <v>1346095.6999999986</v>
      </c>
      <c r="K21" s="13">
        <v>418.81999999999994</v>
      </c>
      <c r="L21" s="15">
        <f>K21*F21</f>
        <v>9584695.6999999993</v>
      </c>
      <c r="M21"/>
      <c r="N21"/>
    </row>
    <row r="22" spans="2:14" ht="33" x14ac:dyDescent="0.3">
      <c r="B22" s="65">
        <v>1.02</v>
      </c>
      <c r="C22" s="53" t="s">
        <v>54</v>
      </c>
      <c r="D22" s="50" t="s">
        <v>55</v>
      </c>
      <c r="E22" s="51">
        <v>95</v>
      </c>
      <c r="F22" s="52">
        <v>14792</v>
      </c>
      <c r="G22" s="11">
        <f t="shared" ref="G22:G101" si="0">F22*E22</f>
        <v>1405240</v>
      </c>
      <c r="H22" s="12"/>
      <c r="I22" s="13">
        <f t="shared" ref="I22:I32" si="1">K22-E22</f>
        <v>0</v>
      </c>
      <c r="J22" s="14">
        <f t="shared" ref="J22:J101" si="2">I22*F22</f>
        <v>0</v>
      </c>
      <c r="K22" s="13">
        <v>95</v>
      </c>
      <c r="L22" s="15">
        <f t="shared" ref="L22:L103" si="3">K22*F22</f>
        <v>1405240</v>
      </c>
      <c r="M22"/>
      <c r="N22"/>
    </row>
    <row r="23" spans="2:14" ht="49.5" x14ac:dyDescent="0.3">
      <c r="B23" s="65">
        <v>1.03</v>
      </c>
      <c r="C23" s="53" t="s">
        <v>56</v>
      </c>
      <c r="D23" s="50" t="s">
        <v>55</v>
      </c>
      <c r="E23" s="51">
        <v>38</v>
      </c>
      <c r="F23" s="52">
        <v>22732</v>
      </c>
      <c r="G23" s="11">
        <f t="shared" ref="G23:G31" si="4">F23*E23</f>
        <v>863816</v>
      </c>
      <c r="H23" s="12"/>
      <c r="I23" s="13">
        <f t="shared" si="1"/>
        <v>20.799999999999997</v>
      </c>
      <c r="J23" s="14">
        <f t="shared" ref="J23:J31" si="5">I23*F23</f>
        <v>472825.59999999992</v>
      </c>
      <c r="K23" s="13">
        <v>58.8</v>
      </c>
      <c r="L23" s="15">
        <f t="shared" si="3"/>
        <v>1336641.5999999999</v>
      </c>
      <c r="M23"/>
      <c r="N23"/>
    </row>
    <row r="24" spans="2:14" ht="47.25" customHeight="1" x14ac:dyDescent="0.3">
      <c r="B24" s="64">
        <v>1.04</v>
      </c>
      <c r="C24" s="53" t="s">
        <v>57</v>
      </c>
      <c r="D24" s="50" t="s">
        <v>53</v>
      </c>
      <c r="E24" s="51">
        <v>360</v>
      </c>
      <c r="F24" s="52">
        <v>126736</v>
      </c>
      <c r="G24" s="11">
        <f t="shared" si="4"/>
        <v>45624960</v>
      </c>
      <c r="H24" s="12"/>
      <c r="I24" s="13">
        <f t="shared" si="1"/>
        <v>78.819999999999936</v>
      </c>
      <c r="J24" s="14">
        <f t="shared" si="5"/>
        <v>9989331.5199999921</v>
      </c>
      <c r="K24" s="13">
        <f>+K21+20</f>
        <v>438.81999999999994</v>
      </c>
      <c r="L24" s="15">
        <f t="shared" si="3"/>
        <v>55614291.519999988</v>
      </c>
      <c r="M24"/>
      <c r="N24"/>
    </row>
    <row r="25" spans="2:14" ht="120.75" customHeight="1" x14ac:dyDescent="0.3">
      <c r="B25" s="65">
        <v>1.05</v>
      </c>
      <c r="C25" s="53" t="s">
        <v>58</v>
      </c>
      <c r="D25" s="50" t="s">
        <v>53</v>
      </c>
      <c r="E25" s="51">
        <v>360</v>
      </c>
      <c r="F25" s="52">
        <v>96360</v>
      </c>
      <c r="G25" s="11">
        <f t="shared" si="4"/>
        <v>34689600</v>
      </c>
      <c r="H25" s="12"/>
      <c r="I25" s="13">
        <f t="shared" si="1"/>
        <v>-83.949999999999989</v>
      </c>
      <c r="J25" s="14">
        <f t="shared" si="5"/>
        <v>-8089421.9999999991</v>
      </c>
      <c r="K25" s="13">
        <v>276.05</v>
      </c>
      <c r="L25" s="15">
        <f t="shared" si="3"/>
        <v>26600178</v>
      </c>
    </row>
    <row r="26" spans="2:14" ht="42" customHeight="1" x14ac:dyDescent="0.3">
      <c r="B26" s="65">
        <v>1.06</v>
      </c>
      <c r="C26" s="49" t="s">
        <v>59</v>
      </c>
      <c r="D26" s="50" t="s">
        <v>2</v>
      </c>
      <c r="E26" s="51">
        <v>8</v>
      </c>
      <c r="F26" s="52">
        <v>36040</v>
      </c>
      <c r="G26" s="11">
        <f t="shared" si="4"/>
        <v>288320</v>
      </c>
      <c r="H26" s="12"/>
      <c r="I26" s="13">
        <f t="shared" si="1"/>
        <v>6</v>
      </c>
      <c r="J26" s="14">
        <f t="shared" si="5"/>
        <v>216240</v>
      </c>
      <c r="K26" s="13">
        <v>14</v>
      </c>
      <c r="L26" s="15">
        <f t="shared" si="3"/>
        <v>504560</v>
      </c>
    </row>
    <row r="27" spans="2:14" ht="81.75" customHeight="1" x14ac:dyDescent="0.3">
      <c r="B27" s="64">
        <v>1.07</v>
      </c>
      <c r="C27" s="53" t="s">
        <v>60</v>
      </c>
      <c r="D27" s="50" t="s">
        <v>2</v>
      </c>
      <c r="E27" s="51">
        <v>14</v>
      </c>
      <c r="F27" s="52">
        <v>187728</v>
      </c>
      <c r="G27" s="11">
        <f t="shared" si="4"/>
        <v>2628192</v>
      </c>
      <c r="H27" s="12"/>
      <c r="I27" s="13">
        <f t="shared" si="1"/>
        <v>0</v>
      </c>
      <c r="J27" s="14">
        <f t="shared" si="5"/>
        <v>0</v>
      </c>
      <c r="K27" s="13">
        <v>14</v>
      </c>
      <c r="L27" s="15">
        <f t="shared" si="3"/>
        <v>2628192</v>
      </c>
    </row>
    <row r="28" spans="2:14" ht="84" customHeight="1" x14ac:dyDescent="0.3">
      <c r="B28" s="64">
        <v>1.08</v>
      </c>
      <c r="C28" s="53" t="s">
        <v>61</v>
      </c>
      <c r="D28" s="50" t="s">
        <v>53</v>
      </c>
      <c r="E28" s="51">
        <v>505</v>
      </c>
      <c r="F28" s="52">
        <v>34852</v>
      </c>
      <c r="G28" s="11">
        <f t="shared" si="4"/>
        <v>17600260</v>
      </c>
      <c r="H28" s="12"/>
      <c r="I28" s="13">
        <f t="shared" si="1"/>
        <v>350.41999999999996</v>
      </c>
      <c r="J28" s="14">
        <f t="shared" si="5"/>
        <v>12212837.839999998</v>
      </c>
      <c r="K28" s="13">
        <v>855.42</v>
      </c>
      <c r="L28" s="15">
        <f t="shared" si="3"/>
        <v>29813097.84</v>
      </c>
    </row>
    <row r="29" spans="2:14" ht="87" customHeight="1" x14ac:dyDescent="0.3">
      <c r="B29" s="64">
        <v>1.0900000000000001</v>
      </c>
      <c r="C29" s="54" t="s">
        <v>62</v>
      </c>
      <c r="D29" s="50" t="s">
        <v>2</v>
      </c>
      <c r="E29" s="51">
        <v>12</v>
      </c>
      <c r="F29" s="52">
        <v>77230</v>
      </c>
      <c r="G29" s="11">
        <f t="shared" si="4"/>
        <v>926760</v>
      </c>
      <c r="H29" s="12"/>
      <c r="I29" s="13">
        <f t="shared" si="1"/>
        <v>0</v>
      </c>
      <c r="J29" s="14">
        <f t="shared" si="5"/>
        <v>0</v>
      </c>
      <c r="K29" s="13">
        <v>12</v>
      </c>
      <c r="L29" s="15">
        <f t="shared" si="3"/>
        <v>926760</v>
      </c>
    </row>
    <row r="30" spans="2:14" ht="40.5" customHeight="1" x14ac:dyDescent="0.3">
      <c r="B30" s="65">
        <v>1.1000000000000001</v>
      </c>
      <c r="C30" s="53" t="s">
        <v>63</v>
      </c>
      <c r="D30" s="50" t="s">
        <v>2</v>
      </c>
      <c r="E30" s="51">
        <v>2</v>
      </c>
      <c r="F30" s="52">
        <v>6757320</v>
      </c>
      <c r="G30" s="11">
        <f t="shared" si="4"/>
        <v>13514640</v>
      </c>
      <c r="H30" s="12"/>
      <c r="I30" s="13">
        <f t="shared" si="1"/>
        <v>-2</v>
      </c>
      <c r="J30" s="14">
        <f t="shared" si="5"/>
        <v>-13514640</v>
      </c>
      <c r="K30" s="13">
        <v>0</v>
      </c>
      <c r="L30" s="15">
        <f t="shared" si="3"/>
        <v>0</v>
      </c>
    </row>
    <row r="31" spans="2:14" ht="40.5" customHeight="1" x14ac:dyDescent="0.3">
      <c r="B31" s="65">
        <v>1.1100000000000001</v>
      </c>
      <c r="C31" s="49" t="s">
        <v>64</v>
      </c>
      <c r="D31" s="50" t="s">
        <v>2</v>
      </c>
      <c r="E31" s="51">
        <v>10</v>
      </c>
      <c r="F31" s="52">
        <v>60067</v>
      </c>
      <c r="G31" s="11">
        <f t="shared" si="4"/>
        <v>600670</v>
      </c>
      <c r="H31" s="12"/>
      <c r="I31" s="13">
        <f t="shared" si="1"/>
        <v>0</v>
      </c>
      <c r="J31" s="14">
        <f t="shared" si="5"/>
        <v>0</v>
      </c>
      <c r="K31" s="13">
        <v>10</v>
      </c>
      <c r="L31" s="15">
        <f t="shared" si="3"/>
        <v>600670</v>
      </c>
    </row>
    <row r="32" spans="2:14" ht="40.5" customHeight="1" thickBot="1" x14ac:dyDescent="0.35">
      <c r="B32" s="65">
        <v>1.1200000000000001</v>
      </c>
      <c r="C32" s="49" t="s">
        <v>65</v>
      </c>
      <c r="D32" s="50" t="s">
        <v>2</v>
      </c>
      <c r="E32" s="51">
        <v>10</v>
      </c>
      <c r="F32" s="52">
        <v>276306</v>
      </c>
      <c r="G32" s="11">
        <f t="shared" si="0"/>
        <v>2763060</v>
      </c>
      <c r="H32" s="12"/>
      <c r="I32" s="13">
        <f t="shared" si="1"/>
        <v>0</v>
      </c>
      <c r="J32" s="14">
        <f t="shared" si="2"/>
        <v>0</v>
      </c>
      <c r="K32" s="13">
        <v>10</v>
      </c>
      <c r="L32" s="15">
        <f t="shared" si="3"/>
        <v>2763060</v>
      </c>
    </row>
    <row r="33" spans="2:12" ht="17.25" thickBot="1" x14ac:dyDescent="0.35">
      <c r="B33" s="69"/>
      <c r="C33" s="70" t="s">
        <v>67</v>
      </c>
      <c r="D33" s="71"/>
      <c r="E33" s="72"/>
      <c r="F33" s="73"/>
      <c r="G33" s="6"/>
      <c r="H33" s="7"/>
      <c r="I33" s="8"/>
      <c r="J33" s="9"/>
      <c r="K33" s="8"/>
      <c r="L33" s="10"/>
    </row>
    <row r="34" spans="2:12" ht="33" x14ac:dyDescent="0.3">
      <c r="B34" s="65">
        <v>1.1299999999999999</v>
      </c>
      <c r="C34" s="53" t="s">
        <v>68</v>
      </c>
      <c r="D34" s="50" t="s">
        <v>2</v>
      </c>
      <c r="E34" s="51">
        <v>2</v>
      </c>
      <c r="F34" s="52">
        <v>37532</v>
      </c>
      <c r="G34" s="55">
        <f t="shared" ref="G34:G49" si="6">E34*F34</f>
        <v>75064</v>
      </c>
      <c r="H34" s="12"/>
      <c r="I34" s="13">
        <f t="shared" ref="I34:I103" si="7">K34-E34</f>
        <v>1</v>
      </c>
      <c r="J34" s="14">
        <f t="shared" si="2"/>
        <v>37532</v>
      </c>
      <c r="K34" s="13">
        <v>3</v>
      </c>
      <c r="L34" s="15">
        <f t="shared" si="3"/>
        <v>112596</v>
      </c>
    </row>
    <row r="35" spans="2:12" ht="33" x14ac:dyDescent="0.3">
      <c r="B35" s="65">
        <v>1.1399999999999999</v>
      </c>
      <c r="C35" s="53" t="s">
        <v>69</v>
      </c>
      <c r="D35" s="50" t="s">
        <v>2</v>
      </c>
      <c r="E35" s="51">
        <v>4</v>
      </c>
      <c r="F35" s="52">
        <v>40562</v>
      </c>
      <c r="G35" s="55">
        <f t="shared" si="6"/>
        <v>162248</v>
      </c>
      <c r="H35" s="12"/>
      <c r="I35" s="13">
        <f t="shared" si="7"/>
        <v>-1</v>
      </c>
      <c r="J35" s="14">
        <f t="shared" si="2"/>
        <v>-40562</v>
      </c>
      <c r="K35" s="13">
        <v>3</v>
      </c>
      <c r="L35" s="15">
        <f t="shared" si="3"/>
        <v>121686</v>
      </c>
    </row>
    <row r="36" spans="2:12" ht="77.25" customHeight="1" x14ac:dyDescent="0.3">
      <c r="B36" s="64">
        <v>1.1499999999999999</v>
      </c>
      <c r="C36" s="53" t="s">
        <v>70</v>
      </c>
      <c r="D36" s="50" t="s">
        <v>53</v>
      </c>
      <c r="E36" s="51">
        <v>95</v>
      </c>
      <c r="F36" s="52">
        <v>66117</v>
      </c>
      <c r="G36" s="55">
        <f t="shared" si="6"/>
        <v>6281115</v>
      </c>
      <c r="H36" s="12"/>
      <c r="I36" s="57">
        <f t="shared" si="7"/>
        <v>-93.08</v>
      </c>
      <c r="J36" s="14">
        <f t="shared" si="2"/>
        <v>-6154170.3600000003</v>
      </c>
      <c r="K36" s="13">
        <v>1.92</v>
      </c>
      <c r="L36" s="15">
        <f t="shared" si="3"/>
        <v>126944.64</v>
      </c>
    </row>
    <row r="37" spans="2:12" ht="48.75" customHeight="1" x14ac:dyDescent="0.3">
      <c r="B37" s="64">
        <v>1.1599999999999999</v>
      </c>
      <c r="C37" s="56" t="s">
        <v>71</v>
      </c>
      <c r="D37" s="50" t="s">
        <v>53</v>
      </c>
      <c r="E37" s="51">
        <v>24</v>
      </c>
      <c r="F37" s="52">
        <v>17249</v>
      </c>
      <c r="G37" s="55">
        <f t="shared" si="6"/>
        <v>413976</v>
      </c>
      <c r="H37" s="12"/>
      <c r="I37" s="13">
        <f t="shared" si="7"/>
        <v>6.2399999999999984</v>
      </c>
      <c r="J37" s="14">
        <f t="shared" si="2"/>
        <v>107633.75999999998</v>
      </c>
      <c r="K37" s="13">
        <v>30.24</v>
      </c>
      <c r="L37" s="15">
        <f t="shared" si="3"/>
        <v>521609.75999999995</v>
      </c>
    </row>
    <row r="38" spans="2:12" ht="86.25" customHeight="1" x14ac:dyDescent="0.3">
      <c r="B38" s="64">
        <v>1.17</v>
      </c>
      <c r="C38" s="48" t="s">
        <v>72</v>
      </c>
      <c r="D38" s="50" t="s">
        <v>53</v>
      </c>
      <c r="E38" s="51">
        <v>36</v>
      </c>
      <c r="F38" s="52">
        <v>44562</v>
      </c>
      <c r="G38" s="55">
        <f t="shared" si="6"/>
        <v>1604232</v>
      </c>
      <c r="H38" s="12"/>
      <c r="I38" s="13">
        <f t="shared" si="7"/>
        <v>-26.96</v>
      </c>
      <c r="J38" s="14">
        <f t="shared" si="2"/>
        <v>-1201391.52</v>
      </c>
      <c r="K38" s="13">
        <v>9.0399999999999991</v>
      </c>
      <c r="L38" s="15">
        <f t="shared" si="3"/>
        <v>402840.48</v>
      </c>
    </row>
    <row r="39" spans="2:12" ht="90.75" customHeight="1" x14ac:dyDescent="0.3">
      <c r="B39" s="64">
        <v>1.18</v>
      </c>
      <c r="C39" s="56" t="s">
        <v>73</v>
      </c>
      <c r="D39" s="50" t="s">
        <v>53</v>
      </c>
      <c r="E39" s="51">
        <v>105</v>
      </c>
      <c r="F39" s="52">
        <v>131334</v>
      </c>
      <c r="G39" s="55">
        <f t="shared" si="6"/>
        <v>13790070</v>
      </c>
      <c r="H39" s="12"/>
      <c r="I39" s="13">
        <f t="shared" si="7"/>
        <v>-68.900000000000006</v>
      </c>
      <c r="J39" s="14">
        <f t="shared" si="2"/>
        <v>-9048912.6000000015</v>
      </c>
      <c r="K39" s="13">
        <v>36.1</v>
      </c>
      <c r="L39" s="15">
        <f t="shared" si="3"/>
        <v>4741157.4000000004</v>
      </c>
    </row>
    <row r="40" spans="2:12" ht="74.25" customHeight="1" x14ac:dyDescent="0.3">
      <c r="B40" s="64">
        <v>1.19</v>
      </c>
      <c r="C40" s="56" t="s">
        <v>74</v>
      </c>
      <c r="D40" s="50" t="s">
        <v>2</v>
      </c>
      <c r="E40" s="51">
        <v>2</v>
      </c>
      <c r="F40" s="52">
        <v>353551</v>
      </c>
      <c r="G40" s="55">
        <f t="shared" si="6"/>
        <v>707102</v>
      </c>
      <c r="H40" s="12"/>
      <c r="I40" s="13">
        <f t="shared" si="7"/>
        <v>0</v>
      </c>
      <c r="J40" s="14">
        <f t="shared" si="2"/>
        <v>0</v>
      </c>
      <c r="K40" s="13">
        <v>2</v>
      </c>
      <c r="L40" s="15">
        <f t="shared" si="3"/>
        <v>707102</v>
      </c>
    </row>
    <row r="41" spans="2:12" ht="61.5" customHeight="1" x14ac:dyDescent="0.3">
      <c r="B41" s="64">
        <v>1.2</v>
      </c>
      <c r="C41" s="56" t="s">
        <v>75</v>
      </c>
      <c r="D41" s="50" t="s">
        <v>2</v>
      </c>
      <c r="E41" s="51">
        <v>2</v>
      </c>
      <c r="F41" s="52">
        <v>674287</v>
      </c>
      <c r="G41" s="55">
        <f t="shared" si="6"/>
        <v>1348574</v>
      </c>
      <c r="H41" s="12"/>
      <c r="I41" s="13">
        <f t="shared" si="7"/>
        <v>1</v>
      </c>
      <c r="J41" s="14">
        <f t="shared" si="2"/>
        <v>674287</v>
      </c>
      <c r="K41" s="13">
        <v>3</v>
      </c>
      <c r="L41" s="15">
        <f t="shared" si="3"/>
        <v>2022861</v>
      </c>
    </row>
    <row r="42" spans="2:12" ht="66" x14ac:dyDescent="0.3">
      <c r="B42" s="64">
        <v>1.21</v>
      </c>
      <c r="C42" s="56" t="s">
        <v>76</v>
      </c>
      <c r="D42" s="50" t="s">
        <v>2</v>
      </c>
      <c r="E42" s="51">
        <v>2</v>
      </c>
      <c r="F42" s="52">
        <v>1688451</v>
      </c>
      <c r="G42" s="55">
        <f t="shared" si="6"/>
        <v>3376902</v>
      </c>
      <c r="H42" s="12"/>
      <c r="I42" s="13">
        <f t="shared" si="7"/>
        <v>-2</v>
      </c>
      <c r="J42" s="14">
        <f t="shared" si="2"/>
        <v>-3376902</v>
      </c>
      <c r="K42" s="13">
        <v>0</v>
      </c>
      <c r="L42" s="15">
        <f t="shared" si="3"/>
        <v>0</v>
      </c>
    </row>
    <row r="43" spans="2:12" ht="49.5" x14ac:dyDescent="0.3">
      <c r="B43" s="64">
        <v>1.22</v>
      </c>
      <c r="C43" s="56" t="s">
        <v>77</v>
      </c>
      <c r="D43" s="50" t="s">
        <v>2</v>
      </c>
      <c r="E43" s="51">
        <v>2</v>
      </c>
      <c r="F43" s="52">
        <v>353103</v>
      </c>
      <c r="G43" s="55">
        <f t="shared" si="6"/>
        <v>706206</v>
      </c>
      <c r="H43" s="12"/>
      <c r="I43" s="13">
        <f t="shared" si="7"/>
        <v>3</v>
      </c>
      <c r="J43" s="14">
        <f t="shared" si="2"/>
        <v>1059309</v>
      </c>
      <c r="K43" s="13">
        <v>5</v>
      </c>
      <c r="L43" s="15">
        <f t="shared" si="3"/>
        <v>1765515</v>
      </c>
    </row>
    <row r="44" spans="2:12" ht="49.5" x14ac:dyDescent="0.3">
      <c r="B44" s="64">
        <v>1.23</v>
      </c>
      <c r="C44" s="56" t="s">
        <v>78</v>
      </c>
      <c r="D44" s="50" t="s">
        <v>2</v>
      </c>
      <c r="E44" s="51">
        <v>2</v>
      </c>
      <c r="F44" s="52">
        <v>569017</v>
      </c>
      <c r="G44" s="55">
        <f t="shared" si="6"/>
        <v>1138034</v>
      </c>
      <c r="H44" s="12"/>
      <c r="I44" s="13">
        <f t="shared" si="7"/>
        <v>3</v>
      </c>
      <c r="J44" s="14">
        <f t="shared" si="2"/>
        <v>1707051</v>
      </c>
      <c r="K44" s="13">
        <v>5</v>
      </c>
      <c r="L44" s="15">
        <f t="shared" si="3"/>
        <v>2845085</v>
      </c>
    </row>
    <row r="45" spans="2:12" ht="121.5" customHeight="1" x14ac:dyDescent="0.3">
      <c r="B45" s="64">
        <v>1.24</v>
      </c>
      <c r="C45" s="53" t="s">
        <v>79</v>
      </c>
      <c r="D45" s="50" t="s">
        <v>2</v>
      </c>
      <c r="E45" s="51">
        <v>2</v>
      </c>
      <c r="F45" s="52">
        <v>250935</v>
      </c>
      <c r="G45" s="55">
        <f t="shared" si="6"/>
        <v>501870</v>
      </c>
      <c r="H45" s="12"/>
      <c r="I45" s="13">
        <f t="shared" si="7"/>
        <v>0</v>
      </c>
      <c r="J45" s="14">
        <f t="shared" si="2"/>
        <v>0</v>
      </c>
      <c r="K45" s="13">
        <v>2</v>
      </c>
      <c r="L45" s="15">
        <f t="shared" si="3"/>
        <v>501870</v>
      </c>
    </row>
    <row r="46" spans="2:12" ht="73.5" customHeight="1" x14ac:dyDescent="0.3">
      <c r="B46" s="64">
        <v>1.25</v>
      </c>
      <c r="C46" s="53" t="s">
        <v>60</v>
      </c>
      <c r="D46" s="50" t="s">
        <v>2</v>
      </c>
      <c r="E46" s="51">
        <v>2</v>
      </c>
      <c r="F46" s="52">
        <v>187728</v>
      </c>
      <c r="G46" s="55">
        <f t="shared" si="6"/>
        <v>375456</v>
      </c>
      <c r="H46" s="12"/>
      <c r="I46" s="13">
        <f t="shared" si="7"/>
        <v>-2</v>
      </c>
      <c r="J46" s="14">
        <f t="shared" si="2"/>
        <v>-375456</v>
      </c>
      <c r="K46" s="13">
        <v>0</v>
      </c>
      <c r="L46" s="15">
        <f t="shared" si="3"/>
        <v>0</v>
      </c>
    </row>
    <row r="47" spans="2:12" ht="57.75" customHeight="1" x14ac:dyDescent="0.3">
      <c r="B47" s="64">
        <v>1.26</v>
      </c>
      <c r="C47" s="53" t="s">
        <v>80</v>
      </c>
      <c r="D47" s="50" t="s">
        <v>2</v>
      </c>
      <c r="E47" s="51">
        <v>2</v>
      </c>
      <c r="F47" s="52">
        <v>1303365</v>
      </c>
      <c r="G47" s="55">
        <f t="shared" si="6"/>
        <v>2606730</v>
      </c>
      <c r="H47" s="12"/>
      <c r="I47" s="13">
        <f t="shared" si="7"/>
        <v>3</v>
      </c>
      <c r="J47" s="14">
        <f t="shared" si="2"/>
        <v>3910095</v>
      </c>
      <c r="K47" s="13">
        <v>5</v>
      </c>
      <c r="L47" s="15">
        <f t="shared" si="3"/>
        <v>6516825</v>
      </c>
    </row>
    <row r="48" spans="2:12" ht="56.25" customHeight="1" x14ac:dyDescent="0.3">
      <c r="B48" s="64">
        <v>1.27</v>
      </c>
      <c r="C48" s="56" t="s">
        <v>81</v>
      </c>
      <c r="D48" s="50" t="s">
        <v>2</v>
      </c>
      <c r="E48" s="51">
        <v>2</v>
      </c>
      <c r="F48" s="52">
        <v>184451</v>
      </c>
      <c r="G48" s="55">
        <f t="shared" si="6"/>
        <v>368902</v>
      </c>
      <c r="H48" s="12"/>
      <c r="I48" s="57">
        <f t="shared" si="7"/>
        <v>-2</v>
      </c>
      <c r="J48" s="14">
        <f t="shared" si="2"/>
        <v>-368902</v>
      </c>
      <c r="K48" s="13">
        <v>0</v>
      </c>
      <c r="L48" s="15">
        <f t="shared" si="3"/>
        <v>0</v>
      </c>
    </row>
    <row r="49" spans="2:13" ht="90" customHeight="1" thickBot="1" x14ac:dyDescent="0.35">
      <c r="B49" s="64">
        <v>1.28</v>
      </c>
      <c r="C49" s="48" t="s">
        <v>82</v>
      </c>
      <c r="D49" s="50" t="s">
        <v>2</v>
      </c>
      <c r="E49" s="51">
        <v>1</v>
      </c>
      <c r="F49" s="52">
        <v>696719</v>
      </c>
      <c r="G49" s="55">
        <f t="shared" si="6"/>
        <v>696719</v>
      </c>
      <c r="H49" s="12"/>
      <c r="I49" s="13">
        <f t="shared" si="7"/>
        <v>0</v>
      </c>
      <c r="J49" s="14">
        <f t="shared" si="2"/>
        <v>0</v>
      </c>
      <c r="K49" s="13">
        <v>1</v>
      </c>
      <c r="L49" s="15">
        <f t="shared" si="3"/>
        <v>696719</v>
      </c>
    </row>
    <row r="50" spans="2:13" ht="17.25" thickBot="1" x14ac:dyDescent="0.35">
      <c r="B50" s="69"/>
      <c r="C50" s="70" t="s">
        <v>83</v>
      </c>
      <c r="D50" s="71"/>
      <c r="E50" s="72"/>
      <c r="F50" s="73"/>
      <c r="G50" s="6"/>
      <c r="H50" s="7"/>
      <c r="I50" s="8"/>
      <c r="J50" s="9"/>
      <c r="K50" s="8"/>
      <c r="L50" s="10"/>
    </row>
    <row r="51" spans="2:13" ht="40.5" customHeight="1" x14ac:dyDescent="0.3">
      <c r="B51" s="64">
        <v>2.0099999999999998</v>
      </c>
      <c r="C51" s="49" t="s">
        <v>52</v>
      </c>
      <c r="D51" s="50" t="s">
        <v>53</v>
      </c>
      <c r="E51" s="51">
        <v>24</v>
      </c>
      <c r="F51" s="52">
        <v>22885</v>
      </c>
      <c r="G51" s="55">
        <f>E51*F51</f>
        <v>549240</v>
      </c>
      <c r="H51" s="12"/>
      <c r="I51" s="13">
        <f t="shared" si="7"/>
        <v>49.319999999999993</v>
      </c>
      <c r="J51" s="14">
        <f t="shared" si="2"/>
        <v>1128688.2</v>
      </c>
      <c r="K51" s="13">
        <v>73.319999999999993</v>
      </c>
      <c r="L51" s="15">
        <f t="shared" si="3"/>
        <v>1677928.2</v>
      </c>
      <c r="M51"/>
    </row>
    <row r="52" spans="2:13" ht="40.5" customHeight="1" x14ac:dyDescent="0.3">
      <c r="B52" s="64">
        <v>2.02</v>
      </c>
      <c r="C52" s="53" t="s">
        <v>54</v>
      </c>
      <c r="D52" s="50" t="s">
        <v>55</v>
      </c>
      <c r="E52" s="51">
        <v>45</v>
      </c>
      <c r="F52" s="52">
        <v>14792</v>
      </c>
      <c r="G52" s="55">
        <f>E52*F52</f>
        <v>665640</v>
      </c>
      <c r="H52" s="12"/>
      <c r="I52" s="13">
        <f t="shared" si="7"/>
        <v>0</v>
      </c>
      <c r="J52" s="14">
        <f t="shared" si="2"/>
        <v>0</v>
      </c>
      <c r="K52" s="13">
        <v>45</v>
      </c>
      <c r="L52" s="15">
        <f t="shared" si="3"/>
        <v>665640</v>
      </c>
      <c r="M52"/>
    </row>
    <row r="53" spans="2:13" ht="40.5" customHeight="1" thickBot="1" x14ac:dyDescent="0.35">
      <c r="B53" s="64">
        <v>2.0299999999999998</v>
      </c>
      <c r="C53" s="53" t="s">
        <v>57</v>
      </c>
      <c r="D53" s="50" t="s">
        <v>53</v>
      </c>
      <c r="E53" s="51">
        <v>24</v>
      </c>
      <c r="F53" s="52">
        <v>126736</v>
      </c>
      <c r="G53" s="55">
        <f>E53*F53</f>
        <v>3041664</v>
      </c>
      <c r="H53" s="12"/>
      <c r="I53" s="13">
        <f t="shared" si="7"/>
        <v>49.319999999999993</v>
      </c>
      <c r="J53" s="14">
        <f t="shared" si="2"/>
        <v>6250619.5199999996</v>
      </c>
      <c r="K53" s="13">
        <f>+K51</f>
        <v>73.319999999999993</v>
      </c>
      <c r="L53" s="15">
        <f t="shared" si="3"/>
        <v>9292283.5199999996</v>
      </c>
      <c r="M53"/>
    </row>
    <row r="54" spans="2:13" ht="17.25" thickBot="1" x14ac:dyDescent="0.35">
      <c r="B54" s="69"/>
      <c r="C54" s="70" t="s">
        <v>86</v>
      </c>
      <c r="D54" s="71"/>
      <c r="E54" s="72"/>
      <c r="F54" s="73"/>
      <c r="G54" s="6"/>
      <c r="H54" s="7"/>
      <c r="I54" s="8"/>
      <c r="J54" s="9"/>
      <c r="K54" s="8"/>
      <c r="L54" s="10"/>
    </row>
    <row r="55" spans="2:13" ht="26.25" customHeight="1" x14ac:dyDescent="0.3">
      <c r="B55" s="64">
        <v>3.01</v>
      </c>
      <c r="C55" s="48" t="s">
        <v>84</v>
      </c>
      <c r="D55" s="50" t="s">
        <v>55</v>
      </c>
      <c r="E55" s="51">
        <v>90</v>
      </c>
      <c r="F55" s="52">
        <v>350735</v>
      </c>
      <c r="G55" s="55">
        <f>E55*F55</f>
        <v>31566150</v>
      </c>
      <c r="H55" s="12"/>
      <c r="I55" s="13">
        <f t="shared" si="7"/>
        <v>-90</v>
      </c>
      <c r="J55" s="14">
        <f t="shared" si="2"/>
        <v>-31566150</v>
      </c>
      <c r="K55" s="13">
        <v>0</v>
      </c>
      <c r="L55" s="15">
        <f t="shared" si="3"/>
        <v>0</v>
      </c>
    </row>
    <row r="56" spans="2:13" ht="42.75" customHeight="1" x14ac:dyDescent="0.3">
      <c r="B56" s="64">
        <v>3.02</v>
      </c>
      <c r="C56" s="48" t="s">
        <v>85</v>
      </c>
      <c r="D56" s="50" t="s">
        <v>55</v>
      </c>
      <c r="E56" s="51">
        <v>108</v>
      </c>
      <c r="F56" s="52">
        <v>32024</v>
      </c>
      <c r="G56" s="55">
        <f>E56*F56</f>
        <v>3458592</v>
      </c>
      <c r="H56" s="12"/>
      <c r="I56" s="13">
        <f t="shared" si="7"/>
        <v>-108</v>
      </c>
      <c r="J56" s="14">
        <f t="shared" si="2"/>
        <v>-3458592</v>
      </c>
      <c r="K56" s="13">
        <v>0</v>
      </c>
      <c r="L56" s="15">
        <f t="shared" si="3"/>
        <v>0</v>
      </c>
    </row>
    <row r="57" spans="2:13" ht="42.75" customHeight="1" thickBot="1" x14ac:dyDescent="0.35">
      <c r="B57" s="64">
        <v>3.03</v>
      </c>
      <c r="C57" s="53" t="s">
        <v>57</v>
      </c>
      <c r="D57" s="50" t="s">
        <v>53</v>
      </c>
      <c r="E57" s="51">
        <v>111</v>
      </c>
      <c r="F57" s="52">
        <v>126736</v>
      </c>
      <c r="G57" s="55">
        <f>E57*F57</f>
        <v>14067696</v>
      </c>
      <c r="H57" s="12"/>
      <c r="I57" s="13">
        <f t="shared" si="7"/>
        <v>-111</v>
      </c>
      <c r="J57" s="14">
        <f t="shared" si="2"/>
        <v>-14067696</v>
      </c>
      <c r="K57" s="13">
        <v>0</v>
      </c>
      <c r="L57" s="15">
        <f t="shared" si="3"/>
        <v>0</v>
      </c>
    </row>
    <row r="58" spans="2:13" ht="17.25" thickBot="1" x14ac:dyDescent="0.35">
      <c r="B58" s="69"/>
      <c r="C58" s="70" t="s">
        <v>87</v>
      </c>
      <c r="D58" s="71"/>
      <c r="E58" s="72"/>
      <c r="F58" s="73"/>
      <c r="G58" s="6"/>
      <c r="H58" s="7"/>
      <c r="I58" s="8"/>
      <c r="J58" s="9"/>
      <c r="K58" s="8"/>
      <c r="L58" s="10"/>
    </row>
    <row r="59" spans="2:13" ht="69.75" customHeight="1" x14ac:dyDescent="0.3">
      <c r="B59" s="64">
        <v>4.01</v>
      </c>
      <c r="C59" s="48" t="s">
        <v>88</v>
      </c>
      <c r="D59" s="50" t="s">
        <v>89</v>
      </c>
      <c r="E59" s="51">
        <v>5</v>
      </c>
      <c r="F59" s="52">
        <v>70202</v>
      </c>
      <c r="G59" s="55">
        <f t="shared" ref="G59:G71" si="8">E59*F59</f>
        <v>351010</v>
      </c>
      <c r="H59" s="12"/>
      <c r="I59" s="13">
        <f t="shared" si="7"/>
        <v>0.33999999999999986</v>
      </c>
      <c r="J59" s="14">
        <f t="shared" si="2"/>
        <v>23868.679999999989</v>
      </c>
      <c r="K59" s="13">
        <v>5.34</v>
      </c>
      <c r="L59" s="15">
        <f t="shared" si="3"/>
        <v>374878.68</v>
      </c>
    </row>
    <row r="60" spans="2:13" ht="55.5" customHeight="1" x14ac:dyDescent="0.3">
      <c r="B60" s="64">
        <v>4.0199999999999996</v>
      </c>
      <c r="C60" s="48" t="s">
        <v>90</v>
      </c>
      <c r="D60" s="50" t="s">
        <v>89</v>
      </c>
      <c r="E60" s="51">
        <v>202.5</v>
      </c>
      <c r="F60" s="52">
        <v>70202</v>
      </c>
      <c r="G60" s="55">
        <f t="shared" si="8"/>
        <v>14215905</v>
      </c>
      <c r="H60" s="12"/>
      <c r="I60" s="13">
        <f t="shared" si="7"/>
        <v>134.19999999999999</v>
      </c>
      <c r="J60" s="14">
        <f t="shared" si="2"/>
        <v>9421108.3999999985</v>
      </c>
      <c r="K60" s="13">
        <v>336.7</v>
      </c>
      <c r="L60" s="15">
        <f t="shared" si="3"/>
        <v>23637013.399999999</v>
      </c>
    </row>
    <row r="61" spans="2:13" ht="33" x14ac:dyDescent="0.3">
      <c r="B61" s="64">
        <v>4.03</v>
      </c>
      <c r="C61" s="48" t="s">
        <v>91</v>
      </c>
      <c r="D61" s="50" t="s">
        <v>89</v>
      </c>
      <c r="E61" s="51">
        <v>3</v>
      </c>
      <c r="F61" s="52">
        <v>726421</v>
      </c>
      <c r="G61" s="55">
        <f t="shared" si="8"/>
        <v>2179263</v>
      </c>
      <c r="H61" s="12"/>
      <c r="I61" s="13">
        <f t="shared" si="7"/>
        <v>1.0049999999999999</v>
      </c>
      <c r="J61" s="14">
        <f t="shared" si="2"/>
        <v>730053.10499999986</v>
      </c>
      <c r="K61" s="13">
        <v>4.0049999999999999</v>
      </c>
      <c r="L61" s="15">
        <f t="shared" si="3"/>
        <v>2909316.105</v>
      </c>
    </row>
    <row r="62" spans="2:13" ht="33" x14ac:dyDescent="0.3">
      <c r="B62" s="64">
        <v>4.04</v>
      </c>
      <c r="C62" s="48" t="s">
        <v>92</v>
      </c>
      <c r="D62" s="50" t="s">
        <v>89</v>
      </c>
      <c r="E62" s="51">
        <v>1.75</v>
      </c>
      <c r="F62" s="52">
        <v>1016229</v>
      </c>
      <c r="G62" s="55">
        <f t="shared" si="8"/>
        <v>1778400.75</v>
      </c>
      <c r="H62" s="12"/>
      <c r="I62" s="13">
        <f t="shared" si="7"/>
        <v>0.91999999999999993</v>
      </c>
      <c r="J62" s="14">
        <f t="shared" si="2"/>
        <v>934930.67999999993</v>
      </c>
      <c r="K62" s="13">
        <v>2.67</v>
      </c>
      <c r="L62" s="15">
        <f t="shared" si="3"/>
        <v>2713331.4299999997</v>
      </c>
    </row>
    <row r="63" spans="2:13" ht="29.25" customHeight="1" x14ac:dyDescent="0.3">
      <c r="B63" s="64">
        <v>4.05</v>
      </c>
      <c r="C63" s="74" t="s">
        <v>93</v>
      </c>
      <c r="D63" s="50" t="s">
        <v>55</v>
      </c>
      <c r="E63" s="51">
        <v>25</v>
      </c>
      <c r="F63" s="52">
        <v>35829</v>
      </c>
      <c r="G63" s="55">
        <f t="shared" si="8"/>
        <v>895725</v>
      </c>
      <c r="H63" s="12"/>
      <c r="I63" s="13">
        <f t="shared" si="7"/>
        <v>19.5</v>
      </c>
      <c r="J63" s="14">
        <f t="shared" si="2"/>
        <v>698665.5</v>
      </c>
      <c r="K63" s="13">
        <v>44.5</v>
      </c>
      <c r="L63" s="15">
        <f t="shared" si="3"/>
        <v>1594390.5</v>
      </c>
    </row>
    <row r="64" spans="2:13" ht="72" customHeight="1" x14ac:dyDescent="0.3">
      <c r="B64" s="64">
        <v>4.0599999999999996</v>
      </c>
      <c r="C64" s="48" t="s">
        <v>94</v>
      </c>
      <c r="D64" s="50" t="s">
        <v>55</v>
      </c>
      <c r="E64" s="51">
        <v>25</v>
      </c>
      <c r="F64" s="52">
        <v>305201</v>
      </c>
      <c r="G64" s="55">
        <f t="shared" si="8"/>
        <v>7630025</v>
      </c>
      <c r="H64" s="12"/>
      <c r="I64" s="13">
        <f t="shared" si="7"/>
        <v>19.5</v>
      </c>
      <c r="J64" s="14">
        <f t="shared" si="2"/>
        <v>5951419.5</v>
      </c>
      <c r="K64" s="13">
        <v>44.5</v>
      </c>
      <c r="L64" s="15">
        <f t="shared" si="3"/>
        <v>13581444.5</v>
      </c>
    </row>
    <row r="65" spans="2:14" ht="82.5" customHeight="1" x14ac:dyDescent="0.3">
      <c r="B65" s="64">
        <v>4.07</v>
      </c>
      <c r="C65" s="48" t="s">
        <v>95</v>
      </c>
      <c r="D65" s="50" t="s">
        <v>2</v>
      </c>
      <c r="E65" s="51">
        <v>1</v>
      </c>
      <c r="F65" s="52">
        <v>4314714</v>
      </c>
      <c r="G65" s="55">
        <f t="shared" si="8"/>
        <v>4314714</v>
      </c>
      <c r="H65" s="12"/>
      <c r="I65" s="13">
        <f t="shared" si="7"/>
        <v>0</v>
      </c>
      <c r="J65" s="14">
        <f t="shared" si="2"/>
        <v>0</v>
      </c>
      <c r="K65" s="13">
        <v>1</v>
      </c>
      <c r="L65" s="15">
        <f t="shared" si="3"/>
        <v>4314714</v>
      </c>
    </row>
    <row r="66" spans="2:14" ht="33" x14ac:dyDescent="0.3">
      <c r="B66" s="64">
        <v>4.08</v>
      </c>
      <c r="C66" s="48" t="s">
        <v>96</v>
      </c>
      <c r="D66" s="50" t="s">
        <v>89</v>
      </c>
      <c r="E66" s="51">
        <v>5</v>
      </c>
      <c r="F66" s="52">
        <v>24096</v>
      </c>
      <c r="G66" s="55">
        <f t="shared" si="8"/>
        <v>120480</v>
      </c>
      <c r="H66" s="12"/>
      <c r="I66" s="13">
        <f t="shared" si="7"/>
        <v>0.33999999999999986</v>
      </c>
      <c r="J66" s="14">
        <f t="shared" si="2"/>
        <v>8192.6399999999958</v>
      </c>
      <c r="K66" s="13">
        <v>5.34</v>
      </c>
      <c r="L66" s="15">
        <f t="shared" si="3"/>
        <v>128672.64</v>
      </c>
    </row>
    <row r="67" spans="2:14" x14ac:dyDescent="0.3">
      <c r="B67" s="64">
        <v>4.09</v>
      </c>
      <c r="C67" s="48" t="s">
        <v>97</v>
      </c>
      <c r="D67" s="50" t="s">
        <v>89</v>
      </c>
      <c r="E67" s="51">
        <v>67.5</v>
      </c>
      <c r="F67" s="52">
        <v>86865</v>
      </c>
      <c r="G67" s="55">
        <f t="shared" si="8"/>
        <v>5863387.5</v>
      </c>
      <c r="H67" s="12"/>
      <c r="I67" s="13">
        <f t="shared" si="7"/>
        <v>76.799999999999983</v>
      </c>
      <c r="J67" s="14">
        <f t="shared" si="2"/>
        <v>6671231.9999999981</v>
      </c>
      <c r="K67" s="13">
        <v>144.29999999999998</v>
      </c>
      <c r="L67" s="15">
        <f t="shared" si="3"/>
        <v>12534619.499999998</v>
      </c>
    </row>
    <row r="68" spans="2:14" x14ac:dyDescent="0.3">
      <c r="B68" s="64">
        <v>4.0999999999999996</v>
      </c>
      <c r="C68" s="48" t="s">
        <v>98</v>
      </c>
      <c r="D68" s="50" t="s">
        <v>89</v>
      </c>
      <c r="E68" s="51">
        <v>56.25</v>
      </c>
      <c r="F68" s="52">
        <v>154325</v>
      </c>
      <c r="G68" s="55">
        <f t="shared" si="8"/>
        <v>8680781.25</v>
      </c>
      <c r="H68" s="12"/>
      <c r="I68" s="13">
        <f t="shared" si="7"/>
        <v>64</v>
      </c>
      <c r="J68" s="14">
        <f t="shared" si="2"/>
        <v>9876800</v>
      </c>
      <c r="K68" s="13">
        <v>120.25</v>
      </c>
      <c r="L68" s="15">
        <f t="shared" si="3"/>
        <v>18557581.25</v>
      </c>
    </row>
    <row r="69" spans="2:14" x14ac:dyDescent="0.3">
      <c r="B69" s="64">
        <v>4.1100000000000003</v>
      </c>
      <c r="C69" s="48" t="s">
        <v>99</v>
      </c>
      <c r="D69" s="50" t="s">
        <v>100</v>
      </c>
      <c r="E69" s="51">
        <v>243</v>
      </c>
      <c r="F69" s="52">
        <v>5545</v>
      </c>
      <c r="G69" s="55">
        <f t="shared" si="8"/>
        <v>1347435</v>
      </c>
      <c r="H69" s="12"/>
      <c r="I69" s="13">
        <f t="shared" si="7"/>
        <v>-243</v>
      </c>
      <c r="J69" s="14">
        <f t="shared" si="2"/>
        <v>-1347435</v>
      </c>
      <c r="K69" s="13">
        <v>0</v>
      </c>
      <c r="L69" s="15">
        <f t="shared" si="3"/>
        <v>0</v>
      </c>
    </row>
    <row r="70" spans="2:14" x14ac:dyDescent="0.3">
      <c r="B70" s="64">
        <v>4.12</v>
      </c>
      <c r="C70" s="48" t="s">
        <v>101</v>
      </c>
      <c r="D70" s="50" t="s">
        <v>89</v>
      </c>
      <c r="E70" s="51">
        <v>11.25</v>
      </c>
      <c r="F70" s="52">
        <v>1321463</v>
      </c>
      <c r="G70" s="55">
        <f t="shared" si="8"/>
        <v>14866458.75</v>
      </c>
      <c r="H70" s="12"/>
      <c r="I70" s="13">
        <f t="shared" si="7"/>
        <v>-11.25</v>
      </c>
      <c r="J70" s="14">
        <f t="shared" si="2"/>
        <v>-14866458.75</v>
      </c>
      <c r="K70" s="13">
        <v>0</v>
      </c>
      <c r="L70" s="15">
        <f t="shared" si="3"/>
        <v>0</v>
      </c>
    </row>
    <row r="71" spans="2:14" x14ac:dyDescent="0.3">
      <c r="B71" s="64">
        <v>4.13</v>
      </c>
      <c r="C71" s="48" t="s">
        <v>102</v>
      </c>
      <c r="D71" s="50" t="s">
        <v>89</v>
      </c>
      <c r="E71" s="51">
        <v>73</v>
      </c>
      <c r="F71" s="52">
        <v>1825098</v>
      </c>
      <c r="G71" s="55">
        <f t="shared" si="8"/>
        <v>133232154</v>
      </c>
      <c r="H71" s="12"/>
      <c r="I71" s="13">
        <f t="shared" si="7"/>
        <v>23.200000000000003</v>
      </c>
      <c r="J71" s="14">
        <f t="shared" si="2"/>
        <v>42342273.600000001</v>
      </c>
      <c r="K71" s="13">
        <v>96.2</v>
      </c>
      <c r="L71" s="15">
        <f t="shared" si="3"/>
        <v>175574427.59999999</v>
      </c>
    </row>
    <row r="72" spans="2:14" ht="66" customHeight="1" thickBot="1" x14ac:dyDescent="0.35">
      <c r="B72" s="64">
        <v>4.1399999999999997</v>
      </c>
      <c r="C72" s="48" t="s">
        <v>103</v>
      </c>
      <c r="D72" s="50" t="s">
        <v>55</v>
      </c>
      <c r="E72" s="51">
        <v>105</v>
      </c>
      <c r="F72" s="52">
        <v>6727</v>
      </c>
      <c r="G72" s="55">
        <f>E72*F72</f>
        <v>706335</v>
      </c>
      <c r="H72" s="12"/>
      <c r="I72" s="13">
        <f t="shared" si="7"/>
        <v>0</v>
      </c>
      <c r="J72" s="14">
        <f t="shared" si="2"/>
        <v>0</v>
      </c>
      <c r="K72" s="13">
        <v>105</v>
      </c>
      <c r="L72" s="15">
        <f t="shared" si="3"/>
        <v>706335</v>
      </c>
    </row>
    <row r="73" spans="2:14" ht="17.25" thickBot="1" x14ac:dyDescent="0.35">
      <c r="B73" s="69"/>
      <c r="C73" s="89" t="s">
        <v>161</v>
      </c>
      <c r="D73" s="71"/>
      <c r="E73" s="72"/>
      <c r="F73" s="73"/>
      <c r="G73" s="6"/>
      <c r="H73" s="7"/>
      <c r="I73" s="8"/>
      <c r="J73" s="9"/>
      <c r="K73" s="8"/>
      <c r="L73" s="10"/>
      <c r="M73"/>
      <c r="N73"/>
    </row>
    <row r="74" spans="2:14" ht="57.75" customHeight="1" x14ac:dyDescent="0.3">
      <c r="B74" s="64">
        <f>+B59</f>
        <v>4.01</v>
      </c>
      <c r="C74" s="56" t="str">
        <f>+C59</f>
        <v>EXCAVACIÓN MANUAL EN MATERIAL COMÚN SIN CLASIFICAR, PARA FUNDACIONES Y CIMIENTOS (CONCRETO CICLÓPEO, VIGA CIMIENTO, PIE DE AMIGO Y PEDESTALES), INCLUYE RETIRO Y DISPOSICIÓN FINAL EN SITIO AUTORIZADO.</v>
      </c>
      <c r="D74" s="84" t="s">
        <v>89</v>
      </c>
      <c r="E74" s="86"/>
      <c r="F74" s="52">
        <f>+F59</f>
        <v>70202</v>
      </c>
      <c r="G74" s="11">
        <f t="shared" ref="G74:G78" si="9">F74*E74</f>
        <v>0</v>
      </c>
      <c r="H74" s="12"/>
      <c r="I74" s="13">
        <f t="shared" ref="I74:I78" si="10">K74-E74</f>
        <v>10</v>
      </c>
      <c r="J74" s="14">
        <f t="shared" ref="J74:J76" si="11">I74*F74</f>
        <v>702020</v>
      </c>
      <c r="K74" s="13">
        <v>10</v>
      </c>
      <c r="L74" s="15">
        <f t="shared" si="3"/>
        <v>702020</v>
      </c>
      <c r="M74"/>
      <c r="N74"/>
    </row>
    <row r="75" spans="2:14" ht="33" x14ac:dyDescent="0.3">
      <c r="B75" s="64">
        <f t="shared" ref="B75:C78" si="12">+B61</f>
        <v>4.03</v>
      </c>
      <c r="C75" s="56" t="str">
        <f t="shared" si="12"/>
        <v>SUMINISTRO E INSTALACIÓN DE CONCRETO CICLÓPEO 60% (CONCRETO DE 3000 PSI MEZCLADO EN SITIO Y 40% PIEDRA RAJÓN).</v>
      </c>
      <c r="D75" s="84" t="s">
        <v>89</v>
      </c>
      <c r="E75" s="86"/>
      <c r="F75" s="52">
        <f>+F61</f>
        <v>726421</v>
      </c>
      <c r="G75" s="11">
        <f t="shared" si="9"/>
        <v>0</v>
      </c>
      <c r="H75" s="12"/>
      <c r="I75" s="13">
        <f t="shared" si="10"/>
        <v>7.4969999999999999</v>
      </c>
      <c r="J75" s="14">
        <f t="shared" si="11"/>
        <v>5445978.2369999997</v>
      </c>
      <c r="K75" s="13">
        <v>7.4969999999999999</v>
      </c>
      <c r="L75" s="15">
        <f t="shared" si="3"/>
        <v>5445978.2369999997</v>
      </c>
      <c r="M75"/>
      <c r="N75"/>
    </row>
    <row r="76" spans="2:14" ht="42.75" customHeight="1" x14ac:dyDescent="0.3">
      <c r="B76" s="64">
        <f t="shared" si="12"/>
        <v>4.04</v>
      </c>
      <c r="C76" s="48" t="str">
        <f t="shared" si="12"/>
        <v>SUMINISTRO E INSTALACIÓN DE CONCRETO 3000 PSI INCLUYE REFUERZO. (VIGA DE CIMIENTO, VIGA DE AMARRE, CIMIENTO PIE DE AMIGO, Y CIMIENTO PEDESTAL).</v>
      </c>
      <c r="D76" s="50" t="s">
        <v>89</v>
      </c>
      <c r="E76" s="51"/>
      <c r="F76" s="52">
        <f>+F62</f>
        <v>1016229</v>
      </c>
      <c r="G76" s="11">
        <f t="shared" si="9"/>
        <v>0</v>
      </c>
      <c r="H76" s="12"/>
      <c r="I76" s="13">
        <f t="shared" si="10"/>
        <v>5</v>
      </c>
      <c r="J76" s="14">
        <f t="shared" si="11"/>
        <v>5081145</v>
      </c>
      <c r="K76" s="13">
        <v>5</v>
      </c>
      <c r="L76" s="15">
        <f t="shared" si="3"/>
        <v>5081145</v>
      </c>
      <c r="M76"/>
      <c r="N76"/>
    </row>
    <row r="77" spans="2:14" ht="26.25" customHeight="1" x14ac:dyDescent="0.3">
      <c r="B77" s="64">
        <f t="shared" si="12"/>
        <v>4.05</v>
      </c>
      <c r="C77" s="49" t="str">
        <f t="shared" si="12"/>
        <v>SUMINISTRO E INSTALACIÓN DE MORTERO 1:4 PARA PISA MALLA.</v>
      </c>
      <c r="D77" s="84" t="s">
        <v>55</v>
      </c>
      <c r="E77" s="86"/>
      <c r="F77" s="52">
        <f>+F63</f>
        <v>35829</v>
      </c>
      <c r="G77" s="11">
        <f t="shared" si="9"/>
        <v>0</v>
      </c>
      <c r="H77" s="12"/>
      <c r="I77" s="13">
        <f t="shared" si="10"/>
        <v>83.3</v>
      </c>
      <c r="J77" s="14">
        <f>I77*F77</f>
        <v>2984555.6999999997</v>
      </c>
      <c r="K77" s="13">
        <v>83.3</v>
      </c>
      <c r="L77" s="15">
        <f>K77*F77</f>
        <v>2984555.6999999997</v>
      </c>
    </row>
    <row r="78" spans="2:14" ht="83.25" customHeight="1" thickBot="1" x14ac:dyDescent="0.35">
      <c r="B78" s="90">
        <f t="shared" si="12"/>
        <v>4.0599999999999996</v>
      </c>
      <c r="C78" s="85" t="str">
        <f t="shared" si="12"/>
        <v>SUMINISTRO E INSTALACIÓN CERRAMIENTO TIPO I EN MALLA ESLABONADA CON RECUBRIMIENTO EN PVC, CALIBRE 7" INCLUYENDO EL RECUBRIMIENTO, H = 2M, INCLUYE TUBERIA (POSTE, PIE DE APOYO Y PIE DE AMIGO). CUATRO HILOS DE ALAMBRE DE PÚA Y ACCESORIOS.</v>
      </c>
      <c r="D78" s="87" t="s">
        <v>55</v>
      </c>
      <c r="E78" s="88"/>
      <c r="F78" s="52">
        <f>+F64</f>
        <v>305201</v>
      </c>
      <c r="G78" s="58">
        <f t="shared" si="9"/>
        <v>0</v>
      </c>
      <c r="H78" s="59"/>
      <c r="I78" s="13">
        <f t="shared" si="10"/>
        <v>83.3</v>
      </c>
      <c r="J78" s="61">
        <f>I78*F78</f>
        <v>25423243.300000001</v>
      </c>
      <c r="K78" s="60">
        <v>83.3</v>
      </c>
      <c r="L78" s="15">
        <f t="shared" si="3"/>
        <v>25423243.300000001</v>
      </c>
    </row>
    <row r="79" spans="2:14" ht="17.25" thickBot="1" x14ac:dyDescent="0.35">
      <c r="B79" s="91"/>
      <c r="C79" s="89" t="s">
        <v>110</v>
      </c>
      <c r="D79" s="71"/>
      <c r="E79" s="72"/>
      <c r="F79" s="73"/>
      <c r="G79" s="6"/>
      <c r="H79" s="7"/>
      <c r="I79" s="8"/>
      <c r="J79" s="9"/>
      <c r="K79" s="8"/>
      <c r="L79" s="10"/>
    </row>
    <row r="80" spans="2:14" x14ac:dyDescent="0.3">
      <c r="B80" s="95" t="s">
        <v>115</v>
      </c>
      <c r="C80" s="96" t="s">
        <v>112</v>
      </c>
      <c r="D80" s="97" t="s">
        <v>55</v>
      </c>
      <c r="E80" s="98"/>
      <c r="F80" s="99">
        <v>83000</v>
      </c>
      <c r="G80" s="100">
        <f t="shared" si="0"/>
        <v>0</v>
      </c>
      <c r="H80" s="101"/>
      <c r="I80" s="102">
        <f t="shared" si="7"/>
        <v>9</v>
      </c>
      <c r="J80" s="103">
        <f t="shared" si="2"/>
        <v>747000</v>
      </c>
      <c r="K80" s="102">
        <v>9</v>
      </c>
      <c r="L80" s="104">
        <f t="shared" si="3"/>
        <v>747000</v>
      </c>
    </row>
    <row r="81" spans="2:12" x14ac:dyDescent="0.3">
      <c r="B81" s="64" t="s">
        <v>116</v>
      </c>
      <c r="C81" s="56" t="s">
        <v>132</v>
      </c>
      <c r="D81" s="84" t="s">
        <v>55</v>
      </c>
      <c r="E81" s="86"/>
      <c r="F81" s="92">
        <v>88000</v>
      </c>
      <c r="G81" s="11">
        <f t="shared" si="0"/>
        <v>0</v>
      </c>
      <c r="H81" s="12"/>
      <c r="I81" s="13">
        <f t="shared" si="7"/>
        <v>19.03</v>
      </c>
      <c r="J81" s="14">
        <f t="shared" si="2"/>
        <v>1674640</v>
      </c>
      <c r="K81" s="13">
        <v>19.03</v>
      </c>
      <c r="L81" s="15">
        <f t="shared" si="3"/>
        <v>1674640</v>
      </c>
    </row>
    <row r="82" spans="2:12" x14ac:dyDescent="0.3">
      <c r="B82" s="64" t="s">
        <v>117</v>
      </c>
      <c r="C82" s="56" t="s">
        <v>104</v>
      </c>
      <c r="D82" s="84" t="s">
        <v>53</v>
      </c>
      <c r="E82" s="86"/>
      <c r="F82" s="92">
        <v>125000</v>
      </c>
      <c r="G82" s="11">
        <f t="shared" si="0"/>
        <v>0</v>
      </c>
      <c r="H82" s="12"/>
      <c r="I82" s="13">
        <f t="shared" si="7"/>
        <v>28.56</v>
      </c>
      <c r="J82" s="14">
        <f t="shared" si="2"/>
        <v>3570000</v>
      </c>
      <c r="K82" s="13">
        <v>28.56</v>
      </c>
      <c r="L82" s="15">
        <f t="shared" si="3"/>
        <v>3570000</v>
      </c>
    </row>
    <row r="83" spans="2:12" ht="33" x14ac:dyDescent="0.3">
      <c r="B83" s="64" t="s">
        <v>118</v>
      </c>
      <c r="C83" s="93" t="s">
        <v>105</v>
      </c>
      <c r="D83" s="84" t="s">
        <v>2</v>
      </c>
      <c r="E83" s="86"/>
      <c r="F83" s="92">
        <v>5900000</v>
      </c>
      <c r="G83" s="11">
        <f t="shared" si="0"/>
        <v>0</v>
      </c>
      <c r="H83" s="12"/>
      <c r="I83" s="13">
        <f t="shared" si="7"/>
        <v>2</v>
      </c>
      <c r="J83" s="14">
        <f t="shared" si="2"/>
        <v>11800000</v>
      </c>
      <c r="K83" s="13">
        <v>2</v>
      </c>
      <c r="L83" s="15">
        <f t="shared" si="3"/>
        <v>11800000</v>
      </c>
    </row>
    <row r="84" spans="2:12" x14ac:dyDescent="0.3">
      <c r="B84" s="64" t="s">
        <v>119</v>
      </c>
      <c r="C84" s="56" t="s">
        <v>133</v>
      </c>
      <c r="D84" s="84" t="s">
        <v>2</v>
      </c>
      <c r="E84" s="86"/>
      <c r="F84" s="92">
        <v>450000</v>
      </c>
      <c r="G84" s="11">
        <f t="shared" si="0"/>
        <v>0</v>
      </c>
      <c r="H84" s="12"/>
      <c r="I84" s="13">
        <f t="shared" si="7"/>
        <v>2</v>
      </c>
      <c r="J84" s="14">
        <f t="shared" si="2"/>
        <v>900000</v>
      </c>
      <c r="K84" s="13">
        <v>2</v>
      </c>
      <c r="L84" s="15">
        <f t="shared" si="3"/>
        <v>900000</v>
      </c>
    </row>
    <row r="85" spans="2:12" x14ac:dyDescent="0.3">
      <c r="B85" s="64" t="s">
        <v>120</v>
      </c>
      <c r="C85" s="56" t="s">
        <v>106</v>
      </c>
      <c r="D85" s="84" t="s">
        <v>2</v>
      </c>
      <c r="E85" s="86"/>
      <c r="F85" s="92">
        <v>380000</v>
      </c>
      <c r="G85" s="11">
        <f t="shared" si="0"/>
        <v>0</v>
      </c>
      <c r="H85" s="12"/>
      <c r="I85" s="13">
        <f t="shared" si="7"/>
        <v>2</v>
      </c>
      <c r="J85" s="14">
        <f t="shared" si="2"/>
        <v>760000</v>
      </c>
      <c r="K85" s="13">
        <v>2</v>
      </c>
      <c r="L85" s="15">
        <f t="shared" si="3"/>
        <v>760000</v>
      </c>
    </row>
    <row r="86" spans="2:12" x14ac:dyDescent="0.3">
      <c r="B86" s="64" t="s">
        <v>121</v>
      </c>
      <c r="C86" s="56" t="s">
        <v>113</v>
      </c>
      <c r="D86" s="84" t="s">
        <v>53</v>
      </c>
      <c r="E86" s="86"/>
      <c r="F86" s="92">
        <v>153000</v>
      </c>
      <c r="G86" s="11">
        <f t="shared" si="0"/>
        <v>0</v>
      </c>
      <c r="H86" s="12"/>
      <c r="I86" s="13">
        <f t="shared" si="7"/>
        <v>47.72</v>
      </c>
      <c r="J86" s="14">
        <f t="shared" si="2"/>
        <v>7301160</v>
      </c>
      <c r="K86" s="13">
        <v>47.72</v>
      </c>
      <c r="L86" s="15">
        <f t="shared" si="3"/>
        <v>7301160</v>
      </c>
    </row>
    <row r="87" spans="2:12" x14ac:dyDescent="0.3">
      <c r="B87" s="64" t="s">
        <v>122</v>
      </c>
      <c r="C87" s="56" t="s">
        <v>134</v>
      </c>
      <c r="D87" s="84" t="s">
        <v>53</v>
      </c>
      <c r="E87" s="86"/>
      <c r="F87" s="92">
        <v>780000</v>
      </c>
      <c r="G87" s="11">
        <f t="shared" si="0"/>
        <v>0</v>
      </c>
      <c r="H87" s="12"/>
      <c r="I87" s="13">
        <f t="shared" si="7"/>
        <v>1</v>
      </c>
      <c r="J87" s="14">
        <f t="shared" si="2"/>
        <v>780000</v>
      </c>
      <c r="K87" s="13">
        <v>1</v>
      </c>
      <c r="L87" s="15">
        <f t="shared" si="3"/>
        <v>780000</v>
      </c>
    </row>
    <row r="88" spans="2:12" x14ac:dyDescent="0.3">
      <c r="B88" s="64" t="s">
        <v>123</v>
      </c>
      <c r="C88" s="56" t="s">
        <v>114</v>
      </c>
      <c r="D88" s="84" t="s">
        <v>2</v>
      </c>
      <c r="E88" s="86"/>
      <c r="F88" s="92">
        <v>2800000</v>
      </c>
      <c r="G88" s="11">
        <f t="shared" si="0"/>
        <v>0</v>
      </c>
      <c r="H88" s="12"/>
      <c r="I88" s="13">
        <f t="shared" si="7"/>
        <v>1</v>
      </c>
      <c r="J88" s="14">
        <f t="shared" si="2"/>
        <v>2800000</v>
      </c>
      <c r="K88" s="13">
        <v>1</v>
      </c>
      <c r="L88" s="15">
        <f t="shared" si="3"/>
        <v>2800000</v>
      </c>
    </row>
    <row r="89" spans="2:12" ht="41.25" customHeight="1" x14ac:dyDescent="0.3">
      <c r="B89" s="64" t="s">
        <v>145</v>
      </c>
      <c r="C89" s="56" t="s">
        <v>138</v>
      </c>
      <c r="D89" s="84" t="s">
        <v>2</v>
      </c>
      <c r="E89" s="86"/>
      <c r="F89" s="92">
        <v>750000</v>
      </c>
      <c r="G89" s="11">
        <f t="shared" si="0"/>
        <v>0</v>
      </c>
      <c r="H89" s="12"/>
      <c r="I89" s="13">
        <f t="shared" si="7"/>
        <v>1</v>
      </c>
      <c r="J89" s="14">
        <f t="shared" si="2"/>
        <v>750000</v>
      </c>
      <c r="K89" s="13">
        <v>1</v>
      </c>
      <c r="L89" s="15">
        <f t="shared" si="3"/>
        <v>750000</v>
      </c>
    </row>
    <row r="90" spans="2:12" x14ac:dyDescent="0.3">
      <c r="B90" s="64" t="s">
        <v>124</v>
      </c>
      <c r="C90" s="56" t="s">
        <v>139</v>
      </c>
      <c r="D90" s="84" t="s">
        <v>2</v>
      </c>
      <c r="E90" s="86"/>
      <c r="F90" s="92">
        <v>1100000</v>
      </c>
      <c r="G90" s="11">
        <f t="shared" si="0"/>
        <v>0</v>
      </c>
      <c r="H90" s="12"/>
      <c r="I90" s="13">
        <f t="shared" si="7"/>
        <v>4</v>
      </c>
      <c r="J90" s="14">
        <f t="shared" si="2"/>
        <v>4400000</v>
      </c>
      <c r="K90" s="13">
        <v>4</v>
      </c>
      <c r="L90" s="15">
        <f t="shared" si="3"/>
        <v>4400000</v>
      </c>
    </row>
    <row r="91" spans="2:12" x14ac:dyDescent="0.3">
      <c r="B91" s="64" t="s">
        <v>125</v>
      </c>
      <c r="C91" s="56" t="s">
        <v>140</v>
      </c>
      <c r="D91" s="84" t="s">
        <v>2</v>
      </c>
      <c r="E91" s="86"/>
      <c r="F91" s="92">
        <v>75000</v>
      </c>
      <c r="G91" s="11">
        <f t="shared" si="0"/>
        <v>0</v>
      </c>
      <c r="H91" s="12"/>
      <c r="I91" s="13">
        <f t="shared" si="7"/>
        <v>6</v>
      </c>
      <c r="J91" s="14">
        <f t="shared" si="2"/>
        <v>450000</v>
      </c>
      <c r="K91" s="13">
        <v>6</v>
      </c>
      <c r="L91" s="15">
        <f t="shared" si="3"/>
        <v>450000</v>
      </c>
    </row>
    <row r="92" spans="2:12" x14ac:dyDescent="0.3">
      <c r="B92" s="64" t="s">
        <v>126</v>
      </c>
      <c r="C92" s="56" t="s">
        <v>135</v>
      </c>
      <c r="D92" s="84" t="s">
        <v>55</v>
      </c>
      <c r="E92" s="86"/>
      <c r="F92" s="92">
        <v>70000</v>
      </c>
      <c r="G92" s="11">
        <f t="shared" si="0"/>
        <v>0</v>
      </c>
      <c r="H92" s="12"/>
      <c r="I92" s="13">
        <f t="shared" si="7"/>
        <v>15</v>
      </c>
      <c r="J92" s="14">
        <f t="shared" si="2"/>
        <v>1050000</v>
      </c>
      <c r="K92" s="13">
        <v>15</v>
      </c>
      <c r="L92" s="15">
        <f t="shared" si="3"/>
        <v>1050000</v>
      </c>
    </row>
    <row r="93" spans="2:12" x14ac:dyDescent="0.3">
      <c r="B93" s="64" t="s">
        <v>127</v>
      </c>
      <c r="C93" s="56" t="s">
        <v>136</v>
      </c>
      <c r="D93" s="84" t="s">
        <v>55</v>
      </c>
      <c r="E93" s="86"/>
      <c r="F93" s="92">
        <v>65000</v>
      </c>
      <c r="G93" s="11">
        <f t="shared" si="0"/>
        <v>0</v>
      </c>
      <c r="H93" s="12"/>
      <c r="I93" s="13">
        <f t="shared" si="7"/>
        <v>30</v>
      </c>
      <c r="J93" s="14">
        <f t="shared" si="2"/>
        <v>1950000</v>
      </c>
      <c r="K93" s="13">
        <v>30</v>
      </c>
      <c r="L93" s="15">
        <f t="shared" si="3"/>
        <v>1950000</v>
      </c>
    </row>
    <row r="94" spans="2:12" ht="33" x14ac:dyDescent="0.3">
      <c r="B94" s="64" t="s">
        <v>128</v>
      </c>
      <c r="C94" s="56" t="s">
        <v>160</v>
      </c>
      <c r="D94" s="84" t="s">
        <v>55</v>
      </c>
      <c r="E94" s="86"/>
      <c r="F94" s="92">
        <v>125000</v>
      </c>
      <c r="G94" s="11">
        <f t="shared" si="0"/>
        <v>0</v>
      </c>
      <c r="H94" s="12"/>
      <c r="I94" s="13">
        <f t="shared" ref="I94" si="13">K94-E94</f>
        <v>39</v>
      </c>
      <c r="J94" s="14">
        <f t="shared" ref="J94" si="14">I94*F94</f>
        <v>4875000</v>
      </c>
      <c r="K94" s="13">
        <v>39</v>
      </c>
      <c r="L94" s="15">
        <f t="shared" ref="L94" si="15">K94*F94</f>
        <v>4875000</v>
      </c>
    </row>
    <row r="95" spans="2:12" x14ac:dyDescent="0.3">
      <c r="B95" s="64" t="s">
        <v>146</v>
      </c>
      <c r="C95" s="56" t="s">
        <v>141</v>
      </c>
      <c r="D95" s="84" t="s">
        <v>2</v>
      </c>
      <c r="E95" s="86"/>
      <c r="F95" s="92">
        <v>1800000</v>
      </c>
      <c r="G95" s="11">
        <f t="shared" si="0"/>
        <v>0</v>
      </c>
      <c r="H95" s="12"/>
      <c r="I95" s="13">
        <f t="shared" si="7"/>
        <v>1</v>
      </c>
      <c r="J95" s="14">
        <f t="shared" si="2"/>
        <v>1800000</v>
      </c>
      <c r="K95" s="13">
        <v>1</v>
      </c>
      <c r="L95" s="15">
        <f t="shared" si="3"/>
        <v>1800000</v>
      </c>
    </row>
    <row r="96" spans="2:12" x14ac:dyDescent="0.3">
      <c r="B96" s="64" t="s">
        <v>129</v>
      </c>
      <c r="C96" s="56" t="s">
        <v>107</v>
      </c>
      <c r="D96" s="84" t="s">
        <v>2</v>
      </c>
      <c r="E96" s="86"/>
      <c r="F96" s="92">
        <v>300000</v>
      </c>
      <c r="G96" s="11">
        <f t="shared" si="0"/>
        <v>0</v>
      </c>
      <c r="H96" s="12"/>
      <c r="I96" s="13">
        <f t="shared" si="7"/>
        <v>2</v>
      </c>
      <c r="J96" s="14">
        <f t="shared" si="2"/>
        <v>600000</v>
      </c>
      <c r="K96" s="13">
        <v>2</v>
      </c>
      <c r="L96" s="15">
        <f t="shared" si="3"/>
        <v>600000</v>
      </c>
    </row>
    <row r="97" spans="2:13" ht="33" x14ac:dyDescent="0.3">
      <c r="B97" s="64" t="s">
        <v>130</v>
      </c>
      <c r="C97" s="49" t="s">
        <v>142</v>
      </c>
      <c r="D97" s="94" t="s">
        <v>2</v>
      </c>
      <c r="E97" s="86"/>
      <c r="F97" s="92">
        <v>1300000</v>
      </c>
      <c r="G97" s="11">
        <f t="shared" si="0"/>
        <v>0</v>
      </c>
      <c r="H97" s="12"/>
      <c r="I97" s="13">
        <f t="shared" si="7"/>
        <v>1</v>
      </c>
      <c r="J97" s="14">
        <f t="shared" si="2"/>
        <v>1300000</v>
      </c>
      <c r="K97" s="13">
        <v>1</v>
      </c>
      <c r="L97" s="15">
        <f t="shared" si="3"/>
        <v>1300000</v>
      </c>
    </row>
    <row r="98" spans="2:13" ht="39" customHeight="1" x14ac:dyDescent="0.3">
      <c r="B98" s="64" t="s">
        <v>147</v>
      </c>
      <c r="C98" s="49" t="s">
        <v>131</v>
      </c>
      <c r="D98" s="84" t="s">
        <v>2</v>
      </c>
      <c r="E98" s="86"/>
      <c r="F98" s="92">
        <v>1100000</v>
      </c>
      <c r="G98" s="11">
        <f t="shared" si="0"/>
        <v>0</v>
      </c>
      <c r="H98" s="12"/>
      <c r="I98" s="13">
        <f t="shared" si="7"/>
        <v>1</v>
      </c>
      <c r="J98" s="14">
        <f t="shared" si="2"/>
        <v>1100000</v>
      </c>
      <c r="K98" s="13">
        <v>1</v>
      </c>
      <c r="L98" s="15">
        <f t="shared" si="3"/>
        <v>1100000</v>
      </c>
    </row>
    <row r="99" spans="2:13" x14ac:dyDescent="0.3">
      <c r="B99" s="64" t="s">
        <v>148</v>
      </c>
      <c r="C99" s="49" t="s">
        <v>108</v>
      </c>
      <c r="D99" s="84" t="s">
        <v>111</v>
      </c>
      <c r="E99" s="86"/>
      <c r="F99" s="92">
        <v>85000</v>
      </c>
      <c r="G99" s="11">
        <f t="shared" si="0"/>
        <v>0</v>
      </c>
      <c r="H99" s="12"/>
      <c r="I99" s="13">
        <f t="shared" si="7"/>
        <v>12</v>
      </c>
      <c r="J99" s="14">
        <f t="shared" si="2"/>
        <v>1020000</v>
      </c>
      <c r="K99" s="13">
        <v>12</v>
      </c>
      <c r="L99" s="15">
        <f t="shared" si="3"/>
        <v>1020000</v>
      </c>
    </row>
    <row r="100" spans="2:13" ht="40.5" customHeight="1" x14ac:dyDescent="0.3">
      <c r="B100" s="64" t="s">
        <v>149</v>
      </c>
      <c r="C100" s="49" t="s">
        <v>109</v>
      </c>
      <c r="D100" s="84" t="s">
        <v>53</v>
      </c>
      <c r="E100" s="86"/>
      <c r="F100" s="92">
        <v>180000</v>
      </c>
      <c r="G100" s="11">
        <f t="shared" si="0"/>
        <v>0</v>
      </c>
      <c r="H100" s="12"/>
      <c r="I100" s="13">
        <f t="shared" si="7"/>
        <v>55.44</v>
      </c>
      <c r="J100" s="14">
        <f t="shared" si="2"/>
        <v>9979200</v>
      </c>
      <c r="K100" s="13">
        <f>2.1*(10.3+10.1+6)</f>
        <v>55.44</v>
      </c>
      <c r="L100" s="15">
        <f t="shared" si="3"/>
        <v>9979200</v>
      </c>
    </row>
    <row r="101" spans="2:13" ht="32.25" customHeight="1" x14ac:dyDescent="0.3">
      <c r="B101" s="64" t="s">
        <v>150</v>
      </c>
      <c r="C101" s="49" t="s">
        <v>143</v>
      </c>
      <c r="D101" s="84" t="s">
        <v>55</v>
      </c>
      <c r="E101" s="86"/>
      <c r="F101" s="92">
        <v>90000</v>
      </c>
      <c r="G101" s="11">
        <f t="shared" si="0"/>
        <v>0</v>
      </c>
      <c r="H101" s="12"/>
      <c r="I101" s="13">
        <f t="shared" si="7"/>
        <v>150</v>
      </c>
      <c r="J101" s="14">
        <f t="shared" si="2"/>
        <v>13500000</v>
      </c>
      <c r="K101" s="13">
        <v>150</v>
      </c>
      <c r="L101" s="15">
        <f t="shared" si="3"/>
        <v>13500000</v>
      </c>
    </row>
    <row r="102" spans="2:13" ht="32.25" customHeight="1" x14ac:dyDescent="0.3">
      <c r="B102" s="64" t="s">
        <v>151</v>
      </c>
      <c r="C102" s="49" t="s">
        <v>144</v>
      </c>
      <c r="D102" s="84" t="s">
        <v>55</v>
      </c>
      <c r="E102" s="86"/>
      <c r="F102" s="92">
        <v>150000</v>
      </c>
      <c r="G102" s="11">
        <f t="shared" ref="G102:G106" si="16">F102*E102</f>
        <v>0</v>
      </c>
      <c r="H102" s="12"/>
      <c r="I102" s="13">
        <f t="shared" si="7"/>
        <v>80.600000000000009</v>
      </c>
      <c r="J102" s="14">
        <f t="shared" ref="J102:J106" si="17">I102*F102</f>
        <v>12090000.000000002</v>
      </c>
      <c r="K102" s="13">
        <f>26*3.1</f>
        <v>80.600000000000009</v>
      </c>
      <c r="L102" s="15">
        <f t="shared" si="3"/>
        <v>12090000.000000002</v>
      </c>
    </row>
    <row r="103" spans="2:13" ht="32.25" customHeight="1" x14ac:dyDescent="0.3">
      <c r="B103" s="64" t="s">
        <v>152</v>
      </c>
      <c r="C103" s="49" t="s">
        <v>153</v>
      </c>
      <c r="D103" s="84" t="s">
        <v>55</v>
      </c>
      <c r="E103" s="86"/>
      <c r="F103" s="92">
        <f>121000*1.3</f>
        <v>157300</v>
      </c>
      <c r="G103" s="11">
        <f t="shared" si="16"/>
        <v>0</v>
      </c>
      <c r="H103" s="12"/>
      <c r="I103" s="13">
        <f t="shared" si="7"/>
        <v>192.8</v>
      </c>
      <c r="J103" s="14">
        <f t="shared" si="17"/>
        <v>30327440</v>
      </c>
      <c r="K103" s="13">
        <f>54.8+138</f>
        <v>192.8</v>
      </c>
      <c r="L103" s="15">
        <f t="shared" si="3"/>
        <v>30327440</v>
      </c>
      <c r="M103"/>
    </row>
    <row r="104" spans="2:13" ht="32.25" customHeight="1" x14ac:dyDescent="0.3">
      <c r="B104" s="64" t="s">
        <v>154</v>
      </c>
      <c r="C104" s="49" t="s">
        <v>155</v>
      </c>
      <c r="D104" s="84" t="s">
        <v>156</v>
      </c>
      <c r="E104" s="86"/>
      <c r="F104" s="92">
        <v>12000000</v>
      </c>
      <c r="G104" s="11">
        <f t="shared" si="16"/>
        <v>0</v>
      </c>
      <c r="H104" s="12"/>
      <c r="I104" s="13">
        <f t="shared" ref="I104" si="18">K104-E104</f>
        <v>1</v>
      </c>
      <c r="J104" s="14">
        <f t="shared" ref="J104" si="19">I104*F104</f>
        <v>12000000</v>
      </c>
      <c r="K104" s="13">
        <v>1</v>
      </c>
      <c r="L104" s="15">
        <f t="shared" ref="L104" si="20">K104*F104</f>
        <v>12000000</v>
      </c>
    </row>
    <row r="105" spans="2:13" ht="32.25" customHeight="1" x14ac:dyDescent="0.3">
      <c r="B105" s="64" t="s">
        <v>157</v>
      </c>
      <c r="C105" s="49" t="s">
        <v>158</v>
      </c>
      <c r="D105" s="84" t="s">
        <v>55</v>
      </c>
      <c r="E105" s="86"/>
      <c r="F105" s="92">
        <v>105000</v>
      </c>
      <c r="G105" s="11">
        <f t="shared" si="16"/>
        <v>0</v>
      </c>
      <c r="H105" s="12"/>
      <c r="I105" s="13">
        <f t="shared" ref="I105" si="21">K105-E105</f>
        <v>60</v>
      </c>
      <c r="J105" s="14">
        <f t="shared" ref="J105" si="22">I105*F105</f>
        <v>6300000</v>
      </c>
      <c r="K105" s="13">
        <v>60</v>
      </c>
      <c r="L105" s="15">
        <f t="shared" ref="L105" si="23">K105*F105</f>
        <v>6300000</v>
      </c>
    </row>
    <row r="106" spans="2:13" ht="32.25" customHeight="1" thickBot="1" x14ac:dyDescent="0.35">
      <c r="B106" s="64" t="s">
        <v>159</v>
      </c>
      <c r="C106" s="105" t="s">
        <v>137</v>
      </c>
      <c r="D106" s="106" t="s">
        <v>55</v>
      </c>
      <c r="E106" s="107"/>
      <c r="F106" s="108">
        <v>34000</v>
      </c>
      <c r="G106" s="58">
        <f t="shared" si="16"/>
        <v>0</v>
      </c>
      <c r="H106" s="59"/>
      <c r="I106" s="60">
        <f t="shared" ref="I106" si="24">K106-E106</f>
        <v>423.06</v>
      </c>
      <c r="J106" s="61">
        <f t="shared" si="17"/>
        <v>14384040</v>
      </c>
      <c r="K106" s="60">
        <v>423.06</v>
      </c>
      <c r="L106" s="62">
        <f t="shared" ref="L106" si="25">K106*F106</f>
        <v>14384040</v>
      </c>
    </row>
    <row r="107" spans="2:13" x14ac:dyDescent="0.3">
      <c r="B107" s="130" t="s">
        <v>35</v>
      </c>
      <c r="C107" s="131"/>
      <c r="D107" s="131"/>
      <c r="E107" s="131"/>
      <c r="F107" s="109"/>
      <c r="G107" s="109">
        <f>ROUND(SUM(G21:G106),0)</f>
        <v>412828374</v>
      </c>
      <c r="H107" s="110"/>
      <c r="I107" s="111" t="s">
        <v>36</v>
      </c>
      <c r="J107" s="112">
        <f>ROUND(SUM(J21:J106),0)</f>
        <v>196139822</v>
      </c>
      <c r="K107" s="113" t="s">
        <v>36</v>
      </c>
      <c r="L107" s="112">
        <f>ROUNDDOWN(SUM(L21:L106),0)</f>
        <v>608968196</v>
      </c>
      <c r="M107" s="183"/>
    </row>
    <row r="108" spans="2:13" x14ac:dyDescent="0.3">
      <c r="B108" s="132" t="s">
        <v>37</v>
      </c>
      <c r="C108" s="133"/>
      <c r="D108" s="133"/>
      <c r="E108" s="133"/>
      <c r="F108" s="16"/>
      <c r="G108" s="16">
        <f>ROUND(G107/1.3,0)</f>
        <v>317560288</v>
      </c>
      <c r="H108" s="17"/>
      <c r="I108" s="18" t="s">
        <v>36</v>
      </c>
      <c r="J108" s="20">
        <f>ROUND(J107/1.3,0)</f>
        <v>150876786</v>
      </c>
      <c r="K108" s="19" t="s">
        <v>36</v>
      </c>
      <c r="L108" s="20">
        <f>ROUND(L107/1.3,0)</f>
        <v>468437074</v>
      </c>
      <c r="M108" s="183"/>
    </row>
    <row r="109" spans="2:13" x14ac:dyDescent="0.3">
      <c r="B109" s="119" t="s">
        <v>3</v>
      </c>
      <c r="C109" s="120"/>
      <c r="D109" s="120"/>
      <c r="E109" s="120"/>
      <c r="F109" s="21">
        <v>0.23</v>
      </c>
      <c r="G109" s="22">
        <f>ROUND(G108*F109,0)</f>
        <v>73038866</v>
      </c>
      <c r="H109" s="23"/>
      <c r="I109" s="18" t="str">
        <f>+B109</f>
        <v>ADMINISTRACION</v>
      </c>
      <c r="J109" s="24">
        <f>ROUND(J108*F109,0)</f>
        <v>34701661</v>
      </c>
      <c r="K109" s="19" t="str">
        <f>+I109</f>
        <v>ADMINISTRACION</v>
      </c>
      <c r="L109" s="24">
        <f>ROUND(L108*F109,0)</f>
        <v>107740527</v>
      </c>
      <c r="M109" s="183"/>
    </row>
    <row r="110" spans="2:13" x14ac:dyDescent="0.3">
      <c r="B110" s="119" t="s">
        <v>4</v>
      </c>
      <c r="C110" s="120"/>
      <c r="D110" s="120"/>
      <c r="E110" s="120"/>
      <c r="F110" s="21">
        <v>0.02</v>
      </c>
      <c r="G110" s="22">
        <f>ROUND(G108*F110,0)</f>
        <v>6351206</v>
      </c>
      <c r="H110" s="23"/>
      <c r="I110" s="18" t="str">
        <f>+B110</f>
        <v>IMPREVISTOS</v>
      </c>
      <c r="J110" s="24">
        <f>ROUND(J108*F110,0)</f>
        <v>3017536</v>
      </c>
      <c r="K110" s="19" t="str">
        <f t="shared" ref="K110:K112" si="26">+I110</f>
        <v>IMPREVISTOS</v>
      </c>
      <c r="L110" s="24">
        <f>ROUNDUP(L108*F110,0)</f>
        <v>9368742</v>
      </c>
      <c r="M110" s="183"/>
    </row>
    <row r="111" spans="2:13" x14ac:dyDescent="0.3">
      <c r="B111" s="119" t="s">
        <v>0</v>
      </c>
      <c r="C111" s="120"/>
      <c r="D111" s="120"/>
      <c r="E111" s="120"/>
      <c r="F111" s="21">
        <v>0.05</v>
      </c>
      <c r="G111" s="22">
        <f>ROUND(G108*F111,0)</f>
        <v>15878014</v>
      </c>
      <c r="H111" s="23"/>
      <c r="I111" s="18" t="str">
        <f>+B111</f>
        <v>UTILIDAD</v>
      </c>
      <c r="J111" s="24">
        <f>ROUND(J108*F111,0)</f>
        <v>7543839</v>
      </c>
      <c r="K111" s="19" t="str">
        <f t="shared" si="26"/>
        <v>UTILIDAD</v>
      </c>
      <c r="L111" s="24">
        <f>ROUNDDOWN(L108*F111,0)</f>
        <v>23421853</v>
      </c>
      <c r="M111" s="183"/>
    </row>
    <row r="112" spans="2:13" x14ac:dyDescent="0.3">
      <c r="B112" s="119" t="s">
        <v>38</v>
      </c>
      <c r="C112" s="120"/>
      <c r="D112" s="120"/>
      <c r="E112" s="120"/>
      <c r="F112" s="21">
        <v>0.19</v>
      </c>
      <c r="G112" s="22">
        <f>ROUND(G111*F112,0)</f>
        <v>3016823</v>
      </c>
      <c r="H112" s="23"/>
      <c r="I112" s="18" t="str">
        <f>+B112</f>
        <v xml:space="preserve">IVA SOBRE LA UTILIDAD </v>
      </c>
      <c r="J112" s="24">
        <f>ROUNDUP(J111*F112,0)</f>
        <v>1433330</v>
      </c>
      <c r="K112" s="19" t="str">
        <f t="shared" si="26"/>
        <v xml:space="preserve">IVA SOBRE LA UTILIDAD </v>
      </c>
      <c r="L112" s="24">
        <f>ROUNDUP(L111*F112,0)</f>
        <v>4450153</v>
      </c>
      <c r="M112" s="183"/>
    </row>
    <row r="113" spans="2:13" ht="33" customHeight="1" thickBot="1" x14ac:dyDescent="0.35">
      <c r="B113" s="121" t="s">
        <v>39</v>
      </c>
      <c r="C113" s="122"/>
      <c r="D113" s="122"/>
      <c r="E113" s="122"/>
      <c r="F113" s="114"/>
      <c r="G113" s="114">
        <f>SUM(G108:G112)</f>
        <v>415845197</v>
      </c>
      <c r="H113" s="115"/>
      <c r="I113" s="116" t="s">
        <v>40</v>
      </c>
      <c r="J113" s="117">
        <f>SUM(J108:J112)</f>
        <v>197573152</v>
      </c>
      <c r="K113" s="116" t="s">
        <v>41</v>
      </c>
      <c r="L113" s="117">
        <f>SUM(L108:L112)</f>
        <v>613418349</v>
      </c>
      <c r="M113" s="183"/>
    </row>
    <row r="114" spans="2:13" x14ac:dyDescent="0.3">
      <c r="B114" s="25"/>
      <c r="F114" s="29"/>
      <c r="G114" s="29"/>
      <c r="J114" s="31"/>
      <c r="K114" s="32"/>
      <c r="L114" s="33"/>
    </row>
    <row r="115" spans="2:13" x14ac:dyDescent="0.3">
      <c r="B115" s="25"/>
      <c r="F115" s="29"/>
      <c r="G115" s="29"/>
      <c r="J115" s="123" t="s">
        <v>42</v>
      </c>
      <c r="K115" s="123"/>
      <c r="L115" s="47">
        <f>+L113-G113</f>
        <v>197573152</v>
      </c>
    </row>
    <row r="116" spans="2:13" x14ac:dyDescent="0.3">
      <c r="B116" s="25"/>
      <c r="F116" s="29"/>
      <c r="G116" s="29"/>
      <c r="J116" s="124" t="s">
        <v>43</v>
      </c>
      <c r="K116" s="124"/>
      <c r="L116" s="34">
        <f>+L115/G113</f>
        <v>0.47511226154669284</v>
      </c>
    </row>
    <row r="117" spans="2:13" x14ac:dyDescent="0.3">
      <c r="B117" s="25"/>
      <c r="F117" s="29"/>
      <c r="G117" s="29"/>
      <c r="J117" s="31"/>
      <c r="K117" s="32"/>
      <c r="L117" s="33"/>
    </row>
    <row r="118" spans="2:13" x14ac:dyDescent="0.3">
      <c r="B118" s="25"/>
      <c r="C118" s="63"/>
      <c r="D118" s="63"/>
      <c r="E118" s="66"/>
      <c r="F118" s="63"/>
      <c r="G118" s="63"/>
      <c r="H118" s="63"/>
      <c r="I118" s="63"/>
      <c r="J118" s="63"/>
      <c r="K118" s="67"/>
      <c r="L118" s="68"/>
    </row>
    <row r="119" spans="2:13" x14ac:dyDescent="0.3">
      <c r="B119" s="25"/>
      <c r="C119" s="75"/>
      <c r="D119" s="76"/>
      <c r="E119" s="66"/>
      <c r="F119" s="63"/>
      <c r="G119" s="63"/>
      <c r="H119" s="76"/>
      <c r="I119" s="125"/>
      <c r="J119" s="125"/>
      <c r="K119" s="125"/>
      <c r="L119" s="77"/>
    </row>
    <row r="120" spans="2:13" x14ac:dyDescent="0.3">
      <c r="B120" s="25"/>
      <c r="C120" s="78" t="s">
        <v>44</v>
      </c>
      <c r="D120" s="63"/>
      <c r="E120" s="66"/>
      <c r="F120" s="63"/>
      <c r="G120" s="63"/>
      <c r="I120" s="118" t="s">
        <v>45</v>
      </c>
      <c r="J120" s="118"/>
      <c r="K120" s="118"/>
      <c r="L120" s="33"/>
    </row>
    <row r="121" spans="2:13" x14ac:dyDescent="0.3">
      <c r="B121" s="25"/>
      <c r="C121" s="78" t="s">
        <v>15</v>
      </c>
      <c r="D121" s="63"/>
      <c r="E121" s="66"/>
      <c r="F121" s="63"/>
      <c r="G121" s="63"/>
      <c r="I121" s="118" t="str">
        <f>+G14</f>
        <v>GILMA DEL PILAR LOZANO ORTIZ</v>
      </c>
      <c r="J121" s="118"/>
      <c r="K121" s="118"/>
      <c r="L121" s="33"/>
    </row>
    <row r="122" spans="2:13" x14ac:dyDescent="0.3">
      <c r="B122" s="25"/>
      <c r="C122" s="78" t="s">
        <v>46</v>
      </c>
      <c r="D122" s="63"/>
      <c r="E122" s="66"/>
      <c r="F122" s="63"/>
      <c r="G122" s="63"/>
      <c r="I122" s="118" t="s">
        <v>162</v>
      </c>
      <c r="J122" s="118"/>
      <c r="K122" s="118"/>
      <c r="L122" s="33"/>
    </row>
    <row r="123" spans="2:13" ht="17.25" thickBot="1" x14ac:dyDescent="0.35">
      <c r="B123" s="35"/>
      <c r="C123" s="79" t="s">
        <v>47</v>
      </c>
      <c r="D123" s="79"/>
      <c r="E123" s="80"/>
      <c r="F123" s="79"/>
      <c r="G123" s="81"/>
      <c r="H123" s="79"/>
      <c r="I123" s="79"/>
      <c r="J123" s="79"/>
      <c r="K123" s="82"/>
      <c r="L123" s="83"/>
    </row>
    <row r="124" spans="2:13" x14ac:dyDescent="0.3">
      <c r="C124" s="63"/>
      <c r="D124" s="63"/>
      <c r="E124" s="66"/>
      <c r="F124" s="63"/>
      <c r="G124" s="63"/>
      <c r="H124" s="63"/>
      <c r="I124" s="63"/>
      <c r="J124" s="63"/>
      <c r="K124" s="67"/>
      <c r="L124" s="67"/>
    </row>
    <row r="125" spans="2:13" x14ac:dyDescent="0.3">
      <c r="F125" s="37"/>
      <c r="G125" s="37"/>
      <c r="L125" s="40"/>
    </row>
    <row r="126" spans="2:13" x14ac:dyDescent="0.3">
      <c r="G126" s="38"/>
      <c r="H126" s="42"/>
      <c r="I126" s="43"/>
    </row>
    <row r="127" spans="2:13" x14ac:dyDescent="0.3">
      <c r="G127" s="45"/>
      <c r="H127" s="42"/>
      <c r="I127" s="43"/>
    </row>
    <row r="128" spans="2:13" x14ac:dyDescent="0.3">
      <c r="G128" s="45"/>
      <c r="H128" s="42"/>
      <c r="I128" s="43"/>
    </row>
  </sheetData>
  <mergeCells count="41">
    <mergeCell ref="B2:L2"/>
    <mergeCell ref="B3:C13"/>
    <mergeCell ref="D3:F3"/>
    <mergeCell ref="G3:J3"/>
    <mergeCell ref="D4:F7"/>
    <mergeCell ref="G4:J7"/>
    <mergeCell ref="D8:F10"/>
    <mergeCell ref="G8:J10"/>
    <mergeCell ref="D11:F13"/>
    <mergeCell ref="G11:J13"/>
    <mergeCell ref="B14:C15"/>
    <mergeCell ref="D14:F15"/>
    <mergeCell ref="G14:J15"/>
    <mergeCell ref="B16:L16"/>
    <mergeCell ref="B17:B19"/>
    <mergeCell ref="C17:C19"/>
    <mergeCell ref="D17:G17"/>
    <mergeCell ref="I17:J17"/>
    <mergeCell ref="K17:L17"/>
    <mergeCell ref="D18:D19"/>
    <mergeCell ref="K18:K19"/>
    <mergeCell ref="L18:L19"/>
    <mergeCell ref="I18:I19"/>
    <mergeCell ref="J18:J19"/>
    <mergeCell ref="E18:E19"/>
    <mergeCell ref="F18:F19"/>
    <mergeCell ref="G18:G19"/>
    <mergeCell ref="H18:H19"/>
    <mergeCell ref="B107:E107"/>
    <mergeCell ref="I120:K120"/>
    <mergeCell ref="B110:E110"/>
    <mergeCell ref="B108:E108"/>
    <mergeCell ref="B109:E109"/>
    <mergeCell ref="I121:K121"/>
    <mergeCell ref="I122:K122"/>
    <mergeCell ref="B111:E111"/>
    <mergeCell ref="B112:E112"/>
    <mergeCell ref="B113:E113"/>
    <mergeCell ref="J115:K115"/>
    <mergeCell ref="J116:K116"/>
    <mergeCell ref="I119:K119"/>
  </mergeCells>
  <phoneticPr fontId="6" type="noConversion"/>
  <conditionalFormatting sqref="A1:XFD20 A21:L24 O21:XFD24 A25:XFD50 A51:L53 N51:XFD53 A54:XFD72 A73:L76 O73:XFD76 A77:XFD102 A103:L103 N103:XFD103 A104:XFD104857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MAYORES Y MENORES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Valderrama</dc:creator>
  <dcterms:created xsi:type="dcterms:W3CDTF">2025-03-26T16:17:11Z</dcterms:created>
  <dcterms:modified xsi:type="dcterms:W3CDTF">2025-07-30T20:56:24Z</dcterms:modified>
</cp:coreProperties>
</file>