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https://sena4-my.sharepoint.com/personal/bspuerto_sena_edu_co/Documents/Labores Asignadas/Grupo Administrativo Mixto/Contratos Analizados/2025/7 - Julio/9 - Sistemas Hidráulicos/Enviado/"/>
    </mc:Choice>
  </mc:AlternateContent>
  <xr:revisionPtr revIDLastSave="374" documentId="8_{E7F86087-6394-4568-98BB-FF285535B891}" xr6:coauthVersionLast="47" xr6:coauthVersionMax="47" xr10:uidLastSave="{2E732537-D404-4DA1-8878-4486065F3B87}"/>
  <bookViews>
    <workbookView xWindow="-120" yWindow="-120" windowWidth="29040" windowHeight="15720" xr2:uid="{1BD07B32-5E7C-5E49-B6D8-8D1A26C77A17}"/>
  </bookViews>
  <sheets>
    <sheet name="Formato Oferta Económica"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46" i="3" l="1"/>
  <c r="Q46" i="3" s="1"/>
  <c r="Q50" i="3"/>
  <c r="Q44" i="3"/>
  <c r="Q42" i="3"/>
  <c r="Q40" i="3"/>
  <c r="Q36" i="3"/>
  <c r="Q32" i="3"/>
  <c r="Q23" i="3"/>
  <c r="Q21" i="3"/>
  <c r="Q17" i="3"/>
  <c r="Q12" i="3"/>
  <c r="Q8" i="3"/>
  <c r="Q38" i="3"/>
  <c r="Q34" i="3"/>
  <c r="Q27" i="3"/>
  <c r="Q25" i="3"/>
  <c r="Q19" i="3"/>
  <c r="Q15" i="3"/>
  <c r="Q5" i="3"/>
  <c r="O50" i="3"/>
  <c r="G27" i="3" l="1"/>
  <c r="I32" i="3" l="1"/>
  <c r="K32" i="3"/>
  <c r="K34" i="3"/>
  <c r="K36" i="3"/>
  <c r="K38" i="3"/>
  <c r="K27" i="3"/>
  <c r="K46" i="3"/>
  <c r="K50" i="3"/>
  <c r="K44" i="3"/>
  <c r="K42" i="3"/>
  <c r="K40" i="3"/>
  <c r="K25" i="3"/>
  <c r="K23" i="3"/>
  <c r="K21" i="3"/>
  <c r="K19" i="3"/>
  <c r="K17" i="3"/>
  <c r="K15" i="3"/>
  <c r="K12" i="3"/>
  <c r="K8" i="3"/>
  <c r="K5" i="3"/>
  <c r="I5" i="3"/>
  <c r="I34" i="3" l="1"/>
  <c r="I36" i="3"/>
  <c r="I38" i="3"/>
  <c r="I46" i="3"/>
  <c r="I27" i="3"/>
  <c r="I15" i="3"/>
  <c r="I50" i="3"/>
  <c r="I44" i="3"/>
  <c r="I42" i="3"/>
  <c r="I40" i="3"/>
  <c r="I25" i="3"/>
  <c r="I23" i="3"/>
  <c r="I21" i="3"/>
  <c r="I19" i="3"/>
  <c r="I17" i="3"/>
  <c r="I8" i="3"/>
  <c r="I12" i="3"/>
  <c r="G5" i="3"/>
  <c r="M5" i="3" l="1"/>
  <c r="L5" i="3"/>
  <c r="M27" i="3"/>
  <c r="L27" i="3"/>
  <c r="G50" i="3"/>
  <c r="G46" i="3"/>
  <c r="G44" i="3"/>
  <c r="G42" i="3"/>
  <c r="G40" i="3"/>
  <c r="G38" i="3"/>
  <c r="G36" i="3"/>
  <c r="G34" i="3"/>
  <c r="G32" i="3"/>
  <c r="G25" i="3"/>
  <c r="G23" i="3"/>
  <c r="G21" i="3"/>
  <c r="G19" i="3"/>
  <c r="G17" i="3"/>
  <c r="G15" i="3"/>
  <c r="G12" i="3"/>
  <c r="G8" i="3"/>
  <c r="O5" i="3" l="1"/>
  <c r="M8" i="3"/>
  <c r="L8" i="3"/>
  <c r="L12" i="3"/>
  <c r="M12" i="3"/>
  <c r="M15" i="3"/>
  <c r="L15" i="3"/>
  <c r="M17" i="3"/>
  <c r="L17" i="3"/>
  <c r="M19" i="3"/>
  <c r="L19" i="3"/>
  <c r="M21" i="3"/>
  <c r="L21" i="3"/>
  <c r="M23" i="3"/>
  <c r="L23" i="3"/>
  <c r="M25" i="3"/>
  <c r="L25" i="3"/>
  <c r="O27" i="3"/>
  <c r="L38" i="3"/>
  <c r="M38" i="3"/>
  <c r="O38" i="3" s="1"/>
  <c r="L40" i="3"/>
  <c r="M40" i="3"/>
  <c r="L42" i="3"/>
  <c r="M42" i="3"/>
  <c r="M44" i="3"/>
  <c r="L44" i="3"/>
  <c r="M46" i="3"/>
  <c r="L46" i="3"/>
  <c r="L32" i="3"/>
  <c r="M32" i="3"/>
  <c r="L50" i="3"/>
  <c r="M50" i="3"/>
  <c r="L34" i="3"/>
  <c r="M34" i="3"/>
  <c r="O34" i="3" s="1"/>
  <c r="L36" i="3"/>
  <c r="M36" i="3"/>
  <c r="O36" i="3" s="1"/>
  <c r="N36" i="3" l="1"/>
  <c r="N34" i="3"/>
  <c r="N38" i="3"/>
  <c r="N27" i="3"/>
  <c r="N50" i="3"/>
  <c r="N5" i="3"/>
  <c r="O40" i="3"/>
  <c r="O42" i="3"/>
  <c r="O12" i="3"/>
  <c r="O17" i="3"/>
  <c r="O46" i="3"/>
  <c r="O32" i="3"/>
  <c r="O8" i="3"/>
  <c r="O44" i="3"/>
  <c r="O25" i="3"/>
  <c r="O23" i="3"/>
  <c r="O21" i="3"/>
  <c r="O19" i="3"/>
  <c r="O15" i="3"/>
  <c r="N12" i="3" l="1"/>
  <c r="N19" i="3"/>
  <c r="N21" i="3"/>
  <c r="N25" i="3"/>
  <c r="N8" i="3"/>
  <c r="N32" i="3"/>
  <c r="N17" i="3"/>
  <c r="N40" i="3"/>
  <c r="N15" i="3"/>
  <c r="N23" i="3"/>
  <c r="N44" i="3"/>
  <c r="N42" i="3"/>
  <c r="N52" i="3"/>
  <c r="P52" i="3" l="1"/>
  <c r="N54" i="3"/>
  <c r="N55" i="3" s="1"/>
  <c r="N53" i="3"/>
  <c r="N56" i="3" s="1"/>
  <c r="P54" i="3" l="1"/>
  <c r="P55" i="3" s="1"/>
  <c r="P53" i="3"/>
  <c r="P56" i="3" s="1"/>
</calcChain>
</file>

<file path=xl/sharedStrings.xml><?xml version="1.0" encoding="utf-8"?>
<sst xmlns="http://schemas.openxmlformats.org/spreadsheetml/2006/main" count="94" uniqueCount="65">
  <si>
    <t>PROMEDIO</t>
  </si>
  <si>
    <t>MENOR VALOR</t>
  </si>
  <si>
    <t>ITEM</t>
  </si>
  <si>
    <t>DESRIPCIÓN</t>
  </si>
  <si>
    <t xml:space="preserve">UNIDAD </t>
  </si>
  <si>
    <t>CANTIDAD</t>
  </si>
  <si>
    <t>VALOR UNITARIO</t>
  </si>
  <si>
    <t>VALOR TOTAL</t>
  </si>
  <si>
    <t>SUBTOTAL</t>
  </si>
  <si>
    <t>TOTAL</t>
  </si>
  <si>
    <t>IVA 19%</t>
  </si>
  <si>
    <t>COTIZACIÓN ENETEL</t>
  </si>
  <si>
    <t>COTIZACIÓN ELITE INGENIEROS</t>
  </si>
  <si>
    <t>Servicio técnico con personal especializado para realizar mantenimiento preventivo a sistema de bombas Sede Minorista, la cual consta de los siguientes equipos:
- 3 motores 10 HP del sistema de presión de zona Torre Sur.
- 1 motor de 3 HP del sistema de control del nivel freático Torre Sur.
- 1 Motor de 5 HP en aire acondicionado Carlos Castro
- 1 Motor de 12 HP para la recirculación de fuente principal. 
- 3 motores de 9 HP sistema de presión Torre Norte.
- 2 motores DE 10HP del sistema de control del nivel freático Torre Norte.
LAS VISITAS TÉCNICAS DE MANTENIMIENTO MENSUAL CONSTAN DE LAS SIGUIENTES RUTINAS:
CHEQUEOS HIDRÁULICOS:
✓ Fugas en tuberías y accesorios
✓ Fugas en válvulas y cheques,
✓ Fugas en bombas por daños en empaquetadura y sello mecánicos. ✓ Obstrucciones en cargadores de aire, impulsores y válvulas de
pie o filtros y
equipos de control, presos tatos, manómetros.
✓ Evaluación del estado de las conducciones hidráulicas.
✓ Evaluación de accionamientos mecánicos de válvulas y cheques.
✓ Evaluación periódica de tanques hidroneumáticos si existen. 
CHEQUEOS ELÉCTRICOS:
✓ Funcionamiento general de los tableros eléctricos de control; secuencia de control y acciones.
✓ Chequeo de conexiones eléctricas en tablero, motores y controladores.
✓ Ajuste mecánico de presión en tortillería de contactares y equipos de potencia y control.
✓ Verificación de operación de relees térmicos o guarda motores.
✓ Evaluación de equipos de protección por corto circuito.</t>
  </si>
  <si>
    <t>Servicio técnico con personal especializado para realizar mantenimiento preventivo a sistema de bombas Sede Buenos Aires, la cual consta de los siguientes equipos:
- 3 motores 6 HP del sistema de presión 
- 1 motor de 1 HP  del sistema de control del nivel freático  zona de peluquería.
- 1 motor de 3.6 HP Bomba adecuación Taller 
- 1 motor Bomba sumergible Taller 
- 1 motor de 3.6 HP bomba stand by centrifuga pozo 
- 1 motor de  3 HP  HCP PUMP modelo 32GF22.2 tipo piraña para desagüé de alcantarillado (entrada principal)
LAS VISITAS TÉCNICAS DE MANTENIMIENTO MENSUAL CONSTAN DE LAS SIGUIENTES RUTINAS:
CHEQUEOS HIDRÁULICOS:
✓ Fugas en tuberías y accesorios
✓ Fugas en válvulas y cheques,
✓ Fugas en bombas por daños en empaquetadura y sello mecánicos.
✓ Obstrucciones en cargadores de aire, impulsores y válvulas
de pie o filtros y equipos de control, presos tatos, manómetros.
✓ Evaluación del estado de las conducciones hidráulicas.
✓ Evaluación de accionamientos mecánicos de válvulas y cheques.
✓ Evaluación periódica de tanques hidroneumáticos si existen.
CHEQUEOS ELÉCTRICOS:
✓ Funcionamiento general de los tableros eléctricos de control; secuencia de control y acciones.
✓ Chequeo de conexiones eléctricas en tablero, motores y controladores.
✓ Ajuste mecánico de presión en tortillería de contactares y equipos de potencia y control.
✓ Verificación de operación de relees térmicos o guarda motores.
✓ Evaluación de equipos de protección por corto circuito,</t>
  </si>
  <si>
    <t>Servicio técnico con personal especializado para realizar mantenimiento preventivo a sistema de bombas Sede El Pomar, la cual consta de los siguientes equipos:                                                                                                          -3 motores 3 HP del sistema de presión PEARL DE 3HP MULTIETAPAS VPS VERTICAL TRIFASICA a 220V
LAS VISITAS TÉCNICAS DE MANTENIMIENTO MENSUAL CONSTAN DE LAS SIGUIENTES RUTINAS:
CHEQUEOS HIDRÁULICOS:                                                           ✓ Fugas en tuberías y accesorios
✓ Fugas en válvulas y cheques,
✓ Fugas en bombas por daños en empaquetadura y sello mecánicos.
✓ Obstrucciones en cargadores de aire, impulsores y válvulas
de pie o filtros y equipos de control, presos tatos, manómetros.
✓ Evaluación del estado de las conducciones hidráulicas.
✓ Evaluación de accionamientos mecánicos de válvulas y cheques.
✓ Evaluación periódica de tanques hidroneumáticos si existen.
CHEQUEOS ELÉCTRICOS:
✓ Funcionamiento general de los tableros eléctricos de control; secuencia de control y acciones.
✓ Chequeo de conexiones eléctricas en tablero, motores y controladores.
✓ Ajuste mecánico de presión en tortillería de contactares y equipos de potencia y control.
✓ Verificación de operación de relees térmicos o guarda motores.
✓ Evaluación de equipos de protección por corto circuito,</t>
  </si>
  <si>
    <t>Servicio tecnico con personal especializado para realizar mantenimiento correctivo a sistema de bomba Sede Minorista, REPARACION DE BOMBA NIVEL FREATICO DE 3 HP (SENA MINORISTA TORRE SUR). Incluye:
-Suministro e instalación de rodamiento interior (1).
- Suministro e instalacion de rodamiento exterior (1).
- Suministro e instalación de sello mecanico tipo 21 de 1.1/2 en C/C (1).
- Suministro e instalación de empaque de caracol (1).
- Suministro y aplicación de aerosoles (1).
- Suministro e instalación de casquillo (1).
- Rectificación de Eje (1).
- Fabricación de Rosca (1).
- Rectificación de ambas tapas (2).
- Embobinado de motor de 3 HP
- Cambio de flotador para correcto funcionamiento y puesta a punto.
Incluye pintura de la carcasa y componentes externos</t>
  </si>
  <si>
    <t>Servicio tecnico con personal especializado para realizar mantenimiento correctivo a sistema de bomba Sede Minorista, REPARACION DE BOMBA WEG DE 10 HP MANTENIMIENTO COMPLETO (SENA MINORISTA TORRE SUR) Incluye:
-Suministro e instalación de rodamiento RODAMIENTOS6307-2RS- C3 (1).
- Suministro e instalacion de rodamiento RODAMIENTOS 6209-2RS- C3 (1). 
- Suministro e instalación de SELLO MEC TIPO 21 DE 1.1/2 EN C/C (1).
- Suministro e instalación de empaque de caracol (1).
- Suministro y aplicación de aerosoles (1).
- Suministro e instalación de casquillo (1).
- Rectificación de Eje (1).
- Fabricación de Rosca (1).
- Rectificación de ambas tapas (2).
- Embobinado de motor de 10 HP
Incluye pintura de la carcasa y componentes externos</t>
  </si>
  <si>
    <t>Servicio tecnico con personal especializado para realizar mantenimiento correctivo a sistema de bomba Sede Minorista, REPARACION DE BOMBA AIRE ACONDICIONADO CARLOS CASTRO DE 5 HP (SENA MINORISTA TORRE SUR). Incluye:
-Suministro e instalación de rodamiento interior (1).
- Suministro e instalacion de rodamiento exterior (1).
- Suministro e instalación de sello mecanico tipo 21 de 1.1/2 en C/C (1).
- Suministro e instalación de empaque de caracol (1).
- Suministro y aplicación de aerosoles (1).
- Suministro e instalación de casquillo (1).
- Rectificación de Eje (1).
- Fabricación de Rosca (1).
- Rectificación de ambas tapas (2).
- Embobinado de motor de 5 HP
- Caracol para motor de 5HP
Incluye pintura de la carcasa y componentes externos</t>
  </si>
  <si>
    <t>Servicio tecnico con personal especializado para realizar mantenimiento correctivo a sistema de bomba Sede Minorista, REPARACION DE BOMBA  SIEMENS DE 12HP RECIRCULACIÓN DE LA FUENTE PRINCIPAL(SENA MINORISTA TORRE SUR). Incluye:
-Suministro e instalación de rodamiento interior (1).
- Suministro e instalacion de rodamiento exterior (1).
- Suministro e instalación de sello mecanico tipo 21 de 1.1/2 en C/C (1).
- Suministro e instalación de empaque de caracol (1).
- Suministro y aplicación de aerosoles (1).
- Suministro e instalación de casquillo (1).
- Rectificación de Eje (1).
- Fabricación de Rosca (1).
- Rectificación de ambas tapas (2).
- Embobinado de motor de 12 HP
- Caracol para motor de 12HP
Incluye pintura de la carcasa y componentes externos</t>
  </si>
  <si>
    <t>Servicio técnico con personal especializado para realizar mantenimiento correctivo a sistema de bomba Sede Minorista, REPARACION DE BOMBA IHM DE 9 HP SISTEMA DE PRESIÓN MANTENIMIENTO COMPLETO (SENA MINORISTA TORRE NORTE) Incluye:
-Suministro e instalación de rodamiento RODAMIENTOS 6307-2RS- C3 (1).
- Suministro e instalacion de rodamiento RODAMIENTOS 6209-2RS- C3 (1).
- Suministro e instalación de SELLO MEC TIPO 21 DE 1.1/2 EN C/C (1).
- Suministro e instalación de empaque de caracol (1).
- Suministro y aplicación de aerosoles (1).
- Suministro e instalación de casquillo (1).
- Rectificación de Eje (1).
- Fabricación de Rosca (1).
- Rectificación de ambas tapas (2).
- Embobinado de motor de 9 HP
Incluye pintura de la carcasa y componentes externos</t>
  </si>
  <si>
    <t>Servicio técnico con personal especializado para realizar mantenimiento correctivo a sistema de bomba Sede Minorista, REPARACION DE BOMBA IHM DE 10 HP SUMERFGIBLE DE NIVEL FREATICO MANTENIMIENTO COMPLETO (SENA MINORISTA TORRE NORTE) Incluye:
-Suministro e instalación de rodamiento RODAMIENTOS 6307-2RS- C3 (1).
- Suministro e instalacion de rodamiento RODAMIENTOS 6209-2RS- C3 (1).
- Suministro e instalación de SELLO MEC TIPO 21 DE 1.1/2 EN C/C (1).
- Suministro e instalación de empaque de caracol (1).
- Suministro y aplicación de aerosoles (1).
- Suministro e instalación de casquillo (1).
- Rectificación de Eje (1).
- Fabricación de Rosca (1).
- Rectificación de ambas tapas (2).
- Embobinado de motor de 10 HP
Incluye pintura de la carcasa y componentes externos</t>
  </si>
  <si>
    <t xml:space="preserve">Revisión y mantenimiento del sistema de
hidroflow.
Incluye mantenimiento del tanque
hidróflow de 300 litros de agua potable, llena y verificación de presión de aire, accesorios para su funcionamiento, cambio de presostato, regulado a 70 psi con un span de 4 psi para bomba 1 y bomba 2, cambio
de manómetro en glicerina de 21/2" de 0 a 100
psi, cambio de granadas de succión en bomba
1 y bomba 2, revisión o cambio de bolsa de
aire con puesta en marcha del sistema
automático alterno para las dos bombas </t>
  </si>
  <si>
    <t>SUMINISTRO DE DOS TANQUES HIDROFLOW DE 500 LITROS PARA SISTEMA DE PRESION COSTADO NORTE SENA MINORISTA</t>
  </si>
  <si>
    <t>SUMINISTRO DE DOS TANQUES HIDROFLOW DE 500 LITROS PARA SISTEMA DE PRESION COSTADO SUR SENA MINORISTA</t>
  </si>
  <si>
    <t>ACCESORIOS HIDRAULICOS PARA INSTALACION SENA MINORISTA</t>
  </si>
  <si>
    <t>Servicio tecnico con personal especializado para realizar mantenimiento correctivo a sistema de bomba Sede buenos aires, REPARACION DE BOMBAS DE SISTEMA DE PRESION 6HP (SENA BUENOS AIRES) Incluye:
-Suministro e instalación de rodamiento exterior (1).
- Suministro e instalacion de rodamiento interior (1).
- Suministro e instalación de sello mecanico (1).
- Suministro e instalación de empaque de caracol (1).
- Suministro y aplicación de aerosoles (1).
- Suministro e instalación de casquillo (1).
- Rectificación de Eje (1).
- Fabricación de Rosca (1).
- Rectificación de ambas tapas (2).
- Embobinado de motor de 6 HP</t>
  </si>
  <si>
    <t>Servicio tecnico con personal especializado para realizar mantenimiento correctivo a sistema de bomba Sede buenos aires, REPARACION DE BOMBA SUMERGIBLE TALLER (SENA BUENOS AIRES) Incluye:
- Suministro e instalación de GALONES DE ACEITE DILECTRICO (3).
- Suministro e instalacion de EMPAQUETADURAS (1).
- Suministro e instalación de RODAMIENTO INTERIOR (1).
- Suministro e instalación de RODAMIENTO EXTERIOR (1).
- Suministro e instalacion de SELLO MECANICO TIPO 6 DE 1" EN S/S (1).
- Suministro e instalación de SINTESOLDAS 10MIN (3).
- Suministro e instalación de encauchetado 4x10 awg (3)
Incluye pintura de la carcasa y componentes externos</t>
  </si>
  <si>
    <t>Servicio técnico con personal especializado para realizar mantenimiento correctivo a sistema de bomba Sede buenos aires, REPARACION DE BOMBA ADECUACION TALLER (SENA BUENOS AIRES) Incluye:
-Suministro e instalación de rodamiento RODAMIENTOS interior (1).
- Suministro e instalacion de rodamiento RODAMIENTOS exterior (1).
- Suministro e instalación de SELLO MEC TIPO 21 DE 1.1/2 EN C/C (1).
- Suministro e instalación de empaque de caracol (1).
- Suministro y aplicación de aerosoles (1).
- Suministro e instalación de casquillo (1).
- Rectificación de Eje (1).
- Fabricación de Rosca (1).
- Rectificación de ambas tapas (2).
- Embobinado de motor de 3.6 HP
Incluye pintura de la carcasa y componentes externos</t>
  </si>
  <si>
    <t>Servicio tecnico con personal especializado para realizar mantenimiento correctivo a sistema de bomba Sede buenos aires, REPARACION DE BOMBA DE 1 HP (SENA BUENOS AIRES ZONA PELUQUERIA) Incluye:
-Suministro e instalación de rodamiento RODAMIENTOS interior (1).
- Suministro e instalacion de rodamiento RODAMIENTOS exterior (1).
- Suministro e instalación de SELLO MECANICO(1).
- Suministro e instalación de empaque de caracol (1).
- Suministro y aplicación de aerosoles (1).
- Suministro e instalación de casquillo (1).
- Rectificación de Eje (1).
- Fabricación de Rosca (1).
- Rectificación de ambas tapas (2).
- Embobinado de motor de 1 HP</t>
  </si>
  <si>
    <t>Servicio técnico con personal especializado para realizar mantenimiento correctivo a sistema de bomba Sede buenos aires, REPARACION DE BOMBA  3 HP  HCP PUMP modelo 32GF22.2 tipo piraña para desagüe de alcantarillado(SENA BUENOS AIRES) Incluye:
- Suministro e instalación de GALONES DE ACEITE DILECTRICO (3).
- Suministro e instalación de EMPAQUETADURAS (1).
- Suministro e instalación de RODAMIENTO INTERIOR (1).
- Suministro e instalación de RODAMIENTO EXTERIOR (1).
- Suministro e instalación de SELLO MECANICO TIPO 6 DE 1" EN S/S (1).
- Suministro e instalación de SINTESOLDAS 10MIN (3).
- Suministro e instalación de encauchetado 4x10 awg (3)
Incluye pintura de la carcasa y componentes externos</t>
  </si>
  <si>
    <t>Servicio técnico con personal especializado para realizar mantenimiento correctivo a sistema de bomba Sede buenos aires, REPARACION DE BOMBA 3 HP del sistema de presion PEARL DE 3HP MULTIETAPAS VPS VERTICAL TRIFASICA a 220V (SENA - POMAR)  Incluye:
-Suministro e instalación de rodamiento RODAMIENTOS interior (1).
- Suministro e instalación de rodamiento RODAMIENTOS exterior (1).
- Suministro e instalación de SELLO MEC TIPO 21 DE 1.1/2 EN C/C (1).
- Suministro e instalación de empaque de caracol (1).
- Suministro y aplicación de aerosoles (1).
- Suministro e instalación de casquillo (1).
- Rectificación de Eje (1).
- Fabricación de Rosca (1).
- Rectificación de ambas tapas (2).
- Embobinado de motor de 3 HP
Incluye pintura de la carcasa y componentes externos</t>
  </si>
  <si>
    <t>Mantenimiento correctivo y preventivo de base antivibración de las motobombas. Incluye retiro de los equipos instalados, elemento provisional para el funcionamiento de los equipos, limpieza, cambio de tornillería, cambio de cauchos estabilizadores, aplicación de pintura Epoxica en la base, reinstalación de base e instalación de equipos de bombeo.</t>
  </si>
  <si>
    <t xml:space="preserve">Suministro de servicio de mantenimiento correctivo en tablero del sistema de bombeo.
Incluye: Breaker de caja moldeada fijo con capacidad de 100A, para operación a 220 Vac, Icc: 655 kA, trifásico con certificado de conformidad RETIE. tres arranques directos con contactor y protección térmica para carga motriz de 10 HP cada una, marca con certificado de conformidad RETIE, cada arranque se acciona desde la puerta del mismo tablero con muletilla de dos posiciones (on - off) e indicador lumínico. estas muletillas y los pilotos deben ser reemplazados. 1 minibreaker bipolar de capacidad 4A referencia EP06k/2 C4. se debe cambiar y reemplazar todo el cableado de control al interior del tablero por cable tipo vehículo calibre 16 AWG, en los calores adecuados para tal fin además la conexión de dicho cableado de control debe incluir los terminales tipo pin necesarios y los marcadores en anillos para cada cable. se deben reemplazar los terminales de ojo que conectan la acometida de ingreso principal al tablero y que conectan en totalizador principal de 100 A estos terminales de ojo son para cable calibre 2 AWG. El contratista debe suministrar los planos del tablero luego de la intervención, también debe suministrar los certificados de conformidad de producto de cada elemento empleado en dicho mantenimiento. debe garantizar la adecuada operación del tablero con relación al sistema de bombeo intervenido. el contratista debe dar garantía mínimo de un año de todos los elementos empleados. se debe peinar el tablero y todas las conexiones deben estar integradas con el controlador con el que se cuenta al interior del tablero.
NOTA: si al momento de realizarse en mantenimiento se deben cambiar las canaletas de control esta estará incluida en la oferta que se presente. </t>
  </si>
  <si>
    <t xml:space="preserve">Adecuación de tubería de conexión de diámetro de 3", en tubería metálica, corrección de fugas en tuberías, reemplazo de (2) válvulas de compuerta de 3", pintura en tuberías e identificación de líneas y sentidos de flujo, cambio de cheque en línea de agua, lubricaciones en parte móviles, verificación de vibración en la bomba, lubricación de rodamientos del motor, análisis del devanado del motor, ajuste de conexiones en tablero eléctrico, marcación de cableado y paneles </t>
  </si>
  <si>
    <t xml:space="preserve">mensual </t>
  </si>
  <si>
    <t>GBL</t>
  </si>
  <si>
    <t xml:space="preserve">unidad  </t>
  </si>
  <si>
    <t xml:space="preserve">GBL </t>
  </si>
  <si>
    <t>UTILIDAD 7%</t>
  </si>
  <si>
    <t>ADMINISTRACIÓN 20%</t>
  </si>
  <si>
    <t>COTIZACIÓN ISCIVILES</t>
  </si>
  <si>
    <t>1. MANTENIMIENTO PREVENTIVO MENSUAL AL SISTEMA DE BOMBEO</t>
  </si>
  <si>
    <t>2. MANTENIMIENTO PREVENTIVO MENSUAL A BOMBAS DE
LA SEDE BUENOS AIRES</t>
  </si>
  <si>
    <t>3. MANTENIMIENTO PREVENTIVO MENSUAL A BOMBAS DE
LA SEDE POMAR</t>
  </si>
  <si>
    <t>4. MANTENIMIENTO CORRECTIVO SENA MINORISTA - BUENOS AIRES - POMAR, MANTENIMIENTO CORRECTIVO SENA MINORISTA TORRE SUR</t>
  </si>
  <si>
    <t>MANTENIMIENTO CORRECTIVO SENA MINORISTA TORRE SUR</t>
  </si>
  <si>
    <t>5. MANTENIMIENTO CORRECTIVO SENA MINORISTA TORRE SUR</t>
  </si>
  <si>
    <t>6. MANTENIMIENTO CORRECTIVO SENA MINORISTA TORRE SUR</t>
  </si>
  <si>
    <t>8. MANTENIMIENTO CORRECTIVO SENA MINORISTA TORRE NORTE</t>
  </si>
  <si>
    <t>9. MANTENIMIENTO CORRECTIVO SENA MINORISTA TORRE NORTE</t>
  </si>
  <si>
    <t>10. MANTENIMIENTO CORRECTIVO SENA MINORISTA  TORRE NORTE</t>
  </si>
  <si>
    <t>11. MANTENIMIENTO CORRECTIVO SENA BUENOS AIRES - MANTENIMIENTO CORRECTIVO SENA BUENOS AIRES</t>
  </si>
  <si>
    <t>12. MANTENIMIENTO CORRECTIVO SENA BUENOS AIRES - MANTENIMIENTO CORRECTIVO SENA BUENOS AIRES</t>
  </si>
  <si>
    <t>13. MANTENIMIENTO CORRECTIVO SENA BUENOS AIRES</t>
  </si>
  <si>
    <t>14. MANTENIMIENTO CORRECTIVO SENA BUENOS AIRES</t>
  </si>
  <si>
    <t>15. MANTENIMIENTO CORRECTIVO SENA BUENOS AIRES</t>
  </si>
  <si>
    <t>16. MANTENIMIENTO CORRECTIVO SENA - POMAR - MANTENIMIENTO CORRECTIVO SENA - POMAR</t>
  </si>
  <si>
    <t>17. MANTENIMIENTO CORRECTIVO COMPONENTES -  MANTENIMIENTO CORRECTIVO COMPONENTES ESTABILIDAD</t>
  </si>
  <si>
    <t>18. MANTENIMIENTO CORRECTIVO COMPONENTES - MANTENIMIENTO CORRECTIVO COMPONENTES ESTABILIDAD</t>
  </si>
  <si>
    <t>19. MANTENIMIENTO CORRECTIVO COMPONENTES ELECTRICOS</t>
  </si>
  <si>
    <t>OBJETO: CONTRATACIÓN DEL MANTENIMIENTO PREVENTIVO Y CORRECTIVO DE LOS SISTEMAS HIDRÁULICOS, HIDRONEUMÁTICOS, DE BOMBEO DE AGUA POTABLE, REDES SANITARIAS, Y AGUAS LLUVIAS DEL COMPLEJO CENTRAL REGIONAL ANTIOQUIA Y DE LAS SUBSEDES ADSCRITAS, PARA GARANTIZAR SU CORRECTO FUNCIONAMIENTO Y PROLONGAR LA VIDA ÚTIL DE LOS MISMOS.</t>
  </si>
  <si>
    <t xml:space="preserve">PRECIO TECHO UNITARIO
</t>
  </si>
  <si>
    <t xml:space="preserve">PRECIO TECHO TOTAL
</t>
  </si>
  <si>
    <t>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</si>
</sst>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6" x14ac:knownFonts="1">
    <font>
      <sz val="12"/>
      <color theme="1"/>
      <name val="Aptos Narrow"/>
      <family val="2"/>
      <scheme val="minor"/>
    </font>
    <font>
      <sz val="12"/>
      <color theme="1"/>
      <name val="Aptos Narrow"/>
      <family val="2"/>
      <scheme val="minor"/>
    </font>
    <font>
      <b/>
      <sz val="11"/>
      <color theme="1"/>
      <name val="Aptos Narrow"/>
      <family val="2"/>
      <scheme val="minor"/>
    </font>
    <font>
      <b/>
      <sz val="11"/>
      <name val="Aptos Narrow"/>
      <family val="2"/>
      <scheme val="minor"/>
    </font>
    <font>
      <b/>
      <sz val="12"/>
      <name val="Aptos Narrow"/>
      <family val="2"/>
      <scheme val="minor"/>
    </font>
    <font>
      <b/>
      <sz val="12"/>
      <color theme="1"/>
      <name val="Aptos Narrow"/>
      <family val="2"/>
      <scheme val="minor"/>
    </font>
  </fonts>
  <fills count="10">
    <fill>
      <patternFill patternType="none"/>
    </fill>
    <fill>
      <patternFill patternType="gray125"/>
    </fill>
    <fill>
      <patternFill patternType="solid">
        <fgColor theme="5" tint="0.79998168889431442"/>
        <bgColor indexed="64"/>
      </patternFill>
    </fill>
    <fill>
      <patternFill patternType="solid">
        <fgColor rgb="FF92D050"/>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44" fontId="1" fillId="0" borderId="0" applyFont="0" applyFill="0" applyBorder="0" applyAlignment="0" applyProtection="0"/>
  </cellStyleXfs>
  <cellXfs count="61">
    <xf numFmtId="0" fontId="0" fillId="0" borderId="0" xfId="0"/>
    <xf numFmtId="0" fontId="0" fillId="0" borderId="1" xfId="0" applyBorder="1" applyAlignment="1">
      <alignment horizontal="center" vertical="center"/>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vertical="center" wrapText="1"/>
    </xf>
    <xf numFmtId="0" fontId="2"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64" fontId="0" fillId="4" borderId="1" xfId="1" applyNumberFormat="1" applyFont="1" applyFill="1" applyBorder="1" applyAlignment="1">
      <alignment vertical="center"/>
    </xf>
    <xf numFmtId="164" fontId="0" fillId="2" borderId="1" xfId="1" applyNumberFormat="1" applyFont="1" applyFill="1" applyBorder="1" applyAlignment="1">
      <alignment vertical="center"/>
    </xf>
    <xf numFmtId="0" fontId="2" fillId="5" borderId="1" xfId="0" applyFont="1" applyFill="1" applyBorder="1" applyAlignment="1">
      <alignment horizontal="center" vertical="center" wrapText="1"/>
    </xf>
    <xf numFmtId="164" fontId="0" fillId="5" borderId="1" xfId="1" applyNumberFormat="1" applyFont="1" applyFill="1" applyBorder="1" applyAlignment="1">
      <alignment vertical="center"/>
    </xf>
    <xf numFmtId="0" fontId="2" fillId="6" borderId="1" xfId="0" applyFont="1" applyFill="1" applyBorder="1" applyAlignment="1">
      <alignment horizontal="center" vertical="center" wrapText="1"/>
    </xf>
    <xf numFmtId="44" fontId="2" fillId="7" borderId="1" xfId="1" applyFont="1" applyFill="1" applyBorder="1" applyAlignment="1">
      <alignment horizontal="center" vertical="center"/>
    </xf>
    <xf numFmtId="0" fontId="0" fillId="0" borderId="1" xfId="0" applyBorder="1" applyAlignment="1">
      <alignment horizontal="center" vertical="center" wrapText="1"/>
    </xf>
    <xf numFmtId="0" fontId="0" fillId="3" borderId="1" xfId="0" applyFill="1" applyBorder="1" applyAlignment="1">
      <alignment vertical="center" wrapText="1"/>
    </xf>
    <xf numFmtId="0" fontId="0" fillId="3" borderId="1" xfId="0" applyFill="1" applyBorder="1" applyAlignment="1" applyProtection="1">
      <alignment vertical="center" wrapText="1"/>
      <protection hidden="1"/>
    </xf>
    <xf numFmtId="44" fontId="0" fillId="7" borderId="1" xfId="1" applyFont="1" applyFill="1" applyBorder="1" applyAlignment="1" applyProtection="1">
      <alignment vertical="center"/>
      <protection hidden="1"/>
    </xf>
    <xf numFmtId="44" fontId="0" fillId="6" borderId="1" xfId="0" applyNumberFormat="1" applyFill="1" applyBorder="1" applyAlignment="1" applyProtection="1">
      <alignment vertical="center"/>
      <protection hidden="1"/>
    </xf>
    <xf numFmtId="0" fontId="0" fillId="0" borderId="0" xfId="0" applyProtection="1">
      <protection hidden="1"/>
    </xf>
    <xf numFmtId="0" fontId="0" fillId="3" borderId="1" xfId="0" applyFill="1" applyBorder="1" applyAlignment="1">
      <alignment horizontal="center" vertical="center" wrapText="1"/>
    </xf>
    <xf numFmtId="0" fontId="0" fillId="0" borderId="1" xfId="0" applyBorder="1" applyAlignment="1">
      <alignment horizontal="center" vertical="center"/>
    </xf>
    <xf numFmtId="0" fontId="0" fillId="3" borderId="1" xfId="0" applyFill="1" applyBorder="1" applyAlignment="1">
      <alignment horizontal="center" vertical="center"/>
    </xf>
    <xf numFmtId="0" fontId="2" fillId="0" borderId="1" xfId="0" applyFont="1" applyBorder="1" applyAlignment="1">
      <alignment horizontal="center" vertical="center" wrapText="1"/>
    </xf>
    <xf numFmtId="0" fontId="2" fillId="4"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5" borderId="1" xfId="0" applyFont="1" applyFill="1" applyBorder="1" applyAlignment="1">
      <alignment horizontal="center" vertical="center"/>
    </xf>
    <xf numFmtId="44" fontId="2" fillId="7" borderId="1" xfId="1" applyFont="1" applyFill="1" applyBorder="1" applyAlignment="1">
      <alignment horizontal="center" vertical="center" wrapText="1"/>
    </xf>
    <xf numFmtId="0" fontId="2" fillId="6" borderId="1" xfId="0" applyFont="1" applyFill="1" applyBorder="1" applyAlignment="1">
      <alignment horizontal="center" vertical="center" wrapText="1"/>
    </xf>
    <xf numFmtId="164" fontId="0" fillId="4" borderId="1" xfId="1" applyNumberFormat="1" applyFont="1" applyFill="1" applyBorder="1" applyAlignment="1">
      <alignment horizontal="center" vertical="center"/>
    </xf>
    <xf numFmtId="0" fontId="0" fillId="0" borderId="1" xfId="0" applyBorder="1" applyAlignment="1">
      <alignment horizontal="left" vertical="center" wrapText="1"/>
    </xf>
    <xf numFmtId="164" fontId="0" fillId="2" borderId="1" xfId="1" applyNumberFormat="1" applyFont="1" applyFill="1" applyBorder="1" applyAlignment="1">
      <alignment horizontal="center" vertical="center"/>
    </xf>
    <xf numFmtId="164" fontId="0" fillId="5" borderId="1" xfId="1" applyNumberFormat="1" applyFont="1" applyFill="1" applyBorder="1" applyAlignment="1">
      <alignment horizontal="center" vertical="center"/>
    </xf>
    <xf numFmtId="44" fontId="0" fillId="7" borderId="1" xfId="1" applyFont="1" applyFill="1" applyBorder="1" applyAlignment="1" applyProtection="1">
      <alignment horizontal="center" vertical="center"/>
      <protection hidden="1"/>
    </xf>
    <xf numFmtId="44" fontId="0" fillId="6" borderId="1" xfId="0" applyNumberFormat="1" applyFill="1" applyBorder="1" applyAlignment="1" applyProtection="1">
      <alignment horizontal="center" vertical="center"/>
      <protection hidden="1"/>
    </xf>
    <xf numFmtId="0" fontId="5" fillId="8" borderId="1" xfId="0" applyFont="1" applyFill="1" applyBorder="1" applyAlignment="1">
      <alignment horizontal="center" vertical="center" wrapText="1"/>
    </xf>
    <xf numFmtId="0" fontId="2" fillId="8" borderId="1" xfId="0" applyFont="1" applyFill="1" applyBorder="1" applyAlignment="1">
      <alignment horizontal="center" vertical="center"/>
    </xf>
    <xf numFmtId="44" fontId="0" fillId="8" borderId="1" xfId="0" applyNumberFormat="1" applyFill="1" applyBorder="1" applyAlignment="1" applyProtection="1">
      <alignment horizontal="center" vertical="center"/>
      <protection hidden="1"/>
    </xf>
    <xf numFmtId="44" fontId="0" fillId="8" borderId="1" xfId="0" applyNumberFormat="1" applyFill="1" applyBorder="1" applyAlignment="1" applyProtection="1">
      <alignment vertical="center"/>
      <protection hidden="1"/>
    </xf>
    <xf numFmtId="0" fontId="3" fillId="8" borderId="1" xfId="0" applyFont="1" applyFill="1" applyBorder="1" applyAlignment="1">
      <alignment horizontal="center"/>
    </xf>
    <xf numFmtId="44" fontId="4" fillId="8" borderId="1" xfId="0" applyNumberFormat="1" applyFont="1" applyFill="1" applyBorder="1" applyAlignment="1">
      <alignment horizontal="center"/>
    </xf>
    <xf numFmtId="0" fontId="4" fillId="8" borderId="1" xfId="0" applyFont="1" applyFill="1" applyBorder="1" applyAlignment="1">
      <alignment horizontal="center"/>
    </xf>
    <xf numFmtId="0" fontId="5" fillId="9" borderId="1" xfId="0" applyFont="1" applyFill="1" applyBorder="1" applyAlignment="1">
      <alignment horizontal="center" vertical="center" wrapText="1"/>
    </xf>
    <xf numFmtId="0" fontId="2" fillId="9" borderId="1" xfId="0" applyFont="1" applyFill="1" applyBorder="1" applyAlignment="1">
      <alignment horizontal="center" vertical="center"/>
    </xf>
    <xf numFmtId="44" fontId="0" fillId="9" borderId="1" xfId="0" applyNumberFormat="1" applyFill="1" applyBorder="1" applyAlignment="1" applyProtection="1">
      <alignment horizontal="center" vertical="center"/>
      <protection hidden="1"/>
    </xf>
    <xf numFmtId="44" fontId="0" fillId="9" borderId="1" xfId="0" applyNumberFormat="1" applyFill="1" applyBorder="1" applyAlignment="1" applyProtection="1">
      <alignment vertical="center"/>
      <protection hidden="1"/>
    </xf>
    <xf numFmtId="0" fontId="3" fillId="8" borderId="1" xfId="0" applyFont="1" applyFill="1" applyBorder="1" applyAlignment="1"/>
    <xf numFmtId="44" fontId="4" fillId="8" borderId="1" xfId="0" applyNumberFormat="1" applyFont="1" applyFill="1" applyBorder="1" applyAlignment="1"/>
    <xf numFmtId="0" fontId="4" fillId="8" borderId="1" xfId="0" applyFont="1" applyFill="1" applyBorder="1" applyAlignment="1"/>
    <xf numFmtId="44" fontId="3" fillId="8" borderId="2" xfId="0" applyNumberFormat="1" applyFont="1" applyFill="1" applyBorder="1" applyAlignment="1" applyProtection="1">
      <alignment horizontal="center"/>
      <protection hidden="1"/>
    </xf>
    <xf numFmtId="44" fontId="3" fillId="8" borderId="3" xfId="0" applyNumberFormat="1" applyFont="1" applyFill="1" applyBorder="1" applyAlignment="1" applyProtection="1">
      <alignment horizontal="center"/>
      <protection hidden="1"/>
    </xf>
    <xf numFmtId="44" fontId="4" fillId="8" borderId="2" xfId="0" applyNumberFormat="1" applyFont="1" applyFill="1" applyBorder="1" applyAlignment="1">
      <alignment horizontal="center"/>
    </xf>
    <xf numFmtId="44" fontId="4" fillId="8" borderId="3" xfId="0" applyNumberFormat="1" applyFont="1" applyFill="1" applyBorder="1" applyAlignment="1">
      <alignment horizontal="center"/>
    </xf>
    <xf numFmtId="44" fontId="4" fillId="8" borderId="2" xfId="0" applyNumberFormat="1" applyFont="1" applyFill="1" applyBorder="1" applyAlignment="1" applyProtection="1">
      <alignment horizontal="center"/>
      <protection hidden="1"/>
    </xf>
    <xf numFmtId="44" fontId="4" fillId="8" borderId="3" xfId="0" applyNumberFormat="1" applyFont="1" applyFill="1" applyBorder="1" applyAlignment="1" applyProtection="1">
      <alignment horizontal="center"/>
      <protection hidden="1"/>
    </xf>
    <xf numFmtId="44" fontId="3" fillId="9" borderId="1" xfId="0" applyNumberFormat="1" applyFont="1" applyFill="1" applyBorder="1" applyAlignment="1" applyProtection="1">
      <alignment horizontal="center"/>
      <protection hidden="1"/>
    </xf>
    <xf numFmtId="44" fontId="4" fillId="9" borderId="1" xfId="0" applyNumberFormat="1" applyFont="1" applyFill="1" applyBorder="1" applyAlignment="1">
      <alignment horizontal="center"/>
    </xf>
    <xf numFmtId="44" fontId="4" fillId="9" borderId="1" xfId="0" applyNumberFormat="1" applyFont="1" applyFill="1" applyBorder="1" applyAlignment="1" applyProtection="1">
      <alignment horizontal="center"/>
      <protection hidden="1"/>
    </xf>
    <xf numFmtId="44" fontId="0" fillId="9" borderId="1" xfId="0" applyNumberFormat="1" applyFill="1" applyBorder="1" applyAlignment="1" applyProtection="1">
      <alignment horizontal="center" vertical="center"/>
      <protection locked="0"/>
    </xf>
    <xf numFmtId="0" fontId="0" fillId="3" borderId="1" xfId="0" applyFill="1" applyBorder="1" applyAlignment="1" applyProtection="1">
      <alignment vertical="center" wrapText="1"/>
      <protection locked="0"/>
    </xf>
    <xf numFmtId="44" fontId="0" fillId="9" borderId="1" xfId="0" applyNumberFormat="1" applyFill="1" applyBorder="1" applyAlignment="1" applyProtection="1">
      <alignment vertical="center"/>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58424-9164-834A-85E0-FC57FF504E67}">
  <dimension ref="B2:Q56"/>
  <sheetViews>
    <sheetView showGridLines="0" tabSelected="1" zoomScale="90" zoomScaleNormal="90" workbookViewId="0"/>
  </sheetViews>
  <sheetFormatPr baseColWidth="10" defaultRowHeight="15.75" x14ac:dyDescent="0.25"/>
  <cols>
    <col min="1" max="1" width="5.25" customWidth="1"/>
    <col min="3" max="3" width="78.625" customWidth="1"/>
    <col min="6" max="6" width="21.375" hidden="1" customWidth="1"/>
    <col min="7" max="7" width="16.125" hidden="1" customWidth="1"/>
    <col min="8" max="8" width="18.5" hidden="1" customWidth="1"/>
    <col min="9" max="9" width="16.125" hidden="1" customWidth="1"/>
    <col min="10" max="10" width="18.5" hidden="1" customWidth="1"/>
    <col min="11" max="13" width="16.125" hidden="1" customWidth="1"/>
    <col min="14" max="14" width="16.125" customWidth="1"/>
    <col min="15" max="15" width="16.125" bestFit="1" customWidth="1"/>
    <col min="16" max="16" width="16.125" customWidth="1"/>
    <col min="17" max="17" width="16.125" bestFit="1" customWidth="1"/>
  </cols>
  <sheetData>
    <row r="2" spans="2:17" ht="52.5" customHeight="1" x14ac:dyDescent="0.25">
      <c r="B2" s="23" t="s">
        <v>61</v>
      </c>
      <c r="C2" s="23"/>
      <c r="D2" s="23"/>
      <c r="E2" s="23"/>
      <c r="F2" s="24" t="s">
        <v>11</v>
      </c>
      <c r="G2" s="24"/>
      <c r="H2" s="25" t="s">
        <v>12</v>
      </c>
      <c r="I2" s="25"/>
      <c r="J2" s="26" t="s">
        <v>41</v>
      </c>
      <c r="K2" s="26"/>
      <c r="L2" s="27" t="s">
        <v>0</v>
      </c>
      <c r="M2" s="28" t="s">
        <v>1</v>
      </c>
      <c r="N2" s="35" t="s">
        <v>62</v>
      </c>
      <c r="O2" s="35" t="s">
        <v>63</v>
      </c>
      <c r="P2" s="42" t="s">
        <v>62</v>
      </c>
      <c r="Q2" s="42" t="s">
        <v>63</v>
      </c>
    </row>
    <row r="3" spans="2:17" x14ac:dyDescent="0.25">
      <c r="B3" s="22" t="s">
        <v>42</v>
      </c>
      <c r="C3" s="22"/>
      <c r="D3" s="22"/>
      <c r="E3" s="22"/>
      <c r="F3" s="24"/>
      <c r="G3" s="24"/>
      <c r="H3" s="25"/>
      <c r="I3" s="25"/>
      <c r="J3" s="26"/>
      <c r="K3" s="26"/>
      <c r="L3" s="27"/>
      <c r="M3" s="28"/>
      <c r="N3" s="16"/>
      <c r="O3" s="16"/>
      <c r="P3" s="16"/>
      <c r="Q3" s="16"/>
    </row>
    <row r="4" spans="2:17" x14ac:dyDescent="0.25">
      <c r="B4" s="2" t="s">
        <v>2</v>
      </c>
      <c r="C4" s="2" t="s">
        <v>3</v>
      </c>
      <c r="D4" s="2" t="s">
        <v>4</v>
      </c>
      <c r="E4" s="2" t="s">
        <v>5</v>
      </c>
      <c r="F4" s="7" t="s">
        <v>6</v>
      </c>
      <c r="G4" s="7" t="s">
        <v>7</v>
      </c>
      <c r="H4" s="6" t="s">
        <v>6</v>
      </c>
      <c r="I4" s="3" t="s">
        <v>7</v>
      </c>
      <c r="J4" s="10" t="s">
        <v>6</v>
      </c>
      <c r="K4" s="10" t="s">
        <v>7</v>
      </c>
      <c r="L4" s="13" t="s">
        <v>7</v>
      </c>
      <c r="M4" s="12" t="s">
        <v>7</v>
      </c>
      <c r="N4" s="36" t="s">
        <v>64</v>
      </c>
      <c r="O4" s="36" t="s">
        <v>64</v>
      </c>
      <c r="P4" s="43" t="s">
        <v>64</v>
      </c>
      <c r="Q4" s="43" t="s">
        <v>64</v>
      </c>
    </row>
    <row r="5" spans="2:17" ht="69" customHeight="1" x14ac:dyDescent="0.25">
      <c r="B5" s="21">
        <v>1</v>
      </c>
      <c r="C5" s="30" t="s">
        <v>13</v>
      </c>
      <c r="D5" s="21" t="s">
        <v>35</v>
      </c>
      <c r="E5" s="21">
        <v>8</v>
      </c>
      <c r="F5" s="29">
        <v>1350000</v>
      </c>
      <c r="G5" s="29">
        <f>E5*F5</f>
        <v>10800000</v>
      </c>
      <c r="H5" s="31">
        <v>1450000</v>
      </c>
      <c r="I5" s="31">
        <f>H5*E5</f>
        <v>11600000</v>
      </c>
      <c r="J5" s="32">
        <v>920000</v>
      </c>
      <c r="K5" s="32">
        <f>J5*E5</f>
        <v>7360000</v>
      </c>
      <c r="L5" s="33">
        <f>ROUND((G5+I5+K5)/3,0)</f>
        <v>9920000</v>
      </c>
      <c r="M5" s="34">
        <f>ROUND(MIN(G5,I5,K5),0)</f>
        <v>7360000</v>
      </c>
      <c r="N5" s="37">
        <f>ROUND(O5/E5,0)</f>
        <v>1080000</v>
      </c>
      <c r="O5" s="37">
        <f>ROUND((M5+L5)/2,0)</f>
        <v>8640000</v>
      </c>
      <c r="P5" s="58"/>
      <c r="Q5" s="44">
        <f>ROUND(P5*E5,0)</f>
        <v>0</v>
      </c>
    </row>
    <row r="6" spans="2:17" ht="20.100000000000001" customHeight="1" x14ac:dyDescent="0.25">
      <c r="B6" s="21"/>
      <c r="C6" s="30"/>
      <c r="D6" s="21"/>
      <c r="E6" s="21"/>
      <c r="F6" s="29"/>
      <c r="G6" s="29"/>
      <c r="H6" s="31"/>
      <c r="I6" s="31"/>
      <c r="J6" s="32"/>
      <c r="K6" s="32"/>
      <c r="L6" s="33"/>
      <c r="M6" s="34"/>
      <c r="N6" s="37"/>
      <c r="O6" s="37"/>
      <c r="P6" s="58"/>
      <c r="Q6" s="44"/>
    </row>
    <row r="7" spans="2:17" x14ac:dyDescent="0.25">
      <c r="B7" s="22" t="s">
        <v>43</v>
      </c>
      <c r="C7" s="22"/>
      <c r="D7" s="22"/>
      <c r="E7" s="22"/>
      <c r="F7" s="15"/>
      <c r="G7" s="15"/>
      <c r="H7" s="15"/>
      <c r="I7" s="15"/>
      <c r="J7" s="15"/>
      <c r="K7" s="15"/>
      <c r="L7" s="16"/>
      <c r="M7" s="16"/>
      <c r="N7" s="16"/>
      <c r="O7" s="16"/>
      <c r="P7" s="59"/>
      <c r="Q7" s="16"/>
    </row>
    <row r="8" spans="2:17" ht="20.100000000000001" customHeight="1" x14ac:dyDescent="0.25">
      <c r="B8" s="21">
        <v>2.1</v>
      </c>
      <c r="C8" s="30" t="s">
        <v>14</v>
      </c>
      <c r="D8" s="21" t="s">
        <v>35</v>
      </c>
      <c r="E8" s="21">
        <v>8</v>
      </c>
      <c r="F8" s="29">
        <v>1350000</v>
      </c>
      <c r="G8" s="29">
        <f>E8*F8</f>
        <v>10800000</v>
      </c>
      <c r="H8" s="31">
        <v>1450000</v>
      </c>
      <c r="I8" s="31">
        <f>H8*E8</f>
        <v>11600000</v>
      </c>
      <c r="J8" s="32">
        <v>920000</v>
      </c>
      <c r="K8" s="32">
        <f>J8*E8</f>
        <v>7360000</v>
      </c>
      <c r="L8" s="33">
        <f>ROUND((G8+I8+K8)/3,0)</f>
        <v>9920000</v>
      </c>
      <c r="M8" s="34">
        <f>ROUND(MIN(G8,I8,K8),0)</f>
        <v>7360000</v>
      </c>
      <c r="N8" s="37">
        <f>ROUND(O8/E8,0)</f>
        <v>1080000</v>
      </c>
      <c r="O8" s="37">
        <f>ROUND((M8+L8)/2,0)</f>
        <v>8640000</v>
      </c>
      <c r="P8" s="58"/>
      <c r="Q8" s="44">
        <f>ROUND(P8*E8,0)</f>
        <v>0</v>
      </c>
    </row>
    <row r="9" spans="2:17" ht="20.100000000000001" customHeight="1" x14ac:dyDescent="0.25">
      <c r="B9" s="21"/>
      <c r="C9" s="30"/>
      <c r="D9" s="21"/>
      <c r="E9" s="21"/>
      <c r="F9" s="29"/>
      <c r="G9" s="29"/>
      <c r="H9" s="31"/>
      <c r="I9" s="31"/>
      <c r="J9" s="32"/>
      <c r="K9" s="32"/>
      <c r="L9" s="33"/>
      <c r="M9" s="34"/>
      <c r="N9" s="37"/>
      <c r="O9" s="37"/>
      <c r="P9" s="58"/>
      <c r="Q9" s="44"/>
    </row>
    <row r="10" spans="2:17" ht="20.100000000000001" customHeight="1" x14ac:dyDescent="0.25">
      <c r="B10" s="21"/>
      <c r="C10" s="30"/>
      <c r="D10" s="21"/>
      <c r="E10" s="21"/>
      <c r="F10" s="29"/>
      <c r="G10" s="29"/>
      <c r="H10" s="31"/>
      <c r="I10" s="31"/>
      <c r="J10" s="32"/>
      <c r="K10" s="32"/>
      <c r="L10" s="33"/>
      <c r="M10" s="34"/>
      <c r="N10" s="37"/>
      <c r="O10" s="37"/>
      <c r="P10" s="58"/>
      <c r="Q10" s="44"/>
    </row>
    <row r="11" spans="2:17" x14ac:dyDescent="0.25">
      <c r="B11" s="20" t="s">
        <v>44</v>
      </c>
      <c r="C11" s="20"/>
      <c r="D11" s="20"/>
      <c r="E11" s="20"/>
      <c r="F11" s="15"/>
      <c r="G11" s="15"/>
      <c r="H11" s="15"/>
      <c r="I11" s="15"/>
      <c r="J11" s="15"/>
      <c r="K11" s="15"/>
      <c r="L11" s="16"/>
      <c r="M11" s="16"/>
      <c r="N11" s="16"/>
      <c r="O11" s="16"/>
      <c r="P11" s="59"/>
      <c r="Q11" s="16"/>
    </row>
    <row r="12" spans="2:17" ht="20.100000000000001" customHeight="1" x14ac:dyDescent="0.25">
      <c r="B12" s="21">
        <v>3.1</v>
      </c>
      <c r="C12" s="30" t="s">
        <v>15</v>
      </c>
      <c r="D12" s="21" t="s">
        <v>35</v>
      </c>
      <c r="E12" s="21">
        <v>8</v>
      </c>
      <c r="F12" s="29">
        <v>1350000</v>
      </c>
      <c r="G12" s="29">
        <f>E12*F12</f>
        <v>10800000</v>
      </c>
      <c r="H12" s="31">
        <v>1450000</v>
      </c>
      <c r="I12" s="31">
        <f>H12*E12</f>
        <v>11600000</v>
      </c>
      <c r="J12" s="32">
        <v>920000</v>
      </c>
      <c r="K12" s="32">
        <f>J12*E12</f>
        <v>7360000</v>
      </c>
      <c r="L12" s="33">
        <f>ROUND((G12+I12+K12)/3,0)</f>
        <v>9920000</v>
      </c>
      <c r="M12" s="34">
        <f>ROUND(MIN(G12,I12,K12),0)</f>
        <v>7360000</v>
      </c>
      <c r="N12" s="37">
        <f>ROUND(O12/E12,0)</f>
        <v>1080000</v>
      </c>
      <c r="O12" s="37">
        <f>ROUND((M12+L12)/2,0)</f>
        <v>8640000</v>
      </c>
      <c r="P12" s="58"/>
      <c r="Q12" s="44">
        <f>ROUND(P12*E12,0)</f>
        <v>0</v>
      </c>
    </row>
    <row r="13" spans="2:17" ht="29.25" customHeight="1" x14ac:dyDescent="0.25">
      <c r="B13" s="21"/>
      <c r="C13" s="30"/>
      <c r="D13" s="21"/>
      <c r="E13" s="21"/>
      <c r="F13" s="29"/>
      <c r="G13" s="29"/>
      <c r="H13" s="31"/>
      <c r="I13" s="31"/>
      <c r="J13" s="32"/>
      <c r="K13" s="32"/>
      <c r="L13" s="33"/>
      <c r="M13" s="34"/>
      <c r="N13" s="37"/>
      <c r="O13" s="37"/>
      <c r="P13" s="58"/>
      <c r="Q13" s="44"/>
    </row>
    <row r="14" spans="2:17" x14ac:dyDescent="0.25">
      <c r="B14" s="20" t="s">
        <v>45</v>
      </c>
      <c r="C14" s="20"/>
      <c r="D14" s="20"/>
      <c r="E14" s="20"/>
      <c r="F14" s="15"/>
      <c r="G14" s="15"/>
      <c r="H14" s="15"/>
      <c r="I14" s="15"/>
      <c r="J14" s="15"/>
      <c r="K14" s="15"/>
      <c r="L14" s="16"/>
      <c r="M14" s="16"/>
      <c r="N14" s="16"/>
      <c r="O14" s="16"/>
      <c r="P14" s="59"/>
      <c r="Q14" s="16"/>
    </row>
    <row r="15" spans="2:17" ht="236.25" x14ac:dyDescent="0.25">
      <c r="B15" s="1">
        <v>4.0999999999999996</v>
      </c>
      <c r="C15" s="5" t="s">
        <v>16</v>
      </c>
      <c r="D15" s="1" t="s">
        <v>36</v>
      </c>
      <c r="E15" s="1">
        <v>2</v>
      </c>
      <c r="F15" s="8">
        <v>4350000</v>
      </c>
      <c r="G15" s="8">
        <f t="shared" ref="G15:G27" si="0">E15*F15</f>
        <v>8700000</v>
      </c>
      <c r="H15" s="9">
        <v>4200000</v>
      </c>
      <c r="I15" s="9">
        <f t="shared" ref="I15:I27" si="1">H15*E15</f>
        <v>8400000</v>
      </c>
      <c r="J15" s="11">
        <v>2800000</v>
      </c>
      <c r="K15" s="11">
        <f t="shared" ref="K15:K27" si="2">J15*E15</f>
        <v>5600000</v>
      </c>
      <c r="L15" s="17">
        <f>ROUND((G15+I15+K15)/3,0)</f>
        <v>7566667</v>
      </c>
      <c r="M15" s="18">
        <f>ROUND(MIN(G15,I15,K15),0)</f>
        <v>5600000</v>
      </c>
      <c r="N15" s="38">
        <f>ROUND(O15/E15,0)</f>
        <v>3291667</v>
      </c>
      <c r="O15" s="38">
        <f>ROUND((M15+L15)/2,0)</f>
        <v>6583334</v>
      </c>
      <c r="P15" s="60"/>
      <c r="Q15" s="45">
        <f>ROUND(P15*E15,0)</f>
        <v>0</v>
      </c>
    </row>
    <row r="16" spans="2:17" x14ac:dyDescent="0.25">
      <c r="B16" s="20" t="s">
        <v>47</v>
      </c>
      <c r="C16" s="20"/>
      <c r="D16" s="20"/>
      <c r="E16" s="20"/>
      <c r="F16" s="15"/>
      <c r="G16" s="15"/>
      <c r="H16" s="15"/>
      <c r="I16" s="15"/>
      <c r="J16" s="15"/>
      <c r="K16" s="15"/>
      <c r="L16" s="16"/>
      <c r="M16" s="16"/>
      <c r="N16" s="16"/>
      <c r="O16" s="16"/>
      <c r="P16" s="59"/>
      <c r="Q16" s="16"/>
    </row>
    <row r="17" spans="2:17" ht="220.5" x14ac:dyDescent="0.25">
      <c r="B17" s="1">
        <v>5.0999999999999996</v>
      </c>
      <c r="C17" s="4" t="s">
        <v>17</v>
      </c>
      <c r="D17" s="1" t="s">
        <v>36</v>
      </c>
      <c r="E17" s="1">
        <v>3</v>
      </c>
      <c r="F17" s="8">
        <v>5210000</v>
      </c>
      <c r="G17" s="8">
        <f t="shared" si="0"/>
        <v>15630000</v>
      </c>
      <c r="H17" s="9">
        <v>6500000</v>
      </c>
      <c r="I17" s="9">
        <f t="shared" si="1"/>
        <v>19500000</v>
      </c>
      <c r="J17" s="11">
        <v>4800000</v>
      </c>
      <c r="K17" s="11">
        <f t="shared" si="2"/>
        <v>14400000</v>
      </c>
      <c r="L17" s="17">
        <f>ROUND((G17+I17+K17)/3,0)</f>
        <v>16510000</v>
      </c>
      <c r="M17" s="18">
        <f>ROUND(MIN(G17,I17,K17),0)</f>
        <v>14400000</v>
      </c>
      <c r="N17" s="38">
        <f>ROUND(O17/E17,0)</f>
        <v>5151667</v>
      </c>
      <c r="O17" s="38">
        <f>ROUND((M17+L17)/2,0)</f>
        <v>15455000</v>
      </c>
      <c r="P17" s="60"/>
      <c r="Q17" s="45">
        <f>ROUND(P17*E17,0)</f>
        <v>0</v>
      </c>
    </row>
    <row r="18" spans="2:17" x14ac:dyDescent="0.25">
      <c r="B18" s="20" t="s">
        <v>48</v>
      </c>
      <c r="C18" s="20"/>
      <c r="D18" s="20"/>
      <c r="E18" s="20"/>
      <c r="F18" s="15"/>
      <c r="G18" s="15"/>
      <c r="H18" s="15"/>
      <c r="I18" s="15"/>
      <c r="J18" s="15"/>
      <c r="K18" s="15"/>
      <c r="L18" s="16"/>
      <c r="M18" s="16"/>
      <c r="N18" s="16"/>
      <c r="O18" s="16"/>
      <c r="P18" s="59"/>
      <c r="Q18" s="16"/>
    </row>
    <row r="19" spans="2:17" ht="236.25" x14ac:dyDescent="0.25">
      <c r="B19" s="1">
        <v>6.1</v>
      </c>
      <c r="C19" s="4" t="s">
        <v>18</v>
      </c>
      <c r="D19" s="1" t="s">
        <v>36</v>
      </c>
      <c r="E19" s="1">
        <v>3</v>
      </c>
      <c r="F19" s="8">
        <v>4800000</v>
      </c>
      <c r="G19" s="8">
        <f t="shared" si="0"/>
        <v>14400000</v>
      </c>
      <c r="H19" s="9">
        <v>6500000</v>
      </c>
      <c r="I19" s="9">
        <f t="shared" si="1"/>
        <v>19500000</v>
      </c>
      <c r="J19" s="11">
        <v>4050000</v>
      </c>
      <c r="K19" s="11">
        <f t="shared" si="2"/>
        <v>12150000</v>
      </c>
      <c r="L19" s="17">
        <f>ROUND((G19+I19+K19)/3,0)</f>
        <v>15350000</v>
      </c>
      <c r="M19" s="18">
        <f>ROUND(MIN(G19,I19,K19),0)</f>
        <v>12150000</v>
      </c>
      <c r="N19" s="38">
        <f>ROUND(O19/E19,0)</f>
        <v>4583333</v>
      </c>
      <c r="O19" s="38">
        <f>ROUND((M19+L19)/2,0)</f>
        <v>13750000</v>
      </c>
      <c r="P19" s="60"/>
      <c r="Q19" s="45">
        <f>ROUND(P19*E19,0)</f>
        <v>0</v>
      </c>
    </row>
    <row r="20" spans="2:17" x14ac:dyDescent="0.25">
      <c r="B20" s="20" t="s">
        <v>46</v>
      </c>
      <c r="C20" s="20"/>
      <c r="D20" s="20"/>
      <c r="E20" s="20"/>
      <c r="F20" s="15"/>
      <c r="G20" s="15"/>
      <c r="H20" s="15"/>
      <c r="I20" s="15"/>
      <c r="J20" s="15"/>
      <c r="K20" s="15"/>
      <c r="L20" s="16"/>
      <c r="M20" s="16"/>
      <c r="N20" s="16"/>
      <c r="O20" s="16"/>
      <c r="P20" s="59"/>
      <c r="Q20" s="16"/>
    </row>
    <row r="21" spans="2:17" ht="236.25" x14ac:dyDescent="0.25">
      <c r="B21" s="1">
        <v>7.1</v>
      </c>
      <c r="C21" s="4" t="s">
        <v>19</v>
      </c>
      <c r="D21" s="1" t="s">
        <v>36</v>
      </c>
      <c r="E21" s="1">
        <v>3</v>
      </c>
      <c r="F21" s="8">
        <v>9400000</v>
      </c>
      <c r="G21" s="8">
        <f t="shared" si="0"/>
        <v>28200000</v>
      </c>
      <c r="H21" s="9">
        <v>14210000</v>
      </c>
      <c r="I21" s="9">
        <f t="shared" si="1"/>
        <v>42630000</v>
      </c>
      <c r="J21" s="11">
        <v>7700000</v>
      </c>
      <c r="K21" s="11">
        <f t="shared" si="2"/>
        <v>23100000</v>
      </c>
      <c r="L21" s="17">
        <f>ROUND((G21+I21+K21)/3,0)</f>
        <v>31310000</v>
      </c>
      <c r="M21" s="18">
        <f>ROUND(MIN(G21,I21,K21),0)</f>
        <v>23100000</v>
      </c>
      <c r="N21" s="38">
        <f>ROUND(O21/E21,0)</f>
        <v>9068333</v>
      </c>
      <c r="O21" s="38">
        <f>ROUND((M21+L21)/2,0)</f>
        <v>27205000</v>
      </c>
      <c r="P21" s="60"/>
      <c r="Q21" s="45">
        <f>ROUND(P21*E21,0)</f>
        <v>0</v>
      </c>
    </row>
    <row r="22" spans="2:17" x14ac:dyDescent="0.25">
      <c r="B22" s="20" t="s">
        <v>49</v>
      </c>
      <c r="C22" s="20"/>
      <c r="D22" s="20"/>
      <c r="E22" s="20"/>
      <c r="F22" s="15"/>
      <c r="G22" s="15"/>
      <c r="H22" s="15"/>
      <c r="I22" s="15"/>
      <c r="J22" s="15"/>
      <c r="K22" s="15"/>
      <c r="L22" s="16"/>
      <c r="M22" s="16"/>
      <c r="N22" s="16"/>
      <c r="O22" s="16"/>
      <c r="P22" s="59"/>
      <c r="Q22" s="16"/>
    </row>
    <row r="23" spans="2:17" ht="240" customHeight="1" x14ac:dyDescent="0.25">
      <c r="B23" s="1">
        <v>8.1</v>
      </c>
      <c r="C23" s="5" t="s">
        <v>20</v>
      </c>
      <c r="D23" s="1" t="s">
        <v>36</v>
      </c>
      <c r="E23" s="14">
        <v>3</v>
      </c>
      <c r="F23" s="8">
        <v>5210000</v>
      </c>
      <c r="G23" s="8">
        <f t="shared" si="0"/>
        <v>15630000</v>
      </c>
      <c r="H23" s="9">
        <v>6500000</v>
      </c>
      <c r="I23" s="9">
        <f t="shared" si="1"/>
        <v>19500000</v>
      </c>
      <c r="J23" s="11">
        <v>4450000</v>
      </c>
      <c r="K23" s="11">
        <f t="shared" si="2"/>
        <v>13350000</v>
      </c>
      <c r="L23" s="17">
        <f>ROUND((G23+I23+K23)/3,0)</f>
        <v>16160000</v>
      </c>
      <c r="M23" s="18">
        <f>ROUND(MIN(G23,I23,K23),0)</f>
        <v>13350000</v>
      </c>
      <c r="N23" s="38">
        <f>ROUND(O23/E23,0)</f>
        <v>4918333</v>
      </c>
      <c r="O23" s="38">
        <f>ROUND((M23+L23)/2,0)</f>
        <v>14755000</v>
      </c>
      <c r="P23" s="60"/>
      <c r="Q23" s="45">
        <f>ROUND(P23*E23,0)</f>
        <v>0</v>
      </c>
    </row>
    <row r="24" spans="2:17" x14ac:dyDescent="0.25">
      <c r="B24" s="20" t="s">
        <v>50</v>
      </c>
      <c r="C24" s="20"/>
      <c r="D24" s="20"/>
      <c r="E24" s="20"/>
      <c r="F24" s="15"/>
      <c r="G24" s="15"/>
      <c r="H24" s="15"/>
      <c r="I24" s="15"/>
      <c r="J24" s="15"/>
      <c r="K24" s="15"/>
      <c r="L24" s="16"/>
      <c r="M24" s="16"/>
      <c r="N24" s="16"/>
      <c r="O24" s="16"/>
      <c r="P24" s="59"/>
      <c r="Q24" s="16"/>
    </row>
    <row r="25" spans="2:17" ht="220.5" x14ac:dyDescent="0.25">
      <c r="B25" s="1">
        <v>9.1</v>
      </c>
      <c r="C25" s="5" t="s">
        <v>21</v>
      </c>
      <c r="D25" s="1" t="s">
        <v>36</v>
      </c>
      <c r="E25" s="1">
        <v>2</v>
      </c>
      <c r="F25" s="8">
        <v>6102300</v>
      </c>
      <c r="G25" s="8">
        <f t="shared" si="0"/>
        <v>12204600</v>
      </c>
      <c r="H25" s="9">
        <v>7850000</v>
      </c>
      <c r="I25" s="9">
        <f t="shared" si="1"/>
        <v>15700000</v>
      </c>
      <c r="J25" s="11">
        <v>5850000</v>
      </c>
      <c r="K25" s="11">
        <f t="shared" si="2"/>
        <v>11700000</v>
      </c>
      <c r="L25" s="17">
        <f>ROUND((G25+I25+K25)/3,0)</f>
        <v>13201533</v>
      </c>
      <c r="M25" s="18">
        <f>ROUND(MIN(G25,I25,K25),0)</f>
        <v>11700000</v>
      </c>
      <c r="N25" s="38">
        <f>ROUND(O25/E25,0)</f>
        <v>6225384</v>
      </c>
      <c r="O25" s="38">
        <f>ROUND((M25+L25)/2,0)</f>
        <v>12450767</v>
      </c>
      <c r="P25" s="60"/>
      <c r="Q25" s="45">
        <f>ROUND(P25*E25,0)</f>
        <v>0</v>
      </c>
    </row>
    <row r="26" spans="2:17" x14ac:dyDescent="0.25">
      <c r="B26" s="20" t="s">
        <v>51</v>
      </c>
      <c r="C26" s="20"/>
      <c r="D26" s="20"/>
      <c r="E26" s="20"/>
      <c r="F26" s="15"/>
      <c r="G26" s="15"/>
      <c r="H26" s="15"/>
      <c r="I26" s="15"/>
      <c r="J26" s="15"/>
      <c r="K26" s="15"/>
      <c r="L26" s="16"/>
      <c r="M26" s="16"/>
      <c r="N26" s="16"/>
      <c r="O26" s="16"/>
      <c r="P26" s="59"/>
      <c r="Q26" s="16"/>
    </row>
    <row r="27" spans="2:17" ht="173.25" x14ac:dyDescent="0.25">
      <c r="B27" s="1">
        <v>10.1</v>
      </c>
      <c r="C27" s="4" t="s">
        <v>22</v>
      </c>
      <c r="D27" s="1" t="s">
        <v>36</v>
      </c>
      <c r="E27" s="1">
        <v>3</v>
      </c>
      <c r="F27" s="29">
        <v>1905230</v>
      </c>
      <c r="G27" s="29">
        <f t="shared" si="0"/>
        <v>5715690</v>
      </c>
      <c r="H27" s="31">
        <v>3550000</v>
      </c>
      <c r="I27" s="31">
        <f t="shared" si="1"/>
        <v>10650000</v>
      </c>
      <c r="J27" s="32">
        <v>2050000</v>
      </c>
      <c r="K27" s="32">
        <f t="shared" si="2"/>
        <v>6150000</v>
      </c>
      <c r="L27" s="33">
        <f>ROUND((G27+I27+K27)/3,0)</f>
        <v>7505230</v>
      </c>
      <c r="M27" s="34">
        <f>ROUND(MIN(G27,I27,K27),0)</f>
        <v>5715690</v>
      </c>
      <c r="N27" s="37">
        <f>ROUND(O27/E27,0)</f>
        <v>2203487</v>
      </c>
      <c r="O27" s="37">
        <f>ROUND((M27+L27)/2,0)</f>
        <v>6610460</v>
      </c>
      <c r="P27" s="58"/>
      <c r="Q27" s="44">
        <f>ROUND(P27*E27,0)</f>
        <v>0</v>
      </c>
    </row>
    <row r="28" spans="2:17" ht="31.5" x14ac:dyDescent="0.25">
      <c r="B28" s="1">
        <v>10.199999999999999</v>
      </c>
      <c r="C28" s="4" t="s">
        <v>23</v>
      </c>
      <c r="D28" s="1" t="s">
        <v>37</v>
      </c>
      <c r="E28" s="1">
        <v>1</v>
      </c>
      <c r="F28" s="29"/>
      <c r="G28" s="29"/>
      <c r="H28" s="31"/>
      <c r="I28" s="31"/>
      <c r="J28" s="32"/>
      <c r="K28" s="32"/>
      <c r="L28" s="33"/>
      <c r="M28" s="34"/>
      <c r="N28" s="37"/>
      <c r="O28" s="37"/>
      <c r="P28" s="58"/>
      <c r="Q28" s="44"/>
    </row>
    <row r="29" spans="2:17" ht="31.5" x14ac:dyDescent="0.25">
      <c r="B29" s="1">
        <v>10.3</v>
      </c>
      <c r="C29" s="4" t="s">
        <v>24</v>
      </c>
      <c r="D29" s="1" t="s">
        <v>37</v>
      </c>
      <c r="E29" s="1">
        <v>1</v>
      </c>
      <c r="F29" s="29"/>
      <c r="G29" s="29"/>
      <c r="H29" s="31"/>
      <c r="I29" s="31"/>
      <c r="J29" s="32"/>
      <c r="K29" s="32"/>
      <c r="L29" s="33"/>
      <c r="M29" s="34"/>
      <c r="N29" s="37"/>
      <c r="O29" s="37"/>
      <c r="P29" s="58"/>
      <c r="Q29" s="44"/>
    </row>
    <row r="30" spans="2:17" x14ac:dyDescent="0.25">
      <c r="B30" s="1">
        <v>10.4</v>
      </c>
      <c r="C30" s="4" t="s">
        <v>25</v>
      </c>
      <c r="D30" s="1" t="s">
        <v>37</v>
      </c>
      <c r="E30" s="1">
        <v>1</v>
      </c>
      <c r="F30" s="29"/>
      <c r="G30" s="29"/>
      <c r="H30" s="31"/>
      <c r="I30" s="31"/>
      <c r="J30" s="32"/>
      <c r="K30" s="32"/>
      <c r="L30" s="33"/>
      <c r="M30" s="34"/>
      <c r="N30" s="37"/>
      <c r="O30" s="37"/>
      <c r="P30" s="58"/>
      <c r="Q30" s="44"/>
    </row>
    <row r="31" spans="2:17" x14ac:dyDescent="0.25">
      <c r="B31" s="20" t="s">
        <v>52</v>
      </c>
      <c r="C31" s="20"/>
      <c r="D31" s="20"/>
      <c r="E31" s="20"/>
      <c r="F31" s="15"/>
      <c r="G31" s="15"/>
      <c r="H31" s="15"/>
      <c r="I31" s="15"/>
      <c r="J31" s="15"/>
      <c r="K31" s="15"/>
      <c r="L31" s="16"/>
      <c r="M31" s="16"/>
      <c r="N31" s="16"/>
      <c r="O31" s="16"/>
      <c r="P31" s="59"/>
      <c r="Q31" s="16"/>
    </row>
    <row r="32" spans="2:17" ht="204.75" x14ac:dyDescent="0.25">
      <c r="B32" s="1">
        <v>11.1</v>
      </c>
      <c r="C32" s="5" t="s">
        <v>26</v>
      </c>
      <c r="D32" s="1" t="s">
        <v>36</v>
      </c>
      <c r="E32" s="1">
        <v>3</v>
      </c>
      <c r="F32" s="8">
        <v>4700000</v>
      </c>
      <c r="G32" s="8">
        <f>F32*E32</f>
        <v>14100000</v>
      </c>
      <c r="H32" s="9">
        <v>7205000</v>
      </c>
      <c r="I32" s="9">
        <f t="shared" ref="I32:I46" si="3">H32*E32</f>
        <v>21615000</v>
      </c>
      <c r="J32" s="11">
        <v>4550000</v>
      </c>
      <c r="K32" s="11">
        <f t="shared" ref="K32:K46" si="4">J32*E32</f>
        <v>13650000</v>
      </c>
      <c r="L32" s="17">
        <f t="shared" ref="L32:L46" si="5">(G32+I32+K32)/3</f>
        <v>16455000</v>
      </c>
      <c r="M32" s="18">
        <f t="shared" ref="M32:M46" si="6">MIN(G32,I32,K32)</f>
        <v>13650000</v>
      </c>
      <c r="N32" s="38">
        <f>ROUND(O32/E32,0)</f>
        <v>5017500</v>
      </c>
      <c r="O32" s="38">
        <f>ROUND((M32+L32)/2,0)</f>
        <v>15052500</v>
      </c>
      <c r="P32" s="60"/>
      <c r="Q32" s="45">
        <f>ROUND(P32*E32,0)</f>
        <v>0</v>
      </c>
    </row>
    <row r="33" spans="2:17" x14ac:dyDescent="0.25">
      <c r="B33" s="20" t="s">
        <v>53</v>
      </c>
      <c r="C33" s="20"/>
      <c r="D33" s="20"/>
      <c r="E33" s="20"/>
      <c r="F33" s="15"/>
      <c r="G33" s="15"/>
      <c r="H33" s="15"/>
      <c r="I33" s="15"/>
      <c r="J33" s="15"/>
      <c r="K33" s="15"/>
      <c r="L33" s="16"/>
      <c r="M33" s="16"/>
      <c r="N33" s="16"/>
      <c r="O33" s="16"/>
      <c r="P33" s="59"/>
      <c r="Q33" s="16"/>
    </row>
    <row r="34" spans="2:17" ht="173.25" x14ac:dyDescent="0.25">
      <c r="B34" s="1">
        <v>12.1</v>
      </c>
      <c r="C34" s="4" t="s">
        <v>27</v>
      </c>
      <c r="D34" s="1" t="s">
        <v>36</v>
      </c>
      <c r="E34" s="1">
        <v>1</v>
      </c>
      <c r="F34" s="8">
        <v>2205300</v>
      </c>
      <c r="G34" s="8">
        <f t="shared" ref="G34:G46" si="7">E34*F34</f>
        <v>2205300</v>
      </c>
      <c r="H34" s="9">
        <v>3050000</v>
      </c>
      <c r="I34" s="9">
        <f t="shared" si="3"/>
        <v>3050000</v>
      </c>
      <c r="J34" s="11">
        <v>1850000</v>
      </c>
      <c r="K34" s="11">
        <f t="shared" si="4"/>
        <v>1850000</v>
      </c>
      <c r="L34" s="17">
        <f t="shared" si="5"/>
        <v>2368433.3333333335</v>
      </c>
      <c r="M34" s="18">
        <f t="shared" si="6"/>
        <v>1850000</v>
      </c>
      <c r="N34" s="38">
        <f>ROUND(O34/E34,0)</f>
        <v>2109217</v>
      </c>
      <c r="O34" s="38">
        <f>ROUND((M34+L34)/2,0)</f>
        <v>2109217</v>
      </c>
      <c r="P34" s="60"/>
      <c r="Q34" s="45">
        <f>ROUND(P34*E34,0)</f>
        <v>0</v>
      </c>
    </row>
    <row r="35" spans="2:17" x14ac:dyDescent="0.25">
      <c r="B35" s="20" t="s">
        <v>54</v>
      </c>
      <c r="C35" s="20"/>
      <c r="D35" s="20"/>
      <c r="E35" s="20"/>
      <c r="F35" s="15"/>
      <c r="G35" s="15"/>
      <c r="H35" s="15"/>
      <c r="I35" s="15"/>
      <c r="J35" s="15"/>
      <c r="K35" s="15"/>
      <c r="L35" s="16"/>
      <c r="M35" s="16"/>
      <c r="N35" s="16"/>
      <c r="O35" s="16"/>
      <c r="P35" s="59"/>
      <c r="Q35" s="16"/>
    </row>
    <row r="36" spans="2:17" ht="220.5" x14ac:dyDescent="0.25">
      <c r="B36" s="1">
        <v>13.1</v>
      </c>
      <c r="C36" s="4" t="s">
        <v>28</v>
      </c>
      <c r="D36" s="1" t="s">
        <v>36</v>
      </c>
      <c r="E36" s="1">
        <v>1</v>
      </c>
      <c r="F36" s="8">
        <v>3250100</v>
      </c>
      <c r="G36" s="8">
        <f t="shared" si="7"/>
        <v>3250100</v>
      </c>
      <c r="H36" s="9">
        <v>4250000</v>
      </c>
      <c r="I36" s="9">
        <f t="shared" si="3"/>
        <v>4250000</v>
      </c>
      <c r="J36" s="11">
        <v>2950800</v>
      </c>
      <c r="K36" s="11">
        <f t="shared" si="4"/>
        <v>2950800</v>
      </c>
      <c r="L36" s="17">
        <f t="shared" si="5"/>
        <v>3483633.3333333335</v>
      </c>
      <c r="M36" s="18">
        <f t="shared" si="6"/>
        <v>2950800</v>
      </c>
      <c r="N36" s="38">
        <f>ROUND(O36/E36,0)</f>
        <v>3217217</v>
      </c>
      <c r="O36" s="38">
        <f>ROUND((M36+L36)/2,0)</f>
        <v>3217217</v>
      </c>
      <c r="P36" s="60"/>
      <c r="Q36" s="45">
        <f>ROUND(P36*E36,0)</f>
        <v>0</v>
      </c>
    </row>
    <row r="37" spans="2:17" x14ac:dyDescent="0.25">
      <c r="B37" s="22" t="s">
        <v>55</v>
      </c>
      <c r="C37" s="22"/>
      <c r="D37" s="22"/>
      <c r="E37" s="22"/>
      <c r="F37" s="15"/>
      <c r="G37" s="15"/>
      <c r="H37" s="15"/>
      <c r="I37" s="15"/>
      <c r="J37" s="15"/>
      <c r="K37" s="15"/>
      <c r="L37" s="16"/>
      <c r="M37" s="16"/>
      <c r="N37" s="16"/>
      <c r="O37" s="16"/>
      <c r="P37" s="59"/>
      <c r="Q37" s="16"/>
    </row>
    <row r="38" spans="2:17" ht="204.75" x14ac:dyDescent="0.25">
      <c r="B38" s="1">
        <v>14.1</v>
      </c>
      <c r="C38" s="4" t="s">
        <v>29</v>
      </c>
      <c r="D38" s="1" t="s">
        <v>38</v>
      </c>
      <c r="E38" s="1">
        <v>1</v>
      </c>
      <c r="F38" s="8">
        <v>2095600</v>
      </c>
      <c r="G38" s="8">
        <f t="shared" si="7"/>
        <v>2095600</v>
      </c>
      <c r="H38" s="9">
        <v>3500000</v>
      </c>
      <c r="I38" s="9">
        <f t="shared" si="3"/>
        <v>3500000</v>
      </c>
      <c r="J38" s="11">
        <v>1800000</v>
      </c>
      <c r="K38" s="11">
        <f t="shared" si="4"/>
        <v>1800000</v>
      </c>
      <c r="L38" s="17">
        <f t="shared" si="5"/>
        <v>2465200</v>
      </c>
      <c r="M38" s="18">
        <f t="shared" si="6"/>
        <v>1800000</v>
      </c>
      <c r="N38" s="38">
        <f>ROUND(O38/E38,0)</f>
        <v>2132600</v>
      </c>
      <c r="O38" s="38">
        <f>ROUND((M38+L38)/2,0)</f>
        <v>2132600</v>
      </c>
      <c r="P38" s="60"/>
      <c r="Q38" s="45">
        <f>ROUND(P38*E38,0)</f>
        <v>0</v>
      </c>
    </row>
    <row r="39" spans="2:17" x14ac:dyDescent="0.25">
      <c r="B39" s="20" t="s">
        <v>56</v>
      </c>
      <c r="C39" s="20"/>
      <c r="D39" s="20"/>
      <c r="E39" s="20"/>
      <c r="F39" s="15"/>
      <c r="G39" s="15"/>
      <c r="H39" s="15"/>
      <c r="I39" s="15"/>
      <c r="J39" s="15"/>
      <c r="K39" s="15"/>
      <c r="L39" s="16"/>
      <c r="M39" s="16"/>
      <c r="N39" s="16"/>
      <c r="O39" s="16"/>
      <c r="P39" s="59"/>
      <c r="Q39" s="16"/>
    </row>
    <row r="40" spans="2:17" ht="173.25" x14ac:dyDescent="0.25">
      <c r="B40" s="1">
        <v>15.1</v>
      </c>
      <c r="C40" s="4" t="s">
        <v>30</v>
      </c>
      <c r="D40" s="1" t="s">
        <v>38</v>
      </c>
      <c r="E40" s="1">
        <v>1</v>
      </c>
      <c r="F40" s="8">
        <v>3805200</v>
      </c>
      <c r="G40" s="8">
        <f t="shared" si="7"/>
        <v>3805200</v>
      </c>
      <c r="H40" s="9">
        <v>4800000</v>
      </c>
      <c r="I40" s="9">
        <f t="shared" si="3"/>
        <v>4800000</v>
      </c>
      <c r="J40" s="11">
        <v>3450800</v>
      </c>
      <c r="K40" s="11">
        <f t="shared" si="4"/>
        <v>3450800</v>
      </c>
      <c r="L40" s="17">
        <f t="shared" si="5"/>
        <v>4018666.6666666665</v>
      </c>
      <c r="M40" s="18">
        <f t="shared" si="6"/>
        <v>3450800</v>
      </c>
      <c r="N40" s="38">
        <f>ROUND(O40/E40,0)</f>
        <v>3734733</v>
      </c>
      <c r="O40" s="38">
        <f>ROUND((M40+L40)/2,0)</f>
        <v>3734733</v>
      </c>
      <c r="P40" s="60"/>
      <c r="Q40" s="45">
        <f>ROUND(P40*E40,0)</f>
        <v>0</v>
      </c>
    </row>
    <row r="41" spans="2:17" x14ac:dyDescent="0.25">
      <c r="B41" s="20" t="s">
        <v>57</v>
      </c>
      <c r="C41" s="20"/>
      <c r="D41" s="20"/>
      <c r="E41" s="20"/>
      <c r="F41" s="15"/>
      <c r="G41" s="15"/>
      <c r="H41" s="15"/>
      <c r="I41" s="15"/>
      <c r="J41" s="15"/>
      <c r="K41" s="15"/>
      <c r="L41" s="16"/>
      <c r="M41" s="16"/>
      <c r="N41" s="16"/>
      <c r="O41" s="16"/>
      <c r="P41" s="59"/>
      <c r="Q41" s="16"/>
    </row>
    <row r="42" spans="2:17" ht="220.5" x14ac:dyDescent="0.25">
      <c r="B42" s="1">
        <v>16.100000000000001</v>
      </c>
      <c r="C42" s="4" t="s">
        <v>31</v>
      </c>
      <c r="D42" s="1" t="s">
        <v>36</v>
      </c>
      <c r="E42" s="1">
        <v>3</v>
      </c>
      <c r="F42" s="8">
        <v>8450000</v>
      </c>
      <c r="G42" s="8">
        <f t="shared" si="7"/>
        <v>25350000</v>
      </c>
      <c r="H42" s="9">
        <v>11480880</v>
      </c>
      <c r="I42" s="9">
        <f t="shared" si="3"/>
        <v>34442640</v>
      </c>
      <c r="J42" s="11">
        <v>9750000</v>
      </c>
      <c r="K42" s="11">
        <f t="shared" si="4"/>
        <v>29250000</v>
      </c>
      <c r="L42" s="17">
        <f t="shared" si="5"/>
        <v>29680880</v>
      </c>
      <c r="M42" s="18">
        <f t="shared" si="6"/>
        <v>25350000</v>
      </c>
      <c r="N42" s="38">
        <f>ROUND(O42/E42,0)</f>
        <v>9171813</v>
      </c>
      <c r="O42" s="38">
        <f>ROUND((M42+L42)/2,0)</f>
        <v>27515440</v>
      </c>
      <c r="P42" s="60"/>
      <c r="Q42" s="45">
        <f>ROUND(P42*E42,0)</f>
        <v>0</v>
      </c>
    </row>
    <row r="43" spans="2:17" x14ac:dyDescent="0.25">
      <c r="B43" s="20" t="s">
        <v>58</v>
      </c>
      <c r="C43" s="20"/>
      <c r="D43" s="20"/>
      <c r="E43" s="20"/>
      <c r="F43" s="15"/>
      <c r="G43" s="15"/>
      <c r="H43" s="15"/>
      <c r="I43" s="15"/>
      <c r="J43" s="15"/>
      <c r="K43" s="15"/>
      <c r="L43" s="16"/>
      <c r="M43" s="16"/>
      <c r="N43" s="16"/>
      <c r="O43" s="16"/>
      <c r="P43" s="59"/>
      <c r="Q43" s="16"/>
    </row>
    <row r="44" spans="2:17" ht="63" x14ac:dyDescent="0.25">
      <c r="B44" s="1">
        <v>17.100000000000001</v>
      </c>
      <c r="C44" s="4" t="s">
        <v>32</v>
      </c>
      <c r="D44" s="1" t="s">
        <v>36</v>
      </c>
      <c r="E44" s="1">
        <v>3</v>
      </c>
      <c r="F44" s="8">
        <v>1305750</v>
      </c>
      <c r="G44" s="8">
        <f t="shared" si="7"/>
        <v>3917250</v>
      </c>
      <c r="H44" s="9">
        <v>2650000</v>
      </c>
      <c r="I44" s="9">
        <f t="shared" si="3"/>
        <v>7950000</v>
      </c>
      <c r="J44" s="11">
        <v>1350000</v>
      </c>
      <c r="K44" s="11">
        <f t="shared" si="4"/>
        <v>4050000</v>
      </c>
      <c r="L44" s="17">
        <f t="shared" si="5"/>
        <v>5305750</v>
      </c>
      <c r="M44" s="18">
        <f t="shared" si="6"/>
        <v>3917250</v>
      </c>
      <c r="N44" s="38">
        <f>ROUND(O44/E44,0)</f>
        <v>1537167</v>
      </c>
      <c r="O44" s="38">
        <f>ROUND((M44+L44)/2,0)</f>
        <v>4611500</v>
      </c>
      <c r="P44" s="60"/>
      <c r="Q44" s="45">
        <f>ROUND(P44*E44,0)</f>
        <v>0</v>
      </c>
    </row>
    <row r="45" spans="2:17" x14ac:dyDescent="0.25">
      <c r="B45" s="20" t="s">
        <v>59</v>
      </c>
      <c r="C45" s="20"/>
      <c r="D45" s="20"/>
      <c r="E45" s="20"/>
      <c r="F45" s="15"/>
      <c r="G45" s="15"/>
      <c r="H45" s="15"/>
      <c r="I45" s="15"/>
      <c r="J45" s="15"/>
      <c r="K45" s="15"/>
      <c r="L45" s="16"/>
      <c r="M45" s="16"/>
      <c r="N45" s="16"/>
      <c r="O45" s="16"/>
      <c r="P45" s="59"/>
      <c r="Q45" s="16"/>
    </row>
    <row r="46" spans="2:17" x14ac:dyDescent="0.25">
      <c r="B46" s="21">
        <v>18.100000000000001</v>
      </c>
      <c r="C46" s="30" t="s">
        <v>33</v>
      </c>
      <c r="D46" s="21" t="s">
        <v>36</v>
      </c>
      <c r="E46" s="21">
        <v>3</v>
      </c>
      <c r="F46" s="29">
        <v>9600000</v>
      </c>
      <c r="G46" s="29">
        <f t="shared" si="7"/>
        <v>28800000</v>
      </c>
      <c r="H46" s="31">
        <v>14850000</v>
      </c>
      <c r="I46" s="31">
        <f t="shared" si="3"/>
        <v>44550000</v>
      </c>
      <c r="J46" s="32">
        <v>9600000</v>
      </c>
      <c r="K46" s="32">
        <f t="shared" si="4"/>
        <v>28800000</v>
      </c>
      <c r="L46" s="33">
        <f t="shared" si="5"/>
        <v>34050000</v>
      </c>
      <c r="M46" s="34">
        <f t="shared" si="6"/>
        <v>28800000</v>
      </c>
      <c r="N46" s="37">
        <f>ROUND(O46/E46,0)</f>
        <v>10475000</v>
      </c>
      <c r="O46" s="37">
        <f>ROUND((M46+L46)/2,0)</f>
        <v>31425000</v>
      </c>
      <c r="P46" s="58"/>
      <c r="Q46" s="44">
        <f>ROUND(P46*E46,0)</f>
        <v>0</v>
      </c>
    </row>
    <row r="47" spans="2:17" x14ac:dyDescent="0.25">
      <c r="B47" s="21"/>
      <c r="C47" s="30"/>
      <c r="D47" s="21"/>
      <c r="E47" s="21"/>
      <c r="F47" s="29"/>
      <c r="G47" s="29"/>
      <c r="H47" s="31"/>
      <c r="I47" s="31"/>
      <c r="J47" s="32"/>
      <c r="K47" s="32"/>
      <c r="L47" s="33"/>
      <c r="M47" s="34"/>
      <c r="N47" s="37"/>
      <c r="O47" s="37"/>
      <c r="P47" s="58"/>
      <c r="Q47" s="44"/>
    </row>
    <row r="48" spans="2:17" x14ac:dyDescent="0.25">
      <c r="B48" s="21"/>
      <c r="C48" s="30"/>
      <c r="D48" s="21"/>
      <c r="E48" s="21"/>
      <c r="F48" s="29"/>
      <c r="G48" s="29"/>
      <c r="H48" s="31"/>
      <c r="I48" s="31"/>
      <c r="J48" s="32"/>
      <c r="K48" s="32"/>
      <c r="L48" s="33"/>
      <c r="M48" s="34"/>
      <c r="N48" s="37"/>
      <c r="O48" s="37"/>
      <c r="P48" s="58"/>
      <c r="Q48" s="44"/>
    </row>
    <row r="49" spans="2:17" x14ac:dyDescent="0.25">
      <c r="B49" s="22" t="s">
        <v>60</v>
      </c>
      <c r="C49" s="22"/>
      <c r="D49" s="22"/>
      <c r="E49" s="22"/>
      <c r="F49" s="15"/>
      <c r="G49" s="15"/>
      <c r="H49" s="15"/>
      <c r="I49" s="15"/>
      <c r="J49" s="15"/>
      <c r="K49" s="15"/>
      <c r="L49" s="16"/>
      <c r="M49" s="16"/>
      <c r="N49" s="16"/>
      <c r="O49" s="16"/>
      <c r="P49" s="59"/>
      <c r="Q49" s="16"/>
    </row>
    <row r="50" spans="2:17" ht="94.5" x14ac:dyDescent="0.25">
      <c r="B50" s="1">
        <v>19.100000000000001</v>
      </c>
      <c r="C50" s="4" t="s">
        <v>34</v>
      </c>
      <c r="D50" s="1" t="s">
        <v>36</v>
      </c>
      <c r="E50" s="1">
        <v>1</v>
      </c>
      <c r="F50" s="8">
        <v>1904650</v>
      </c>
      <c r="G50" s="8">
        <f>E50*F50</f>
        <v>1904650</v>
      </c>
      <c r="H50" s="9">
        <v>3050000</v>
      </c>
      <c r="I50" s="9">
        <f>H50*E50</f>
        <v>3050000</v>
      </c>
      <c r="J50" s="11">
        <v>2100000</v>
      </c>
      <c r="K50" s="11">
        <f>J50*E50</f>
        <v>2100000</v>
      </c>
      <c r="L50" s="17">
        <f t="shared" ref="L50" si="8">(G50+I50+K50)/3</f>
        <v>2351550</v>
      </c>
      <c r="M50" s="18">
        <f t="shared" ref="M50" si="9">MIN(G50,I50,K50)</f>
        <v>1904650</v>
      </c>
      <c r="N50" s="38">
        <f>ROUND(O50/E50,0)</f>
        <v>2128100</v>
      </c>
      <c r="O50" s="38">
        <f>ROUND((M50+L50)/2,0)</f>
        <v>2128100</v>
      </c>
      <c r="P50" s="60"/>
      <c r="Q50" s="45">
        <f>ROUND(P50*E50,0)</f>
        <v>0</v>
      </c>
    </row>
    <row r="51" spans="2:17" x14ac:dyDescent="0.25">
      <c r="L51" s="19"/>
      <c r="M51" s="19"/>
      <c r="N51" s="19"/>
      <c r="O51" s="19"/>
      <c r="P51" s="19"/>
      <c r="Q51" s="19"/>
    </row>
    <row r="52" spans="2:17" x14ac:dyDescent="0.25">
      <c r="D52" s="39" t="s">
        <v>8</v>
      </c>
      <c r="E52" s="39"/>
      <c r="F52" s="46"/>
      <c r="G52" s="46"/>
      <c r="H52" s="46"/>
      <c r="I52" s="46"/>
      <c r="J52" s="46"/>
      <c r="K52" s="46"/>
      <c r="L52" s="46"/>
      <c r="M52" s="46"/>
      <c r="N52" s="49">
        <f>SUM(O5:O50)</f>
        <v>214655868</v>
      </c>
      <c r="O52" s="50"/>
      <c r="P52" s="55">
        <f>SUM(Q5:Q50)</f>
        <v>0</v>
      </c>
      <c r="Q52" s="55"/>
    </row>
    <row r="53" spans="2:17" x14ac:dyDescent="0.25">
      <c r="D53" s="39" t="s">
        <v>40</v>
      </c>
      <c r="E53" s="39"/>
      <c r="F53" s="46"/>
      <c r="G53" s="46"/>
      <c r="H53" s="46"/>
      <c r="I53" s="46"/>
      <c r="J53" s="46"/>
      <c r="K53" s="46"/>
      <c r="L53" s="46"/>
      <c r="M53" s="46"/>
      <c r="N53" s="49">
        <f>ROUND(N52*20%,0)</f>
        <v>42931174</v>
      </c>
      <c r="O53" s="50"/>
      <c r="P53" s="55">
        <f>ROUND(P52*20%,0)</f>
        <v>0</v>
      </c>
      <c r="Q53" s="55"/>
    </row>
    <row r="54" spans="2:17" x14ac:dyDescent="0.25">
      <c r="D54" s="39" t="s">
        <v>39</v>
      </c>
      <c r="E54" s="39"/>
      <c r="F54" s="46"/>
      <c r="G54" s="46"/>
      <c r="H54" s="46"/>
      <c r="I54" s="46"/>
      <c r="J54" s="46"/>
      <c r="K54" s="46"/>
      <c r="L54" s="46"/>
      <c r="M54" s="46"/>
      <c r="N54" s="49">
        <f>ROUND(N52*7%,0)</f>
        <v>15025911</v>
      </c>
      <c r="O54" s="50"/>
      <c r="P54" s="55">
        <f>ROUND(P52*7%,0)</f>
        <v>0</v>
      </c>
      <c r="Q54" s="55"/>
    </row>
    <row r="55" spans="2:17" ht="17.100000000000001" customHeight="1" x14ac:dyDescent="0.25">
      <c r="D55" s="40" t="s">
        <v>10</v>
      </c>
      <c r="E55" s="40"/>
      <c r="F55" s="47"/>
      <c r="G55" s="47"/>
      <c r="H55" s="47"/>
      <c r="I55" s="47"/>
      <c r="J55" s="47"/>
      <c r="K55" s="47"/>
      <c r="L55" s="47"/>
      <c r="M55" s="47"/>
      <c r="N55" s="53">
        <f>ROUND(N54*19%,0)</f>
        <v>2854923</v>
      </c>
      <c r="O55" s="54"/>
      <c r="P55" s="57">
        <f>ROUND(P54*19%,0)</f>
        <v>0</v>
      </c>
      <c r="Q55" s="57"/>
    </row>
    <row r="56" spans="2:17" x14ac:dyDescent="0.25">
      <c r="D56" s="41" t="s">
        <v>9</v>
      </c>
      <c r="E56" s="41"/>
      <c r="F56" s="48"/>
      <c r="G56" s="48"/>
      <c r="H56" s="48"/>
      <c r="I56" s="48"/>
      <c r="J56" s="48"/>
      <c r="K56" s="48"/>
      <c r="L56" s="48"/>
      <c r="M56" s="48"/>
      <c r="N56" s="51">
        <f>SUM(N52:O55)</f>
        <v>275467876</v>
      </c>
      <c r="O56" s="52"/>
      <c r="P56" s="56">
        <f>SUM(P52:Q55)</f>
        <v>0</v>
      </c>
      <c r="Q56" s="56"/>
    </row>
  </sheetData>
  <sheetProtection algorithmName="SHA-512" hashValue="8nYOvrZIl5SiQLVIEkc4CIxkkZ3ytnTPj2B37wWEujIsGtZgrWJQ/qqjfDTMo+e3OhUVH8/XTbQvYJ22yPrCZA==" saltValue="ybUV+8Zzh3xGeurFbjxAIg==" spinCount="100000" sheet="1" objects="1" scenarios="1"/>
  <mergeCells count="116">
    <mergeCell ref="P52:Q52"/>
    <mergeCell ref="P53:Q53"/>
    <mergeCell ref="P54:Q54"/>
    <mergeCell ref="P55:Q55"/>
    <mergeCell ref="P56:Q56"/>
    <mergeCell ref="P27:P30"/>
    <mergeCell ref="Q27:Q30"/>
    <mergeCell ref="P46:P48"/>
    <mergeCell ref="Q46:Q48"/>
    <mergeCell ref="P5:P6"/>
    <mergeCell ref="Q5:Q6"/>
    <mergeCell ref="P8:P10"/>
    <mergeCell ref="Q8:Q10"/>
    <mergeCell ref="P12:P13"/>
    <mergeCell ref="Q12:Q13"/>
    <mergeCell ref="N56:O56"/>
    <mergeCell ref="N55:O55"/>
    <mergeCell ref="N54:O54"/>
    <mergeCell ref="N53:O53"/>
    <mergeCell ref="N52:O52"/>
    <mergeCell ref="D52:E52"/>
    <mergeCell ref="D53:E53"/>
    <mergeCell ref="D54:E54"/>
    <mergeCell ref="D55:E55"/>
    <mergeCell ref="D56:E56"/>
    <mergeCell ref="N46:N48"/>
    <mergeCell ref="N5:N6"/>
    <mergeCell ref="N8:N10"/>
    <mergeCell ref="N12:N13"/>
    <mergeCell ref="N27:N30"/>
    <mergeCell ref="O5:O6"/>
    <mergeCell ref="O8:O10"/>
    <mergeCell ref="O12:O13"/>
    <mergeCell ref="O27:O30"/>
    <mergeCell ref="O46:O48"/>
    <mergeCell ref="L46:L48"/>
    <mergeCell ref="M5:M6"/>
    <mergeCell ref="M8:M10"/>
    <mergeCell ref="M12:M13"/>
    <mergeCell ref="M27:M30"/>
    <mergeCell ref="M46:M48"/>
    <mergeCell ref="L5:L6"/>
    <mergeCell ref="L8:L10"/>
    <mergeCell ref="L12:L13"/>
    <mergeCell ref="L27:L30"/>
    <mergeCell ref="K5:K6"/>
    <mergeCell ref="K8:K10"/>
    <mergeCell ref="K12:K13"/>
    <mergeCell ref="K27:K30"/>
    <mergeCell ref="K46:K48"/>
    <mergeCell ref="J5:J6"/>
    <mergeCell ref="J8:J10"/>
    <mergeCell ref="J12:J13"/>
    <mergeCell ref="J27:J30"/>
    <mergeCell ref="J46:J48"/>
    <mergeCell ref="H27:H30"/>
    <mergeCell ref="I27:I30"/>
    <mergeCell ref="H46:H48"/>
    <mergeCell ref="I46:I48"/>
    <mergeCell ref="H5:H6"/>
    <mergeCell ref="I5:I6"/>
    <mergeCell ref="H8:H10"/>
    <mergeCell ref="I8:I10"/>
    <mergeCell ref="H12:H13"/>
    <mergeCell ref="I12:I13"/>
    <mergeCell ref="E5:E6"/>
    <mergeCell ref="F5:F6"/>
    <mergeCell ref="E8:E10"/>
    <mergeCell ref="F8:F10"/>
    <mergeCell ref="G5:G6"/>
    <mergeCell ref="G8:G10"/>
    <mergeCell ref="B7:E7"/>
    <mergeCell ref="C5:C6"/>
    <mergeCell ref="B8:B10"/>
    <mergeCell ref="C8:C10"/>
    <mergeCell ref="G12:G13"/>
    <mergeCell ref="G27:G30"/>
    <mergeCell ref="G46:G48"/>
    <mergeCell ref="E12:E13"/>
    <mergeCell ref="F12:F13"/>
    <mergeCell ref="F27:F30"/>
    <mergeCell ref="B35:E35"/>
    <mergeCell ref="B39:E39"/>
    <mergeCell ref="B41:E41"/>
    <mergeCell ref="B43:E43"/>
    <mergeCell ref="B45:E45"/>
    <mergeCell ref="F46:F48"/>
    <mergeCell ref="C12:C13"/>
    <mergeCell ref="B46:B48"/>
    <mergeCell ref="C46:C48"/>
    <mergeCell ref="B14:E14"/>
    <mergeCell ref="B26:E26"/>
    <mergeCell ref="B31:E31"/>
    <mergeCell ref="B33:E33"/>
    <mergeCell ref="B37:E37"/>
    <mergeCell ref="B12:B13"/>
    <mergeCell ref="B16:E16"/>
    <mergeCell ref="B18:E18"/>
    <mergeCell ref="B20:E20"/>
    <mergeCell ref="B22:E22"/>
    <mergeCell ref="B24:E24"/>
    <mergeCell ref="B11:E11"/>
    <mergeCell ref="D46:D48"/>
    <mergeCell ref="E46:E48"/>
    <mergeCell ref="B49:E49"/>
    <mergeCell ref="B2:E2"/>
    <mergeCell ref="F2:G3"/>
    <mergeCell ref="H2:I3"/>
    <mergeCell ref="J2:K3"/>
    <mergeCell ref="L2:L3"/>
    <mergeCell ref="M2:M3"/>
    <mergeCell ref="B3:E3"/>
    <mergeCell ref="D5:D6"/>
    <mergeCell ref="D8:D10"/>
    <mergeCell ref="D12:D13"/>
    <mergeCell ref="B5:B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Adolfo Lopez Serna</dc:creator>
  <cp:lastModifiedBy>Byron Shelock Puerto Barrios</cp:lastModifiedBy>
  <dcterms:created xsi:type="dcterms:W3CDTF">2025-07-24T23:05:24Z</dcterms:created>
  <dcterms:modified xsi:type="dcterms:W3CDTF">2025-07-30T19:48:25Z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2025-07-30T17:36:19Z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265f21b1-cdae-43d8-bc80-c5af60ede8da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