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/>
  <mc:AlternateContent xmlns:mc="http://schemas.openxmlformats.org/markup-compatibility/2006">
    <mc:Choice Requires="x15">
      <x15ac:absPath xmlns:x15ac="http://schemas.microsoft.com/office/spreadsheetml/2010/11/ac" url="C:\Users\Natalia\Documents\2020\MÍNIMA CUANTÍA 2020\XXX-  TRANSPORTE MADERA\"/>
    </mc:Choice>
  </mc:AlternateContent>
  <bookViews>
    <workbookView xWindow="0" yWindow="0" windowWidth="20490" windowHeight="7755"/>
  </bookViews>
  <sheets>
    <sheet name="Hoja1" sheetId="1" r:id="rId1"/>
    <sheet name="Hoja2" sheetId="2" r:id="rId2"/>
  </sheets>
  <calcPr calcId="152511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G14" i="1" l="1"/>
  <c r="I14" i="1" s="1"/>
  <c r="F14" i="1"/>
  <c r="J14" i="1" s="1"/>
  <c r="L14" i="1" s="1"/>
  <c r="G6" i="1"/>
  <c r="I6" i="1" s="1"/>
  <c r="F6" i="1"/>
  <c r="J6" i="1" s="1"/>
  <c r="L6" i="1" s="1"/>
  <c r="M14" i="1" l="1"/>
  <c r="N14" i="1" s="1"/>
  <c r="M6" i="1"/>
  <c r="N6" i="1" s="1"/>
  <c r="I22" i="2"/>
  <c r="I21" i="2"/>
  <c r="I20" i="2"/>
  <c r="H21" i="2"/>
  <c r="H20" i="2"/>
  <c r="L16" i="2"/>
  <c r="M17" i="2"/>
  <c r="J16" i="2"/>
  <c r="G16" i="2"/>
  <c r="D16" i="2"/>
  <c r="I16" i="2"/>
  <c r="C16" i="2"/>
  <c r="E24" i="2"/>
  <c r="E25" i="2" s="1"/>
  <c r="J5" i="2"/>
  <c r="J6" i="2"/>
  <c r="J7" i="2"/>
  <c r="J8" i="2"/>
  <c r="J9" i="2"/>
  <c r="J10" i="2"/>
  <c r="J11" i="2"/>
  <c r="J12" i="2"/>
  <c r="J13" i="2"/>
  <c r="J14" i="2"/>
  <c r="J15" i="2"/>
  <c r="J4" i="2"/>
  <c r="F13" i="2"/>
  <c r="E15" i="2"/>
  <c r="F15" i="2" s="1"/>
  <c r="E14" i="2"/>
  <c r="F14" i="2" s="1"/>
  <c r="E13" i="2"/>
  <c r="E12" i="2"/>
  <c r="F12" i="2" s="1"/>
  <c r="E11" i="2"/>
  <c r="F11" i="2" s="1"/>
  <c r="H11" i="2" s="1"/>
  <c r="E10" i="2"/>
  <c r="F10" i="2" s="1"/>
  <c r="E9" i="2"/>
  <c r="F9" i="2" s="1"/>
  <c r="E8" i="2"/>
  <c r="F8" i="2" s="1"/>
  <c r="E7" i="2"/>
  <c r="F7" i="2" s="1"/>
  <c r="H7" i="2" s="1"/>
  <c r="K7" i="2" s="1"/>
  <c r="E6" i="2"/>
  <c r="F6" i="2" s="1"/>
  <c r="F16" i="2" s="1"/>
  <c r="E5" i="2"/>
  <c r="F5" i="2" s="1"/>
  <c r="E4" i="2"/>
  <c r="F4" i="2" s="1"/>
  <c r="E16" i="2" l="1"/>
  <c r="K11" i="2"/>
  <c r="L7" i="2"/>
  <c r="M7" i="2" s="1"/>
  <c r="H5" i="2"/>
  <c r="K5" i="2" s="1"/>
  <c r="H9" i="2"/>
  <c r="K9" i="2" s="1"/>
  <c r="H15" i="2"/>
  <c r="K15" i="2" s="1"/>
  <c r="H4" i="2"/>
  <c r="H6" i="2"/>
  <c r="K6" i="2" s="1"/>
  <c r="H8" i="2"/>
  <c r="K8" i="2" s="1"/>
  <c r="H10" i="2"/>
  <c r="K10" i="2" s="1"/>
  <c r="H12" i="2"/>
  <c r="K12" i="2" s="1"/>
  <c r="H14" i="2"/>
  <c r="K14" i="2" s="1"/>
  <c r="H13" i="2"/>
  <c r="K13" i="2" s="1"/>
  <c r="K4" i="2" l="1"/>
  <c r="K16" i="2" s="1"/>
  <c r="H16" i="2"/>
  <c r="L12" i="2"/>
  <c r="M12" i="2"/>
  <c r="L10" i="2"/>
  <c r="M10" i="2"/>
  <c r="L14" i="2"/>
  <c r="M14" i="2" s="1"/>
  <c r="M5" i="2"/>
  <c r="L5" i="2"/>
  <c r="L9" i="2"/>
  <c r="M9" i="2"/>
  <c r="L8" i="2"/>
  <c r="M8" i="2" s="1"/>
  <c r="L6" i="2"/>
  <c r="M6" i="2" s="1"/>
  <c r="L15" i="2"/>
  <c r="M15" i="2" s="1"/>
  <c r="L13" i="2"/>
  <c r="M13" i="2" s="1"/>
  <c r="L11" i="2"/>
  <c r="M11" i="2"/>
  <c r="G5" i="1"/>
  <c r="I5" i="1" s="1"/>
  <c r="J5" i="1" s="1"/>
  <c r="L5" i="1" s="1"/>
  <c r="G7" i="1"/>
  <c r="I7" i="1" s="1"/>
  <c r="G8" i="1"/>
  <c r="I8" i="1" s="1"/>
  <c r="G9" i="1"/>
  <c r="I9" i="1" s="1"/>
  <c r="G10" i="1"/>
  <c r="I10" i="1" s="1"/>
  <c r="G11" i="1"/>
  <c r="I11" i="1" s="1"/>
  <c r="G12" i="1"/>
  <c r="I12" i="1" s="1"/>
  <c r="G13" i="1"/>
  <c r="I13" i="1" s="1"/>
  <c r="G15" i="1"/>
  <c r="I15" i="1" s="1"/>
  <c r="G16" i="1"/>
  <c r="I16" i="1" s="1"/>
  <c r="G17" i="1"/>
  <c r="I17" i="1" s="1"/>
  <c r="G4" i="1"/>
  <c r="E25" i="1"/>
  <c r="E26" i="1" s="1"/>
  <c r="F5" i="1"/>
  <c r="F7" i="1"/>
  <c r="F8" i="1"/>
  <c r="F9" i="1"/>
  <c r="F10" i="1"/>
  <c r="F11" i="1"/>
  <c r="F12" i="1"/>
  <c r="F13" i="1"/>
  <c r="F15" i="1"/>
  <c r="F16" i="1"/>
  <c r="F17" i="1"/>
  <c r="F4" i="1"/>
  <c r="L4" i="2" l="1"/>
  <c r="M4" i="2" s="1"/>
  <c r="J10" i="1"/>
  <c r="L10" i="1" s="1"/>
  <c r="J17" i="1"/>
  <c r="L17" i="1" s="1"/>
  <c r="J8" i="1"/>
  <c r="L8" i="1" s="1"/>
  <c r="M8" i="1" s="1"/>
  <c r="J16" i="1"/>
  <c r="L16" i="1" s="1"/>
  <c r="M16" i="1" s="1"/>
  <c r="J7" i="1"/>
  <c r="L7" i="1" s="1"/>
  <c r="M7" i="1" s="1"/>
  <c r="J15" i="1"/>
  <c r="L15" i="1" s="1"/>
  <c r="M18" i="2"/>
  <c r="J13" i="1"/>
  <c r="L13" i="1" s="1"/>
  <c r="J12" i="1"/>
  <c r="L12" i="1" s="1"/>
  <c r="J9" i="1"/>
  <c r="L9" i="1" s="1"/>
  <c r="M9" i="1" s="1"/>
  <c r="J11" i="1"/>
  <c r="L11" i="1" s="1"/>
  <c r="I4" i="1"/>
  <c r="M17" i="1"/>
  <c r="M10" i="1"/>
  <c r="M5" i="1"/>
  <c r="N5" i="1" s="1"/>
  <c r="M12" i="1"/>
  <c r="L4" i="1" l="1"/>
  <c r="J4" i="1"/>
  <c r="N7" i="1"/>
  <c r="N9" i="1"/>
  <c r="N16" i="1"/>
  <c r="N12" i="1"/>
  <c r="N8" i="1"/>
  <c r="N17" i="1"/>
  <c r="M15" i="1"/>
  <c r="N15" i="1" s="1"/>
  <c r="N10" i="1"/>
  <c r="M13" i="1"/>
  <c r="N13" i="1" s="1"/>
  <c r="M11" i="1"/>
  <c r="N11" i="1"/>
  <c r="M4" i="1" l="1"/>
  <c r="N4" i="1" s="1"/>
  <c r="N18" i="1" s="1"/>
  <c r="N19" i="1" s="1"/>
</calcChain>
</file>

<file path=xl/sharedStrings.xml><?xml version="1.0" encoding="utf-8"?>
<sst xmlns="http://schemas.openxmlformats.org/spreadsheetml/2006/main" count="104" uniqueCount="39">
  <si>
    <t>Costeo de viajes trasporte madera y fauna</t>
  </si>
  <si>
    <t>Manizales</t>
  </si>
  <si>
    <t>Dorada</t>
  </si>
  <si>
    <t>Victoria</t>
  </si>
  <si>
    <t>Samana</t>
  </si>
  <si>
    <t>Marquetalia</t>
  </si>
  <si>
    <t>Neira</t>
  </si>
  <si>
    <t>Salamina</t>
  </si>
  <si>
    <t>Aguadas</t>
  </si>
  <si>
    <t>Chinchina</t>
  </si>
  <si>
    <t>Palestina</t>
  </si>
  <si>
    <t>Norcasia</t>
  </si>
  <si>
    <t>Viterbo</t>
  </si>
  <si>
    <t>Flete</t>
  </si>
  <si>
    <t>Cargue</t>
  </si>
  <si>
    <t>Total</t>
  </si>
  <si>
    <t>SiceTAC</t>
  </si>
  <si>
    <t>Promedio</t>
  </si>
  <si>
    <t>Pereira</t>
  </si>
  <si>
    <t>Medellin</t>
  </si>
  <si>
    <t>Armenia</t>
  </si>
  <si>
    <t>Ibague</t>
  </si>
  <si>
    <t>Vr Km/viaje 6 ton</t>
  </si>
  <si>
    <t xml:space="preserve">Numnero viajes previstos </t>
  </si>
  <si>
    <t>Subtotal</t>
  </si>
  <si>
    <t>Imprevistos</t>
  </si>
  <si>
    <t>Riosucio/Marmato</t>
  </si>
  <si>
    <t>Total + 4*1000</t>
  </si>
  <si>
    <t>Destino</t>
  </si>
  <si>
    <t>Destino desde Manizales</t>
  </si>
  <si>
    <t>Kilometraje</t>
  </si>
  <si>
    <t>Cotización Alianza Logistica S.A.</t>
  </si>
  <si>
    <t xml:space="preserve">Cargue y </t>
  </si>
  <si>
    <t>Total cargue descargue</t>
  </si>
  <si>
    <t>Cargue descargue</t>
  </si>
  <si>
    <t xml:space="preserve">Numero viajes previstos </t>
  </si>
  <si>
    <t>Palestina CAV Fauna</t>
  </si>
  <si>
    <t>Victoria CAV Fauna</t>
  </si>
  <si>
    <t>Nota: Para el transporte de fauna a los CAV, no se establece costo de cargu, debido a que se realiza con personal de Corpocaldas.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</si>
</sst>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2">
    <numFmt numFmtId="164" formatCode="_(&quot;$&quot;\ * #,##0.00_);_(&quot;$&quot;\ * \(#,##0.00\);_(&quot;$&quot;\ * &quot;-&quot;??_);_(@_)"/>
    <numFmt numFmtId="165" formatCode="_(&quot;$&quot;\ * #,##0_);_(&quot;$&quot;\ * \(#,##0\);_(&quot;$&quot;\ * &quot;-&quot;??_);_(@_)"/>
  </numFmts>
  <fonts count="3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theme="4" tint="0.79998168889431442"/>
        <bgColor indexed="64"/>
      </patternFill>
    </fill>
  </fills>
  <borders count="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</borders>
  <cellStyleXfs count="2">
    <xf numFmtId="0" fontId="0" fillId="0" borderId="0"/>
    <xf numFmtId="164" fontId="1" fillId="0" borderId="0" applyFont="0" applyFill="0" applyBorder="0" applyAlignment="0" applyProtection="0"/>
  </cellStyleXfs>
  <cellXfs count="24">
    <xf numFmtId="0" fontId="0" fillId="0" borderId="0" xfId="0"/>
    <xf numFmtId="1" fontId="0" fillId="0" borderId="0" xfId="0" applyNumberFormat="1"/>
    <xf numFmtId="165" fontId="0" fillId="0" borderId="0" xfId="0" applyNumberFormat="1"/>
    <xf numFmtId="0" fontId="0" fillId="0" borderId="1" xfId="0" applyBorder="1"/>
    <xf numFmtId="0" fontId="0" fillId="0" borderId="1" xfId="0" applyBorder="1" applyAlignment="1">
      <alignment horizontal="center" vertical="center"/>
    </xf>
    <xf numFmtId="1" fontId="0" fillId="0" borderId="1" xfId="0" applyNumberFormat="1" applyBorder="1"/>
    <xf numFmtId="164" fontId="0" fillId="0" borderId="1" xfId="1" applyFont="1" applyBorder="1"/>
    <xf numFmtId="165" fontId="0" fillId="0" borderId="1" xfId="0" applyNumberFormat="1" applyBorder="1"/>
    <xf numFmtId="0" fontId="0" fillId="2" borderId="1" xfId="0" applyFill="1" applyBorder="1" applyAlignment="1">
      <alignment horizontal="center" vertical="center" wrapText="1"/>
    </xf>
    <xf numFmtId="0" fontId="0" fillId="2" borderId="1" xfId="0" applyFill="1" applyBorder="1" applyAlignment="1">
      <alignment horizontal="center"/>
    </xf>
    <xf numFmtId="0" fontId="0" fillId="2" borderId="1" xfId="0" applyFill="1" applyBorder="1" applyAlignment="1">
      <alignment horizontal="center" vertical="center"/>
    </xf>
    <xf numFmtId="0" fontId="2" fillId="0" borderId="1" xfId="0" applyFont="1" applyBorder="1"/>
    <xf numFmtId="165" fontId="2" fillId="0" borderId="1" xfId="0" applyNumberFormat="1" applyFont="1" applyBorder="1"/>
    <xf numFmtId="1" fontId="0" fillId="0" borderId="0" xfId="0" applyNumberFormat="1" applyFill="1" applyBorder="1"/>
    <xf numFmtId="0" fontId="2" fillId="2" borderId="1" xfId="0" applyFont="1" applyFill="1" applyBorder="1" applyAlignment="1">
      <alignment horizontal="center" vertical="center"/>
    </xf>
    <xf numFmtId="1" fontId="2" fillId="0" borderId="1" xfId="0" applyNumberFormat="1" applyFont="1" applyBorder="1"/>
    <xf numFmtId="0" fontId="0" fillId="2" borderId="1" xfId="0" applyFill="1" applyBorder="1" applyAlignment="1">
      <alignment horizontal="center" wrapText="1"/>
    </xf>
    <xf numFmtId="0" fontId="0" fillId="0" borderId="1" xfId="0" applyBorder="1" applyAlignment="1">
      <alignment horizontal="center" wrapText="1"/>
    </xf>
    <xf numFmtId="1" fontId="2" fillId="0" borderId="0" xfId="0" applyNumberFormat="1" applyFont="1"/>
    <xf numFmtId="165" fontId="0" fillId="0" borderId="2" xfId="0" applyNumberFormat="1" applyFill="1" applyBorder="1"/>
    <xf numFmtId="165" fontId="2" fillId="0" borderId="0" xfId="0" applyNumberFormat="1" applyFont="1"/>
    <xf numFmtId="0" fontId="2" fillId="0" borderId="0" xfId="0" applyFont="1"/>
    <xf numFmtId="0" fontId="0" fillId="2" borderId="1" xfId="0" applyFill="1" applyBorder="1" applyAlignment="1">
      <alignment horizontal="center" vertical="center" wrapText="1"/>
    </xf>
    <xf numFmtId="0" fontId="0" fillId="2" borderId="1" xfId="0" applyFill="1" applyBorder="1" applyAlignment="1">
      <alignment horizontal="center"/>
    </xf>
  </cellXfs>
  <cellStyles count="2">
    <cellStyle name="Moneda" xfId="1" builtinId="4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N28"/>
  <sheetViews>
    <sheetView tabSelected="1" topLeftCell="A2" workbookViewId="0">
      <selection activeCell="J25" sqref="J25"/>
    </sheetView>
  </sheetViews>
  <sheetFormatPr baseColWidth="10" defaultRowHeight="15" x14ac:dyDescent="0.25"/>
  <cols>
    <col min="2" max="2" width="23.28515625" bestFit="1" customWidth="1"/>
    <col min="5" max="5" width="17.28515625" customWidth="1"/>
    <col min="10" max="10" width="19.140625" customWidth="1"/>
    <col min="11" max="11" width="12.140625" customWidth="1"/>
    <col min="12" max="12" width="13" bestFit="1" customWidth="1"/>
    <col min="13" max="13" width="13.28515625" bestFit="1" customWidth="1"/>
    <col min="14" max="14" width="13" bestFit="1" customWidth="1"/>
  </cols>
  <sheetData>
    <row r="1" spans="1:14" x14ac:dyDescent="0.25">
      <c r="A1" t="s">
        <v>0</v>
      </c>
    </row>
    <row r="2" spans="1:14" ht="15" customHeight="1" x14ac:dyDescent="0.25">
      <c r="B2" s="22" t="s">
        <v>29</v>
      </c>
      <c r="C2" s="22" t="s">
        <v>30</v>
      </c>
      <c r="D2" s="23" t="s">
        <v>31</v>
      </c>
      <c r="E2" s="23"/>
      <c r="F2" s="23"/>
      <c r="G2" s="23" t="s">
        <v>16</v>
      </c>
      <c r="H2" s="23"/>
      <c r="I2" s="23"/>
      <c r="J2" s="22" t="s">
        <v>17</v>
      </c>
      <c r="K2" s="22" t="s">
        <v>23</v>
      </c>
      <c r="L2" s="22" t="s">
        <v>24</v>
      </c>
      <c r="M2" s="22" t="s">
        <v>25</v>
      </c>
      <c r="N2" s="22" t="s">
        <v>15</v>
      </c>
    </row>
    <row r="3" spans="1:14" x14ac:dyDescent="0.25">
      <c r="B3" s="22"/>
      <c r="C3" s="22"/>
      <c r="D3" s="10" t="s">
        <v>13</v>
      </c>
      <c r="E3" s="10" t="s">
        <v>32</v>
      </c>
      <c r="F3" s="14" t="s">
        <v>15</v>
      </c>
      <c r="G3" s="10" t="s">
        <v>13</v>
      </c>
      <c r="H3" s="10" t="s">
        <v>14</v>
      </c>
      <c r="I3" s="14" t="s">
        <v>15</v>
      </c>
      <c r="J3" s="22"/>
      <c r="K3" s="22"/>
      <c r="L3" s="22"/>
      <c r="M3" s="22"/>
      <c r="N3" s="22"/>
    </row>
    <row r="4" spans="1:14" x14ac:dyDescent="0.25">
      <c r="A4" t="s">
        <v>1</v>
      </c>
      <c r="B4" s="3" t="s">
        <v>2</v>
      </c>
      <c r="C4" s="3">
        <v>171.6</v>
      </c>
      <c r="D4" s="3">
        <v>840000</v>
      </c>
      <c r="E4" s="3">
        <v>120000</v>
      </c>
      <c r="F4" s="11">
        <f>D4+E4</f>
        <v>960000</v>
      </c>
      <c r="G4" s="5">
        <f>C4*5156.76</f>
        <v>884900.01600000006</v>
      </c>
      <c r="H4" s="3">
        <v>120000</v>
      </c>
      <c r="I4" s="15">
        <f>G4+H4</f>
        <v>1004900.0160000001</v>
      </c>
      <c r="J4" s="6">
        <f>(F4+I4)/2</f>
        <v>982450.00800000003</v>
      </c>
      <c r="K4" s="4">
        <v>2</v>
      </c>
      <c r="L4" s="7">
        <f>K4*J4</f>
        <v>1964900.0160000001</v>
      </c>
      <c r="M4" s="7">
        <f t="shared" ref="M4:M17" si="0">L4*0.1</f>
        <v>196490.00160000002</v>
      </c>
      <c r="N4" s="7">
        <f>SUM(L4:M4)</f>
        <v>2161390.0175999999</v>
      </c>
    </row>
    <row r="5" spans="1:14" x14ac:dyDescent="0.25">
      <c r="A5" t="s">
        <v>1</v>
      </c>
      <c r="B5" s="3" t="s">
        <v>37</v>
      </c>
      <c r="C5" s="3">
        <v>134.4</v>
      </c>
      <c r="D5" s="3">
        <v>720000</v>
      </c>
      <c r="E5" s="3"/>
      <c r="F5" s="11">
        <f t="shared" ref="F5:F17" si="1">D5+E5</f>
        <v>720000</v>
      </c>
      <c r="G5" s="5">
        <f t="shared" ref="G5:G17" si="2">C5*5156.76</f>
        <v>693068.54400000011</v>
      </c>
      <c r="H5" s="3"/>
      <c r="I5" s="15">
        <f t="shared" ref="I5:I17" si="3">G5+H5</f>
        <v>693068.54400000011</v>
      </c>
      <c r="J5" s="6">
        <f t="shared" ref="J5:J17" si="4">(F5+I5)/2</f>
        <v>706534.27200000011</v>
      </c>
      <c r="K5" s="4">
        <v>2</v>
      </c>
      <c r="L5" s="7">
        <f t="shared" ref="L5:L17" si="5">K5*J5</f>
        <v>1413068.5440000002</v>
      </c>
      <c r="M5" s="7">
        <f t="shared" si="0"/>
        <v>141306.85440000004</v>
      </c>
      <c r="N5" s="7">
        <f t="shared" ref="N5:N17" si="6">SUM(L5:M5)</f>
        <v>1554375.3984000003</v>
      </c>
    </row>
    <row r="6" spans="1:14" x14ac:dyDescent="0.25">
      <c r="A6" t="s">
        <v>1</v>
      </c>
      <c r="B6" s="3" t="s">
        <v>3</v>
      </c>
      <c r="C6" s="3">
        <v>134.4</v>
      </c>
      <c r="D6" s="3">
        <v>720000</v>
      </c>
      <c r="E6" s="3">
        <v>120000</v>
      </c>
      <c r="F6" s="11">
        <f t="shared" ref="F6" si="7">D6+E6</f>
        <v>840000</v>
      </c>
      <c r="G6" s="5">
        <f t="shared" ref="G6" si="8">C6*5156.76</f>
        <v>693068.54400000011</v>
      </c>
      <c r="H6" s="3">
        <v>120000</v>
      </c>
      <c r="I6" s="15">
        <f t="shared" ref="I6" si="9">G6+H6</f>
        <v>813068.54400000011</v>
      </c>
      <c r="J6" s="6">
        <f t="shared" ref="J6" si="10">(F6+I6)/2</f>
        <v>826534.27200000011</v>
      </c>
      <c r="K6" s="4">
        <v>1</v>
      </c>
      <c r="L6" s="7">
        <f t="shared" ref="L6" si="11">K6*J6</f>
        <v>826534.27200000011</v>
      </c>
      <c r="M6" s="7">
        <f t="shared" si="0"/>
        <v>82653.42720000002</v>
      </c>
      <c r="N6" s="7">
        <f t="shared" ref="N6" si="12">SUM(L6:M6)</f>
        <v>909187.69920000015</v>
      </c>
    </row>
    <row r="7" spans="1:14" x14ac:dyDescent="0.25">
      <c r="A7" t="s">
        <v>1</v>
      </c>
      <c r="B7" s="3" t="s">
        <v>4</v>
      </c>
      <c r="C7" s="3">
        <v>172</v>
      </c>
      <c r="D7" s="3">
        <v>720000</v>
      </c>
      <c r="E7" s="3">
        <v>120000</v>
      </c>
      <c r="F7" s="11">
        <f t="shared" si="1"/>
        <v>840000</v>
      </c>
      <c r="G7" s="5">
        <f t="shared" si="2"/>
        <v>886962.72000000009</v>
      </c>
      <c r="H7" s="3">
        <v>120000</v>
      </c>
      <c r="I7" s="15">
        <f t="shared" si="3"/>
        <v>1006962.7200000001</v>
      </c>
      <c r="J7" s="6">
        <f t="shared" si="4"/>
        <v>923481.3600000001</v>
      </c>
      <c r="K7" s="4">
        <v>2</v>
      </c>
      <c r="L7" s="7">
        <f t="shared" si="5"/>
        <v>1846962.7200000002</v>
      </c>
      <c r="M7" s="7">
        <f t="shared" si="0"/>
        <v>184696.27200000003</v>
      </c>
      <c r="N7" s="7">
        <f t="shared" si="6"/>
        <v>2031658.9920000003</v>
      </c>
    </row>
    <row r="8" spans="1:14" x14ac:dyDescent="0.25">
      <c r="A8" t="s">
        <v>1</v>
      </c>
      <c r="B8" s="3" t="s">
        <v>5</v>
      </c>
      <c r="C8" s="3">
        <v>134.4</v>
      </c>
      <c r="D8" s="3">
        <v>600000</v>
      </c>
      <c r="E8" s="3">
        <v>120000</v>
      </c>
      <c r="F8" s="11">
        <f t="shared" si="1"/>
        <v>720000</v>
      </c>
      <c r="G8" s="5">
        <f t="shared" si="2"/>
        <v>693068.54400000011</v>
      </c>
      <c r="H8" s="3">
        <v>120000</v>
      </c>
      <c r="I8" s="15">
        <f t="shared" si="3"/>
        <v>813068.54400000011</v>
      </c>
      <c r="J8" s="6">
        <f t="shared" si="4"/>
        <v>766534.27200000011</v>
      </c>
      <c r="K8" s="4">
        <v>2</v>
      </c>
      <c r="L8" s="7">
        <f t="shared" si="5"/>
        <v>1533068.5440000002</v>
      </c>
      <c r="M8" s="7">
        <f t="shared" si="0"/>
        <v>153306.85440000004</v>
      </c>
      <c r="N8" s="7">
        <f t="shared" si="6"/>
        <v>1686375.3984000003</v>
      </c>
    </row>
    <row r="9" spans="1:14" x14ac:dyDescent="0.25">
      <c r="A9" t="s">
        <v>1</v>
      </c>
      <c r="B9" s="3" t="s">
        <v>6</v>
      </c>
      <c r="C9" s="3">
        <v>21.2</v>
      </c>
      <c r="D9" s="3">
        <v>240000</v>
      </c>
      <c r="E9" s="3">
        <v>120000</v>
      </c>
      <c r="F9" s="11">
        <f t="shared" si="1"/>
        <v>360000</v>
      </c>
      <c r="G9" s="5">
        <f t="shared" si="2"/>
        <v>109323.31200000001</v>
      </c>
      <c r="H9" s="3">
        <v>120000</v>
      </c>
      <c r="I9" s="15">
        <f t="shared" si="3"/>
        <v>229323.31200000001</v>
      </c>
      <c r="J9" s="6">
        <f t="shared" si="4"/>
        <v>294661.65600000002</v>
      </c>
      <c r="K9" s="4">
        <v>2</v>
      </c>
      <c r="L9" s="7">
        <f t="shared" si="5"/>
        <v>589323.31200000003</v>
      </c>
      <c r="M9" s="7">
        <f t="shared" si="0"/>
        <v>58932.331200000008</v>
      </c>
      <c r="N9" s="7">
        <f t="shared" si="6"/>
        <v>648255.64320000005</v>
      </c>
    </row>
    <row r="10" spans="1:14" x14ac:dyDescent="0.25">
      <c r="A10" t="s">
        <v>1</v>
      </c>
      <c r="B10" s="3" t="s">
        <v>7</v>
      </c>
      <c r="C10" s="3">
        <v>73.2</v>
      </c>
      <c r="D10" s="3">
        <v>480000</v>
      </c>
      <c r="E10" s="3">
        <v>120000</v>
      </c>
      <c r="F10" s="11">
        <f t="shared" si="1"/>
        <v>600000</v>
      </c>
      <c r="G10" s="5">
        <f t="shared" si="2"/>
        <v>377474.83200000005</v>
      </c>
      <c r="H10" s="3">
        <v>120000</v>
      </c>
      <c r="I10" s="15">
        <f t="shared" si="3"/>
        <v>497474.83200000005</v>
      </c>
      <c r="J10" s="6">
        <f t="shared" si="4"/>
        <v>548737.41599999997</v>
      </c>
      <c r="K10" s="4">
        <v>2</v>
      </c>
      <c r="L10" s="7">
        <f t="shared" si="5"/>
        <v>1097474.8319999999</v>
      </c>
      <c r="M10" s="7">
        <f t="shared" si="0"/>
        <v>109747.4832</v>
      </c>
      <c r="N10" s="7">
        <f t="shared" si="6"/>
        <v>1207222.3151999998</v>
      </c>
    </row>
    <row r="11" spans="1:14" x14ac:dyDescent="0.25">
      <c r="A11" t="s">
        <v>1</v>
      </c>
      <c r="B11" s="3" t="s">
        <v>8</v>
      </c>
      <c r="C11" s="3">
        <v>121</v>
      </c>
      <c r="D11" s="3">
        <v>840000</v>
      </c>
      <c r="E11" s="3">
        <v>120000</v>
      </c>
      <c r="F11" s="11">
        <f t="shared" si="1"/>
        <v>960000</v>
      </c>
      <c r="G11" s="5">
        <f t="shared" si="2"/>
        <v>623967.96000000008</v>
      </c>
      <c r="H11" s="3">
        <v>120000</v>
      </c>
      <c r="I11" s="15">
        <f t="shared" si="3"/>
        <v>743967.96000000008</v>
      </c>
      <c r="J11" s="6">
        <f t="shared" si="4"/>
        <v>851983.98</v>
      </c>
      <c r="K11" s="4">
        <v>2</v>
      </c>
      <c r="L11" s="7">
        <f t="shared" si="5"/>
        <v>1703967.96</v>
      </c>
      <c r="M11" s="7">
        <f t="shared" si="0"/>
        <v>170396.796</v>
      </c>
      <c r="N11" s="7">
        <f t="shared" si="6"/>
        <v>1874364.7560000001</v>
      </c>
    </row>
    <row r="12" spans="1:14" x14ac:dyDescent="0.25">
      <c r="A12" t="s">
        <v>1</v>
      </c>
      <c r="B12" s="3" t="s">
        <v>26</v>
      </c>
      <c r="C12" s="3">
        <v>92.3</v>
      </c>
      <c r="D12" s="3">
        <v>420000</v>
      </c>
      <c r="E12" s="3">
        <v>120000</v>
      </c>
      <c r="F12" s="11">
        <f t="shared" si="1"/>
        <v>540000</v>
      </c>
      <c r="G12" s="5">
        <f t="shared" si="2"/>
        <v>475968.94800000003</v>
      </c>
      <c r="H12" s="3">
        <v>120000</v>
      </c>
      <c r="I12" s="15">
        <f t="shared" si="3"/>
        <v>595968.94800000009</v>
      </c>
      <c r="J12" s="6">
        <f t="shared" si="4"/>
        <v>567984.47400000005</v>
      </c>
      <c r="K12" s="4">
        <v>3</v>
      </c>
      <c r="L12" s="7">
        <f t="shared" si="5"/>
        <v>1703953.4220000003</v>
      </c>
      <c r="M12" s="7">
        <f t="shared" si="0"/>
        <v>170395.34220000004</v>
      </c>
      <c r="N12" s="7">
        <f t="shared" si="6"/>
        <v>1874348.7642000003</v>
      </c>
    </row>
    <row r="13" spans="1:14" x14ac:dyDescent="0.25">
      <c r="A13" t="s">
        <v>1</v>
      </c>
      <c r="B13" s="3" t="s">
        <v>9</v>
      </c>
      <c r="C13" s="3">
        <v>24.5</v>
      </c>
      <c r="D13" s="3">
        <v>240000</v>
      </c>
      <c r="E13" s="3">
        <v>120000</v>
      </c>
      <c r="F13" s="11">
        <f t="shared" si="1"/>
        <v>360000</v>
      </c>
      <c r="G13" s="5">
        <f t="shared" si="2"/>
        <v>126340.62000000001</v>
      </c>
      <c r="H13" s="3">
        <v>120000</v>
      </c>
      <c r="I13" s="15">
        <f t="shared" si="3"/>
        <v>246340.62</v>
      </c>
      <c r="J13" s="6">
        <f t="shared" si="4"/>
        <v>303170.31</v>
      </c>
      <c r="K13" s="4">
        <v>2</v>
      </c>
      <c r="L13" s="7">
        <f t="shared" si="5"/>
        <v>606340.62</v>
      </c>
      <c r="M13" s="7">
        <f t="shared" si="0"/>
        <v>60634.062000000005</v>
      </c>
      <c r="N13" s="7">
        <f t="shared" si="6"/>
        <v>666974.68200000003</v>
      </c>
    </row>
    <row r="14" spans="1:14" x14ac:dyDescent="0.25">
      <c r="A14" t="s">
        <v>1</v>
      </c>
      <c r="B14" s="3" t="s">
        <v>36</v>
      </c>
      <c r="C14" s="3">
        <v>32</v>
      </c>
      <c r="D14" s="3">
        <v>384000</v>
      </c>
      <c r="E14" s="3"/>
      <c r="F14" s="11">
        <f t="shared" ref="F14" si="13">D14+E14</f>
        <v>384000</v>
      </c>
      <c r="G14" s="5">
        <f t="shared" ref="G14" si="14">C14*5156.76</f>
        <v>165016.32000000001</v>
      </c>
      <c r="H14" s="3"/>
      <c r="I14" s="15">
        <f t="shared" ref="I14" si="15">G14+H14</f>
        <v>165016.32000000001</v>
      </c>
      <c r="J14" s="6">
        <f t="shared" ref="J14" si="16">(F14+I14)/2</f>
        <v>274508.16000000003</v>
      </c>
      <c r="K14" s="4">
        <v>2</v>
      </c>
      <c r="L14" s="7">
        <f t="shared" ref="L14" si="17">K14*J14</f>
        <v>549016.32000000007</v>
      </c>
      <c r="M14" s="7">
        <f t="shared" si="0"/>
        <v>54901.632000000012</v>
      </c>
      <c r="N14" s="7">
        <f t="shared" ref="N14" si="18">SUM(L14:M14)</f>
        <v>603917.95200000005</v>
      </c>
    </row>
    <row r="15" spans="1:14" x14ac:dyDescent="0.25">
      <c r="A15" t="s">
        <v>1</v>
      </c>
      <c r="B15" s="3" t="s">
        <v>10</v>
      </c>
      <c r="C15" s="3">
        <v>32</v>
      </c>
      <c r="D15" s="3">
        <v>384000</v>
      </c>
      <c r="E15" s="3">
        <v>120000</v>
      </c>
      <c r="F15" s="11">
        <f t="shared" si="1"/>
        <v>504000</v>
      </c>
      <c r="G15" s="5">
        <f t="shared" si="2"/>
        <v>165016.32000000001</v>
      </c>
      <c r="H15" s="3">
        <v>120000</v>
      </c>
      <c r="I15" s="15">
        <f t="shared" si="3"/>
        <v>285016.32000000001</v>
      </c>
      <c r="J15" s="6">
        <f t="shared" si="4"/>
        <v>394508.16000000003</v>
      </c>
      <c r="K15" s="4">
        <v>3</v>
      </c>
      <c r="L15" s="7">
        <f t="shared" si="5"/>
        <v>1183524.48</v>
      </c>
      <c r="M15" s="7">
        <f t="shared" si="0"/>
        <v>118352.448</v>
      </c>
      <c r="N15" s="7">
        <f t="shared" si="6"/>
        <v>1301876.9280000001</v>
      </c>
    </row>
    <row r="16" spans="1:14" x14ac:dyDescent="0.25">
      <c r="A16" t="s">
        <v>1</v>
      </c>
      <c r="B16" s="3" t="s">
        <v>11</v>
      </c>
      <c r="C16" s="3">
        <v>214</v>
      </c>
      <c r="D16" s="3">
        <v>720000</v>
      </c>
      <c r="E16" s="3">
        <v>120000</v>
      </c>
      <c r="F16" s="11">
        <f t="shared" si="1"/>
        <v>840000</v>
      </c>
      <c r="G16" s="5">
        <f t="shared" si="2"/>
        <v>1103546.6400000001</v>
      </c>
      <c r="H16" s="3">
        <v>120000</v>
      </c>
      <c r="I16" s="15">
        <f t="shared" si="3"/>
        <v>1223546.6400000001</v>
      </c>
      <c r="J16" s="6">
        <f t="shared" si="4"/>
        <v>1031773.3200000001</v>
      </c>
      <c r="K16" s="4">
        <v>2</v>
      </c>
      <c r="L16" s="7">
        <f t="shared" si="5"/>
        <v>2063546.6400000001</v>
      </c>
      <c r="M16" s="7">
        <f t="shared" si="0"/>
        <v>206354.66400000002</v>
      </c>
      <c r="N16" s="7">
        <f t="shared" si="6"/>
        <v>2269901.304</v>
      </c>
    </row>
    <row r="17" spans="1:14" x14ac:dyDescent="0.25">
      <c r="A17" t="s">
        <v>1</v>
      </c>
      <c r="B17" s="3" t="s">
        <v>12</v>
      </c>
      <c r="C17" s="3">
        <v>73.900000000000006</v>
      </c>
      <c r="D17" s="3">
        <v>420000</v>
      </c>
      <c r="E17" s="3">
        <v>120000</v>
      </c>
      <c r="F17" s="11">
        <f t="shared" si="1"/>
        <v>540000</v>
      </c>
      <c r="G17" s="5">
        <f t="shared" si="2"/>
        <v>381084.56400000007</v>
      </c>
      <c r="H17" s="3">
        <v>120000</v>
      </c>
      <c r="I17" s="15">
        <f t="shared" si="3"/>
        <v>501084.56400000007</v>
      </c>
      <c r="J17" s="6">
        <f t="shared" si="4"/>
        <v>520542.28200000001</v>
      </c>
      <c r="K17" s="4">
        <v>2</v>
      </c>
      <c r="L17" s="7">
        <f t="shared" si="5"/>
        <v>1041084.564</v>
      </c>
      <c r="M17" s="7">
        <f t="shared" si="0"/>
        <v>104108.45640000001</v>
      </c>
      <c r="N17" s="7">
        <f t="shared" si="6"/>
        <v>1145193.0204</v>
      </c>
    </row>
    <row r="18" spans="1:14" x14ac:dyDescent="0.25">
      <c r="G18" s="1"/>
      <c r="L18" s="2"/>
      <c r="M18" s="11" t="s">
        <v>15</v>
      </c>
      <c r="N18" s="12">
        <f>SUM(N4:N17)</f>
        <v>19935042.870599996</v>
      </c>
    </row>
    <row r="19" spans="1:14" x14ac:dyDescent="0.25">
      <c r="G19" s="13"/>
      <c r="M19" s="11" t="s">
        <v>27</v>
      </c>
      <c r="N19" s="12">
        <f>N18*1.004</f>
        <v>20014783.042082395</v>
      </c>
    </row>
    <row r="20" spans="1:14" x14ac:dyDescent="0.25">
      <c r="D20" s="3" t="s">
        <v>28</v>
      </c>
      <c r="E20" s="3" t="s">
        <v>22</v>
      </c>
    </row>
    <row r="21" spans="1:14" x14ac:dyDescent="0.25">
      <c r="D21" s="3" t="s">
        <v>18</v>
      </c>
      <c r="E21" s="3">
        <v>4236.16</v>
      </c>
    </row>
    <row r="22" spans="1:14" x14ac:dyDescent="0.25">
      <c r="D22" s="3" t="s">
        <v>19</v>
      </c>
      <c r="E22" s="3">
        <v>6586.99</v>
      </c>
    </row>
    <row r="23" spans="1:14" x14ac:dyDescent="0.25">
      <c r="D23" s="3" t="s">
        <v>20</v>
      </c>
      <c r="E23" s="3">
        <v>5284.1</v>
      </c>
    </row>
    <row r="24" spans="1:14" x14ac:dyDescent="0.25">
      <c r="D24" s="3" t="s">
        <v>21</v>
      </c>
      <c r="E24" s="3">
        <v>4519.8</v>
      </c>
    </row>
    <row r="25" spans="1:14" x14ac:dyDescent="0.25">
      <c r="D25" s="3" t="s">
        <v>15</v>
      </c>
      <c r="E25" s="3">
        <f>SUM(E21:E24)</f>
        <v>20627.05</v>
      </c>
    </row>
    <row r="26" spans="1:14" x14ac:dyDescent="0.25">
      <c r="D26" s="3" t="s">
        <v>17</v>
      </c>
      <c r="E26" s="3">
        <f>E25/4</f>
        <v>5156.7624999999998</v>
      </c>
    </row>
    <row r="28" spans="1:14" x14ac:dyDescent="0.25">
      <c r="B28" s="21" t="s">
        <v>38</v>
      </c>
    </row>
  </sheetData>
  <mergeCells count="9">
    <mergeCell ref="M2:M3"/>
    <mergeCell ref="N2:N3"/>
    <mergeCell ref="D2:F2"/>
    <mergeCell ref="G2:I2"/>
    <mergeCell ref="B2:B3"/>
    <mergeCell ref="C2:C3"/>
    <mergeCell ref="J2:J3"/>
    <mergeCell ref="K2:K3"/>
    <mergeCell ref="L2:L3"/>
  </mergeCells>
  <pageMargins left="0.7" right="0.7" top="0.75" bottom="0.75" header="0.3" footer="0.3"/>
  <pageSetup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M25"/>
  <sheetViews>
    <sheetView topLeftCell="A2" workbookViewId="0">
      <selection activeCell="M18" sqref="M18"/>
    </sheetView>
  </sheetViews>
  <sheetFormatPr baseColWidth="10" defaultRowHeight="15" x14ac:dyDescent="0.25"/>
  <cols>
    <col min="4" max="4" width="15.140625" customWidth="1"/>
    <col min="5" max="5" width="12" customWidth="1"/>
    <col min="6" max="6" width="14.5703125" bestFit="1" customWidth="1"/>
    <col min="8" max="8" width="12" bestFit="1" customWidth="1"/>
    <col min="9" max="9" width="13" bestFit="1" customWidth="1"/>
    <col min="10" max="11" width="12" customWidth="1"/>
    <col min="12" max="12" width="12" bestFit="1" customWidth="1"/>
    <col min="13" max="13" width="13" bestFit="1" customWidth="1"/>
  </cols>
  <sheetData>
    <row r="1" spans="1:13" x14ac:dyDescent="0.25">
      <c r="A1" t="s">
        <v>0</v>
      </c>
    </row>
    <row r="2" spans="1:13" ht="45" x14ac:dyDescent="0.25">
      <c r="B2" s="22" t="s">
        <v>29</v>
      </c>
      <c r="C2" s="22" t="s">
        <v>30</v>
      </c>
      <c r="D2" s="16" t="s">
        <v>31</v>
      </c>
      <c r="E2" s="9" t="s">
        <v>16</v>
      </c>
      <c r="F2" s="22" t="s">
        <v>17</v>
      </c>
      <c r="G2" s="22" t="s">
        <v>35</v>
      </c>
      <c r="H2" s="22" t="s">
        <v>24</v>
      </c>
      <c r="I2" s="8"/>
      <c r="J2" s="8"/>
      <c r="K2" s="8"/>
      <c r="L2" s="22" t="s">
        <v>25</v>
      </c>
      <c r="M2" s="22" t="s">
        <v>15</v>
      </c>
    </row>
    <row r="3" spans="1:13" ht="30" x14ac:dyDescent="0.25">
      <c r="B3" s="22"/>
      <c r="C3" s="22"/>
      <c r="D3" s="10" t="s">
        <v>13</v>
      </c>
      <c r="E3" s="10" t="s">
        <v>13</v>
      </c>
      <c r="F3" s="22"/>
      <c r="G3" s="22"/>
      <c r="H3" s="22"/>
      <c r="I3" s="8" t="s">
        <v>34</v>
      </c>
      <c r="J3" s="8" t="s">
        <v>33</v>
      </c>
      <c r="K3" s="8" t="s">
        <v>15</v>
      </c>
      <c r="L3" s="22"/>
      <c r="M3" s="22"/>
    </row>
    <row r="4" spans="1:13" x14ac:dyDescent="0.25">
      <c r="A4" t="s">
        <v>1</v>
      </c>
      <c r="B4" s="3" t="s">
        <v>2</v>
      </c>
      <c r="C4" s="3">
        <v>171.6</v>
      </c>
      <c r="D4" s="3">
        <v>840000</v>
      </c>
      <c r="E4" s="5">
        <f>C4*5156.76</f>
        <v>884900.01600000006</v>
      </c>
      <c r="F4" s="6">
        <f>AVERAGE(D4:E4)</f>
        <v>862450.00800000003</v>
      </c>
      <c r="G4" s="4">
        <v>2</v>
      </c>
      <c r="H4" s="7">
        <f>G4*F4</f>
        <v>1724900.0160000001</v>
      </c>
      <c r="I4" s="7">
        <v>120000</v>
      </c>
      <c r="J4" s="7">
        <f>I4*G4</f>
        <v>240000</v>
      </c>
      <c r="K4" s="7">
        <f>J4+H4</f>
        <v>1964900.0160000001</v>
      </c>
      <c r="L4" s="7">
        <f t="shared" ref="L4:L15" si="0">K4*0.1</f>
        <v>196490.00160000002</v>
      </c>
      <c r="M4" s="7">
        <f t="shared" ref="M4:M15" si="1">SUM(K4:L4)</f>
        <v>2161390.0175999999</v>
      </c>
    </row>
    <row r="5" spans="1:13" x14ac:dyDescent="0.25">
      <c r="A5" t="s">
        <v>1</v>
      </c>
      <c r="B5" s="3" t="s">
        <v>3</v>
      </c>
      <c r="C5" s="3">
        <v>134.4</v>
      </c>
      <c r="D5" s="3">
        <v>720000</v>
      </c>
      <c r="E5" s="5">
        <f t="shared" ref="E5:E15" si="2">C5*5156.76</f>
        <v>693068.54400000011</v>
      </c>
      <c r="F5" s="6">
        <f t="shared" ref="F5:F15" si="3">AVERAGE(D5:E5)</f>
        <v>706534.27200000011</v>
      </c>
      <c r="G5" s="4">
        <v>1</v>
      </c>
      <c r="H5" s="7">
        <f t="shared" ref="H5:H15" si="4">G5*F5</f>
        <v>706534.27200000011</v>
      </c>
      <c r="I5" s="7">
        <v>120000</v>
      </c>
      <c r="J5" s="7">
        <f t="shared" ref="J5:J15" si="5">I5*G5</f>
        <v>120000</v>
      </c>
      <c r="K5" s="7">
        <f t="shared" ref="K5:K15" si="6">J5+H5</f>
        <v>826534.27200000011</v>
      </c>
      <c r="L5" s="7">
        <f t="shared" si="0"/>
        <v>82653.42720000002</v>
      </c>
      <c r="M5" s="7">
        <f t="shared" si="1"/>
        <v>909187.69920000015</v>
      </c>
    </row>
    <row r="6" spans="1:13" x14ac:dyDescent="0.25">
      <c r="A6" t="s">
        <v>1</v>
      </c>
      <c r="B6" s="3" t="s">
        <v>4</v>
      </c>
      <c r="C6" s="3">
        <v>172</v>
      </c>
      <c r="D6" s="3">
        <v>720000</v>
      </c>
      <c r="E6" s="5">
        <f t="shared" si="2"/>
        <v>886962.72000000009</v>
      </c>
      <c r="F6" s="6">
        <f t="shared" si="3"/>
        <v>803481.3600000001</v>
      </c>
      <c r="G6" s="4">
        <v>3</v>
      </c>
      <c r="H6" s="7">
        <f t="shared" si="4"/>
        <v>2410444.08</v>
      </c>
      <c r="I6" s="7">
        <v>120000</v>
      </c>
      <c r="J6" s="7">
        <f t="shared" si="5"/>
        <v>360000</v>
      </c>
      <c r="K6" s="7">
        <f t="shared" si="6"/>
        <v>2770444.08</v>
      </c>
      <c r="L6" s="7">
        <f t="shared" si="0"/>
        <v>277044.408</v>
      </c>
      <c r="M6" s="7">
        <f t="shared" si="1"/>
        <v>3047488.4879999999</v>
      </c>
    </row>
    <row r="7" spans="1:13" x14ac:dyDescent="0.25">
      <c r="A7" t="s">
        <v>1</v>
      </c>
      <c r="B7" s="3" t="s">
        <v>5</v>
      </c>
      <c r="C7" s="3">
        <v>134.4</v>
      </c>
      <c r="D7" s="3">
        <v>600000</v>
      </c>
      <c r="E7" s="5">
        <f t="shared" si="2"/>
        <v>693068.54400000011</v>
      </c>
      <c r="F7" s="6">
        <f t="shared" si="3"/>
        <v>646534.27200000011</v>
      </c>
      <c r="G7" s="4">
        <v>2</v>
      </c>
      <c r="H7" s="7">
        <f t="shared" si="4"/>
        <v>1293068.5440000002</v>
      </c>
      <c r="I7" s="7">
        <v>120000</v>
      </c>
      <c r="J7" s="7">
        <f t="shared" si="5"/>
        <v>240000</v>
      </c>
      <c r="K7" s="7">
        <f t="shared" si="6"/>
        <v>1533068.5440000002</v>
      </c>
      <c r="L7" s="7">
        <f t="shared" si="0"/>
        <v>153306.85440000004</v>
      </c>
      <c r="M7" s="7">
        <f t="shared" si="1"/>
        <v>1686375.3984000003</v>
      </c>
    </row>
    <row r="8" spans="1:13" x14ac:dyDescent="0.25">
      <c r="A8" t="s">
        <v>1</v>
      </c>
      <c r="B8" s="3" t="s">
        <v>6</v>
      </c>
      <c r="C8" s="3">
        <v>21.2</v>
      </c>
      <c r="D8" s="3">
        <v>240000</v>
      </c>
      <c r="E8" s="5">
        <f t="shared" si="2"/>
        <v>109323.31200000001</v>
      </c>
      <c r="F8" s="6">
        <f t="shared" si="3"/>
        <v>174661.65600000002</v>
      </c>
      <c r="G8" s="4">
        <v>2</v>
      </c>
      <c r="H8" s="7">
        <f t="shared" si="4"/>
        <v>349323.31200000003</v>
      </c>
      <c r="I8" s="7">
        <v>120000</v>
      </c>
      <c r="J8" s="7">
        <f t="shared" si="5"/>
        <v>240000</v>
      </c>
      <c r="K8" s="7">
        <f t="shared" si="6"/>
        <v>589323.31200000003</v>
      </c>
      <c r="L8" s="7">
        <f t="shared" si="0"/>
        <v>58932.331200000008</v>
      </c>
      <c r="M8" s="7">
        <f t="shared" si="1"/>
        <v>648255.64320000005</v>
      </c>
    </row>
    <row r="9" spans="1:13" x14ac:dyDescent="0.25">
      <c r="A9" t="s">
        <v>1</v>
      </c>
      <c r="B9" s="3" t="s">
        <v>7</v>
      </c>
      <c r="C9" s="3">
        <v>73.2</v>
      </c>
      <c r="D9" s="3">
        <v>480000</v>
      </c>
      <c r="E9" s="5">
        <f t="shared" si="2"/>
        <v>377474.83200000005</v>
      </c>
      <c r="F9" s="6">
        <f t="shared" si="3"/>
        <v>428737.41600000003</v>
      </c>
      <c r="G9" s="4">
        <v>2</v>
      </c>
      <c r="H9" s="7">
        <f t="shared" si="4"/>
        <v>857474.83200000005</v>
      </c>
      <c r="I9" s="7">
        <v>120000</v>
      </c>
      <c r="J9" s="7">
        <f t="shared" si="5"/>
        <v>240000</v>
      </c>
      <c r="K9" s="7">
        <f t="shared" si="6"/>
        <v>1097474.8319999999</v>
      </c>
      <c r="L9" s="7">
        <f t="shared" si="0"/>
        <v>109747.4832</v>
      </c>
      <c r="M9" s="7">
        <f t="shared" si="1"/>
        <v>1207222.3151999998</v>
      </c>
    </row>
    <row r="10" spans="1:13" x14ac:dyDescent="0.25">
      <c r="A10" t="s">
        <v>1</v>
      </c>
      <c r="B10" s="3" t="s">
        <v>8</v>
      </c>
      <c r="C10" s="3">
        <v>121</v>
      </c>
      <c r="D10" s="3">
        <v>840000</v>
      </c>
      <c r="E10" s="5">
        <f t="shared" si="2"/>
        <v>623967.96000000008</v>
      </c>
      <c r="F10" s="6">
        <f t="shared" si="3"/>
        <v>731983.98</v>
      </c>
      <c r="G10" s="4">
        <v>3</v>
      </c>
      <c r="H10" s="7">
        <f t="shared" si="4"/>
        <v>2195951.94</v>
      </c>
      <c r="I10" s="7">
        <v>120000</v>
      </c>
      <c r="J10" s="7">
        <f t="shared" si="5"/>
        <v>360000</v>
      </c>
      <c r="K10" s="7">
        <f t="shared" si="6"/>
        <v>2555951.94</v>
      </c>
      <c r="L10" s="7">
        <f t="shared" si="0"/>
        <v>255595.19400000002</v>
      </c>
      <c r="M10" s="7">
        <f t="shared" si="1"/>
        <v>2811547.1340000001</v>
      </c>
    </row>
    <row r="11" spans="1:13" x14ac:dyDescent="0.25">
      <c r="A11" t="s">
        <v>1</v>
      </c>
      <c r="B11" s="3" t="s">
        <v>26</v>
      </c>
      <c r="C11" s="3">
        <v>92.3</v>
      </c>
      <c r="D11" s="3">
        <v>420000</v>
      </c>
      <c r="E11" s="5">
        <f t="shared" si="2"/>
        <v>475968.94800000003</v>
      </c>
      <c r="F11" s="6">
        <f t="shared" si="3"/>
        <v>447984.47400000005</v>
      </c>
      <c r="G11" s="4">
        <v>3</v>
      </c>
      <c r="H11" s="7">
        <f t="shared" si="4"/>
        <v>1343953.4220000003</v>
      </c>
      <c r="I11" s="7">
        <v>120000</v>
      </c>
      <c r="J11" s="7">
        <f t="shared" si="5"/>
        <v>360000</v>
      </c>
      <c r="K11" s="7">
        <f t="shared" si="6"/>
        <v>1703953.4220000003</v>
      </c>
      <c r="L11" s="7">
        <f t="shared" si="0"/>
        <v>170395.34220000004</v>
      </c>
      <c r="M11" s="7">
        <f t="shared" si="1"/>
        <v>1874348.7642000003</v>
      </c>
    </row>
    <row r="12" spans="1:13" x14ac:dyDescent="0.25">
      <c r="A12" t="s">
        <v>1</v>
      </c>
      <c r="B12" s="3" t="s">
        <v>9</v>
      </c>
      <c r="C12" s="3">
        <v>24.5</v>
      </c>
      <c r="D12" s="3">
        <v>240000</v>
      </c>
      <c r="E12" s="5">
        <f t="shared" si="2"/>
        <v>126340.62000000001</v>
      </c>
      <c r="F12" s="6">
        <f t="shared" si="3"/>
        <v>183170.31</v>
      </c>
      <c r="G12" s="4">
        <v>2</v>
      </c>
      <c r="H12" s="7">
        <f t="shared" si="4"/>
        <v>366340.62</v>
      </c>
      <c r="I12" s="7">
        <v>120000</v>
      </c>
      <c r="J12" s="7">
        <f t="shared" si="5"/>
        <v>240000</v>
      </c>
      <c r="K12" s="7">
        <f t="shared" si="6"/>
        <v>606340.62</v>
      </c>
      <c r="L12" s="7">
        <f t="shared" si="0"/>
        <v>60634.062000000005</v>
      </c>
      <c r="M12" s="7">
        <f t="shared" si="1"/>
        <v>666974.68200000003</v>
      </c>
    </row>
    <row r="13" spans="1:13" x14ac:dyDescent="0.25">
      <c r="A13" t="s">
        <v>1</v>
      </c>
      <c r="B13" s="3" t="s">
        <v>10</v>
      </c>
      <c r="C13" s="3">
        <v>32</v>
      </c>
      <c r="D13" s="3">
        <v>384000</v>
      </c>
      <c r="E13" s="5">
        <f t="shared" si="2"/>
        <v>165016.32000000001</v>
      </c>
      <c r="F13" s="6">
        <f t="shared" si="3"/>
        <v>274508.16000000003</v>
      </c>
      <c r="G13" s="4">
        <v>3</v>
      </c>
      <c r="H13" s="7">
        <f t="shared" si="4"/>
        <v>823524.4800000001</v>
      </c>
      <c r="I13" s="7">
        <v>120000</v>
      </c>
      <c r="J13" s="7">
        <f t="shared" si="5"/>
        <v>360000</v>
      </c>
      <c r="K13" s="7">
        <f t="shared" si="6"/>
        <v>1183524.48</v>
      </c>
      <c r="L13" s="7">
        <f t="shared" si="0"/>
        <v>118352.448</v>
      </c>
      <c r="M13" s="7">
        <f t="shared" si="1"/>
        <v>1301876.9280000001</v>
      </c>
    </row>
    <row r="14" spans="1:13" x14ac:dyDescent="0.25">
      <c r="A14" t="s">
        <v>1</v>
      </c>
      <c r="B14" s="3" t="s">
        <v>11</v>
      </c>
      <c r="C14" s="3">
        <v>214</v>
      </c>
      <c r="D14" s="3">
        <v>720000</v>
      </c>
      <c r="E14" s="5">
        <f t="shared" si="2"/>
        <v>1103546.6400000001</v>
      </c>
      <c r="F14" s="6">
        <f t="shared" si="3"/>
        <v>911773.32000000007</v>
      </c>
      <c r="G14" s="4">
        <v>2</v>
      </c>
      <c r="H14" s="7">
        <f t="shared" si="4"/>
        <v>1823546.6400000001</v>
      </c>
      <c r="I14" s="7">
        <v>120000</v>
      </c>
      <c r="J14" s="7">
        <f t="shared" si="5"/>
        <v>240000</v>
      </c>
      <c r="K14" s="7">
        <f t="shared" si="6"/>
        <v>2063546.6400000001</v>
      </c>
      <c r="L14" s="7">
        <f t="shared" si="0"/>
        <v>206354.66400000002</v>
      </c>
      <c r="M14" s="7">
        <f t="shared" si="1"/>
        <v>2269901.304</v>
      </c>
    </row>
    <row r="15" spans="1:13" x14ac:dyDescent="0.25">
      <c r="A15" t="s">
        <v>1</v>
      </c>
      <c r="B15" s="3" t="s">
        <v>12</v>
      </c>
      <c r="C15" s="3">
        <v>73.900000000000006</v>
      </c>
      <c r="D15" s="3">
        <v>420000</v>
      </c>
      <c r="E15" s="5">
        <f t="shared" si="2"/>
        <v>381084.56400000007</v>
      </c>
      <c r="F15" s="6">
        <f t="shared" si="3"/>
        <v>400542.28200000001</v>
      </c>
      <c r="G15" s="4">
        <v>2</v>
      </c>
      <c r="H15" s="7">
        <f t="shared" si="4"/>
        <v>801084.56400000001</v>
      </c>
      <c r="I15" s="7">
        <v>120000</v>
      </c>
      <c r="J15" s="7">
        <f t="shared" si="5"/>
        <v>240000</v>
      </c>
      <c r="K15" s="7">
        <f t="shared" si="6"/>
        <v>1041084.564</v>
      </c>
      <c r="L15" s="7">
        <f t="shared" si="0"/>
        <v>104108.45640000001</v>
      </c>
      <c r="M15" s="7">
        <f t="shared" si="1"/>
        <v>1145193.0204</v>
      </c>
    </row>
    <row r="16" spans="1:13" x14ac:dyDescent="0.25">
      <c r="C16" s="18">
        <f>AVERAGE(C4:C15)</f>
        <v>105.375</v>
      </c>
      <c r="D16" s="18">
        <f t="shared" ref="D16:K16" si="7">AVERAGE(D4:D15)</f>
        <v>552000</v>
      </c>
      <c r="E16" s="18">
        <f t="shared" si="7"/>
        <v>543393.58500000008</v>
      </c>
      <c r="F16" s="18">
        <f t="shared" si="7"/>
        <v>547696.7925000001</v>
      </c>
      <c r="G16" s="18">
        <f>SUM(G4:G15)</f>
        <v>27</v>
      </c>
      <c r="H16" s="18">
        <f t="shared" si="7"/>
        <v>1224678.8935</v>
      </c>
      <c r="I16" s="18">
        <f t="shared" si="7"/>
        <v>120000</v>
      </c>
      <c r="J16" s="18">
        <f>SUM(J4:J15)</f>
        <v>3240000</v>
      </c>
      <c r="K16" s="18">
        <f t="shared" si="7"/>
        <v>1494678.8935</v>
      </c>
      <c r="L16" s="20">
        <f>SUM(L4:L15)</f>
        <v>1793614.6722000004</v>
      </c>
      <c r="M16" s="19"/>
    </row>
    <row r="17" spans="3:13" x14ac:dyDescent="0.25">
      <c r="C17" s="18"/>
      <c r="D17" s="18"/>
      <c r="E17" s="18"/>
      <c r="F17" s="18"/>
      <c r="G17" s="18"/>
      <c r="H17" s="18"/>
      <c r="I17" s="18"/>
      <c r="J17" s="18"/>
      <c r="K17" s="18"/>
      <c r="L17" s="11" t="s">
        <v>15</v>
      </c>
      <c r="M17" s="12">
        <f>SUM(M4:M16)</f>
        <v>19729761.394199997</v>
      </c>
    </row>
    <row r="18" spans="3:13" x14ac:dyDescent="0.25">
      <c r="E18" s="13"/>
      <c r="L18" s="11" t="s">
        <v>27</v>
      </c>
      <c r="M18" s="12">
        <f>M17*1.004</f>
        <v>19808680.439776797</v>
      </c>
    </row>
    <row r="19" spans="3:13" ht="30" x14ac:dyDescent="0.25">
      <c r="D19" s="3" t="s">
        <v>28</v>
      </c>
      <c r="E19" s="17" t="s">
        <v>22</v>
      </c>
    </row>
    <row r="20" spans="3:13" x14ac:dyDescent="0.25">
      <c r="D20" s="3" t="s">
        <v>18</v>
      </c>
      <c r="E20" s="3">
        <v>4236.16</v>
      </c>
      <c r="H20" s="1">
        <f>D16/C16</f>
        <v>5238.4341637010675</v>
      </c>
      <c r="I20" s="2">
        <f>((C16*H20)*G16)+J16+L16</f>
        <v>19937614.672200002</v>
      </c>
    </row>
    <row r="21" spans="3:13" x14ac:dyDescent="0.25">
      <c r="D21" s="3" t="s">
        <v>19</v>
      </c>
      <c r="E21" s="3">
        <v>6586.99</v>
      </c>
      <c r="H21" s="1">
        <f>E16/C16</f>
        <v>5156.7600000000011</v>
      </c>
      <c r="I21" s="2">
        <f>((H21*C16)*G16)+J16+L16</f>
        <v>19705241.467200004</v>
      </c>
    </row>
    <row r="22" spans="3:13" x14ac:dyDescent="0.25">
      <c r="D22" s="3" t="s">
        <v>20</v>
      </c>
      <c r="E22" s="3">
        <v>5284.1</v>
      </c>
      <c r="I22" s="2">
        <f>AVERAGE(I20:I21)</f>
        <v>19821428.069700003</v>
      </c>
    </row>
    <row r="23" spans="3:13" x14ac:dyDescent="0.25">
      <c r="D23" s="3" t="s">
        <v>21</v>
      </c>
      <c r="E23" s="3">
        <v>4519.8</v>
      </c>
    </row>
    <row r="24" spans="3:13" x14ac:dyDescent="0.25">
      <c r="D24" s="3" t="s">
        <v>15</v>
      </c>
      <c r="E24" s="3">
        <f>SUM(E20:E23)</f>
        <v>20627.05</v>
      </c>
    </row>
    <row r="25" spans="3:13" x14ac:dyDescent="0.25">
      <c r="D25" s="3" t="s">
        <v>17</v>
      </c>
      <c r="E25" s="3">
        <f>E24/4</f>
        <v>5156.7624999999998</v>
      </c>
    </row>
  </sheetData>
  <mergeCells count="7">
    <mergeCell ref="H2:H3"/>
    <mergeCell ref="L2:L3"/>
    <mergeCell ref="M2:M3"/>
    <mergeCell ref="B2:B3"/>
    <mergeCell ref="C2:C3"/>
    <mergeCell ref="F2:F3"/>
    <mergeCell ref="G2:G3"/>
  </mergeCell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2</vt:i4>
      </vt:variant>
    </vt:vector>
  </HeadingPairs>
  <TitlesOfParts>
    <vt:vector size="2" baseType="lpstr">
      <vt:lpstr>Hoja1</vt:lpstr>
      <vt:lpstr>Hoja2</vt:lpstr>
    </vt:vector>
  </TitlesOfParts>
  <Company>corpocaldas</Company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Ricardo Agudelo Salazar</dc:creator>
  <cp:lastModifiedBy>Natalia</cp:lastModifiedBy>
  <dcterms:created xsi:type="dcterms:W3CDTF">2020-02-11T21:42:23Z</dcterms:created>
  <dcterms:modified xsi:type="dcterms:W3CDTF">2020-09-30T15:55:39Z</dcterms:modified>
</cp:coreProperties>
</file>