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mc:AlternateContent xmlns:mc="http://schemas.openxmlformats.org/markup-compatibility/2006">
    <mc:Choice Requires="x15">
      <x15ac:absPath xmlns:x15ac="http://schemas.microsoft.com/office/spreadsheetml/2010/11/ac" url="C:\Users\lfmoreno\Desktop\"/>
    </mc:Choice>
  </mc:AlternateContent>
  <xr:revisionPtr revIDLastSave="161" documentId="11_C68F27C5CC2F4F172558F5C0B392161898928687" xr6:coauthVersionLast="47" xr6:coauthVersionMax="47" xr10:uidLastSave="{44C7FFAE-28DF-4B90-BE8C-3C3A842D46BA}"/>
  <bookViews>
    <workbookView xWindow="0" yWindow="0" windowWidth="19200" windowHeight="7050" tabRatio="393"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5" i="1" l="1"/>
  <c r="P33" i="1"/>
  <c r="P32" i="1"/>
  <c r="P30" i="1"/>
  <c r="P28" i="1"/>
  <c r="P26" i="1"/>
  <c r="P24" i="1"/>
  <c r="P22" i="1"/>
  <c r="P21" i="1"/>
  <c r="P20" i="1"/>
  <c r="P19" i="1"/>
  <c r="P18" i="1"/>
  <c r="P17" i="1"/>
  <c r="P15" i="1"/>
  <c r="P13" i="1"/>
  <c r="P12" i="1"/>
  <c r="P11" i="1"/>
  <c r="P10" i="1"/>
  <c r="P9" i="1"/>
  <c r="P8" i="1"/>
  <c r="P7" i="1"/>
  <c r="P6" i="1"/>
  <c r="P5" i="1"/>
  <c r="O4" i="1"/>
  <c r="O5" i="1"/>
  <c r="O6" i="1"/>
  <c r="O7" i="1"/>
  <c r="O8" i="1"/>
  <c r="O9" i="1"/>
  <c r="O10" i="1"/>
  <c r="O11" i="1"/>
  <c r="O12" i="1"/>
  <c r="O13" i="1"/>
  <c r="O14" i="1"/>
  <c r="O15" i="1"/>
  <c r="O17" i="1"/>
  <c r="O18" i="1"/>
  <c r="O19" i="1"/>
  <c r="O20" i="1"/>
  <c r="O21" i="1"/>
  <c r="O22" i="1"/>
  <c r="O24" i="1"/>
  <c r="O26" i="1"/>
  <c r="O28" i="1"/>
  <c r="O30" i="1"/>
  <c r="O32" i="1"/>
  <c r="O33" i="1"/>
  <c r="N33" i="1"/>
  <c r="N32" i="1"/>
  <c r="N30" i="1"/>
  <c r="N28" i="1"/>
  <c r="N26" i="1"/>
  <c r="N24" i="1"/>
  <c r="N22" i="1"/>
  <c r="N21" i="1"/>
  <c r="N20" i="1"/>
  <c r="N19" i="1"/>
  <c r="N18" i="1"/>
  <c r="N17" i="1"/>
  <c r="N15" i="1"/>
  <c r="N14" i="1"/>
  <c r="N13" i="1"/>
  <c r="N12" i="1"/>
  <c r="N10" i="1"/>
  <c r="N9" i="1"/>
  <c r="N8" i="1"/>
  <c r="N7" i="1"/>
  <c r="N6" i="1"/>
  <c r="N5" i="1"/>
  <c r="N11" i="1"/>
  <c r="N4" i="1"/>
  <c r="I33" i="1" l="1"/>
  <c r="J33" i="1" s="1"/>
  <c r="I32" i="1"/>
  <c r="J32" i="1" s="1"/>
  <c r="I30" i="1"/>
  <c r="J30" i="1" s="1"/>
  <c r="I28" i="1"/>
  <c r="I26" i="1"/>
  <c r="I24" i="1"/>
  <c r="I18" i="1"/>
  <c r="J18" i="1" s="1"/>
  <c r="I19" i="1"/>
  <c r="J19" i="1" s="1"/>
  <c r="I20" i="1"/>
  <c r="I21" i="1"/>
  <c r="J21" i="1" s="1"/>
  <c r="I22" i="1"/>
  <c r="J22" i="1" s="1"/>
  <c r="I17" i="1"/>
  <c r="I6" i="1"/>
  <c r="I5" i="1"/>
  <c r="J5" i="1" s="1"/>
  <c r="I7" i="1"/>
  <c r="J7" i="1" s="1"/>
  <c r="I8" i="1"/>
  <c r="I9" i="1"/>
  <c r="J9" i="1" s="1"/>
  <c r="I10" i="1"/>
  <c r="J10" i="1" s="1"/>
  <c r="I11" i="1"/>
  <c r="J11" i="1" s="1"/>
  <c r="I12" i="1"/>
  <c r="J12" i="1" s="1"/>
  <c r="I13" i="1"/>
  <c r="J13" i="1" s="1"/>
  <c r="I14" i="1"/>
  <c r="J14" i="1" s="1"/>
  <c r="I15" i="1"/>
  <c r="J15" i="1" s="1"/>
  <c r="I4" i="1"/>
  <c r="J20" i="1" l="1"/>
  <c r="J4" i="1"/>
  <c r="J28" i="1"/>
  <c r="J6" i="1"/>
  <c r="J24" i="1"/>
  <c r="J26" i="1"/>
  <c r="J17" i="1"/>
  <c r="J8" i="1"/>
  <c r="J34" i="1" l="1"/>
  <c r="L4" i="1"/>
  <c r="M4" i="1" s="1"/>
  <c r="L5" i="1"/>
  <c r="M5" i="1" s="1"/>
  <c r="L6" i="1"/>
  <c r="M6" i="1" s="1"/>
  <c r="L7" i="1"/>
  <c r="M7" i="1" s="1"/>
  <c r="L8" i="1"/>
  <c r="M8" i="1" s="1"/>
  <c r="L9" i="1"/>
  <c r="M9" i="1" s="1"/>
  <c r="L10" i="1"/>
  <c r="M10" i="1" s="1"/>
  <c r="L11" i="1"/>
  <c r="M11" i="1" s="1"/>
  <c r="L12" i="1"/>
  <c r="M12" i="1" s="1"/>
  <c r="L13" i="1"/>
  <c r="M13" i="1" s="1"/>
  <c r="L14" i="1"/>
  <c r="M14" i="1" s="1"/>
  <c r="L15" i="1"/>
  <c r="M15" i="1" s="1"/>
  <c r="L17" i="1"/>
  <c r="M17" i="1" s="1"/>
  <c r="L18" i="1"/>
  <c r="M18" i="1" s="1"/>
  <c r="L19" i="1"/>
  <c r="M19" i="1" s="1"/>
  <c r="L20" i="1"/>
  <c r="M20" i="1" s="1"/>
  <c r="L21" i="1"/>
  <c r="M21" i="1" s="1"/>
  <c r="L22" i="1"/>
  <c r="M22" i="1" s="1"/>
  <c r="L24" i="1"/>
  <c r="M24" i="1" s="1"/>
  <c r="L26" i="1"/>
  <c r="M26" i="1" s="1"/>
  <c r="L28" i="1"/>
  <c r="M28" i="1" s="1"/>
  <c r="L30" i="1"/>
  <c r="M30" i="1" s="1"/>
  <c r="L32" i="1"/>
  <c r="M32" i="1" s="1"/>
  <c r="L33" i="1"/>
  <c r="M33" i="1" s="1"/>
  <c r="M34" i="1" l="1"/>
  <c r="F5" i="1"/>
  <c r="F6" i="1"/>
  <c r="F7" i="1"/>
  <c r="F8" i="1"/>
  <c r="F9" i="1"/>
  <c r="F10" i="1"/>
  <c r="F11" i="1"/>
  <c r="F12" i="1"/>
  <c r="F13" i="1"/>
  <c r="F14" i="1"/>
  <c r="F15" i="1"/>
  <c r="F17" i="1"/>
  <c r="F18" i="1"/>
  <c r="F19" i="1"/>
  <c r="F20" i="1"/>
  <c r="F21" i="1"/>
  <c r="F22" i="1"/>
  <c r="F24" i="1"/>
  <c r="F26" i="1"/>
  <c r="F28" i="1"/>
  <c r="F30" i="1"/>
  <c r="F32" i="1"/>
  <c r="F33" i="1"/>
  <c r="F4" i="1"/>
  <c r="G22" i="1" l="1"/>
  <c r="G33" i="1"/>
  <c r="G7" i="1"/>
  <c r="G4" i="1"/>
  <c r="P4" i="1" s="1"/>
  <c r="G14" i="1"/>
  <c r="P14" i="1" s="1"/>
  <c r="G26" i="1"/>
  <c r="G10" i="1"/>
  <c r="G32" i="1"/>
  <c r="G24" i="1"/>
  <c r="G6" i="1"/>
  <c r="G20" i="1"/>
  <c r="G18" i="1"/>
  <c r="G9" i="1"/>
  <c r="G30" i="1"/>
  <c r="G17" i="1"/>
  <c r="G12" i="1"/>
  <c r="G8" i="1"/>
  <c r="G13" i="1"/>
  <c r="G5" i="1"/>
  <c r="G19" i="1"/>
  <c r="G28" i="1"/>
  <c r="G21" i="1"/>
  <c r="G15" i="1"/>
  <c r="G11" i="1"/>
  <c r="P34" i="1" l="1"/>
  <c r="P36" i="1" s="1"/>
  <c r="G34" i="1"/>
  <c r="T36" i="1" l="1"/>
</calcChain>
</file>

<file path=xl/sharedStrings.xml><?xml version="1.0" encoding="utf-8"?>
<sst xmlns="http://schemas.openxmlformats.org/spreadsheetml/2006/main" count="89" uniqueCount="58">
  <si>
    <t>ITEM</t>
  </si>
  <si>
    <t>DESCRIPCION</t>
  </si>
  <si>
    <t>UNIDAD</t>
  </si>
  <si>
    <t>CANTIDAD</t>
  </si>
  <si>
    <t>SINTEL</t>
  </si>
  <si>
    <t>GLOBAL WIDE AREA NETWORK S.A.S</t>
  </si>
  <si>
    <t>INGENIERIA DOMOTICA HJC S.A.S</t>
  </si>
  <si>
    <t>PRESUPUESTO PROCESO</t>
  </si>
  <si>
    <t>VALOR UNITARIO</t>
  </si>
  <si>
    <t>IVA</t>
  </si>
  <si>
    <t xml:space="preserve">VALOR TOTAL </t>
  </si>
  <si>
    <t>VALOR TOTAL</t>
  </si>
  <si>
    <t>MANTENIMIENTO PREVENTIVO DE SISTEMA DE DETECCIÒN DE INCENDIO</t>
  </si>
  <si>
    <t>Sensores de humo, comprobación del funcionamiento, desmonte, limpieza y marquillado si no lo tiene.</t>
  </si>
  <si>
    <t>UND</t>
  </si>
  <si>
    <t>Sensor dual, comprobación del funcionamiento, desmonte, limpieza y marquillado si no lo tiene.</t>
  </si>
  <si>
    <t>Sensor de temperatura, comprobación del funcionamiento, desmonte, limpieza y marquillado si no lo tiene.</t>
  </si>
  <si>
    <t xml:space="preserve">Estación Manual de Emergencia, comprobación del funcionamiento, desmonte, limpieza y marquillado si no lo tiene. </t>
  </si>
  <si>
    <t xml:space="preserve">Módulo CMF 300, comprobación del funcionamiento, desmonte, limpieza y marquillado si no lo tiene. </t>
  </si>
  <si>
    <t xml:space="preserve">Módulo CRF 300, comprobación del funcionamiento, desmonte, limpieza y marquillado si no lo tiene. </t>
  </si>
  <si>
    <t xml:space="preserve">Modulo monitor, comprobación del funcionamiento, desmonte, limpieza y marquillado si no lo tiene. </t>
  </si>
  <si>
    <t>Modulo aislador , comprobación del funcionamiento, desmonte, limpieza y marquillado si no lo tiene.</t>
  </si>
  <si>
    <t>Strobos, comprobación del funcionamiento, desmonte y limpieza</t>
  </si>
  <si>
    <t>Sirenas, comprobación del funcionamiento, desmonte, limpieza y marquillado si no lo tiene.</t>
  </si>
  <si>
    <t>Panel Principal Limpieza exterior general. Limpieza interior general. Inspección eléctrica. Revisión de conexiones y empalmes. Inspección de correcto funcionamiento. Verificación funcionamiento de alarmas y pruebas de correcta operatividad y visualización en el panel al activar una zona. Inspección de errores. Revisión de tarjetas electrónicas. Revisión de programación de sensores y/o actuadores por lazos y zonas. Revisión de voltajes y revisión del estado de baterías.</t>
  </si>
  <si>
    <t>Mantenimiento a cableado y ducterías sistema de detección y alarma – Incluye: Inspección eléctrica. Revisión de conexiones y empalmes. Inspección de instalación y cierre o hermeticidad de cajas de empalme. Ajustes en cajas, tubería, tornillería y accesorios, desconectados.</t>
  </si>
  <si>
    <t>MANTENIMIENTO PREVENTIVO – SISTEMA DE CONTROL DE ACCESO</t>
  </si>
  <si>
    <r>
      <t>Controlador KT 400 con sus respectivos accesorios para operar, fuente y sistema de conexión a tierra, revisión del estado de la batería según recomendaciones del fabricante, d</t>
    </r>
    <r>
      <rPr>
        <sz val="12"/>
        <color rgb="FF000000"/>
        <rFont val="Verdana"/>
        <family val="2"/>
      </rPr>
      <t xml:space="preserve">escarga y entrega de la programación actualizada del </t>
    </r>
    <r>
      <rPr>
        <sz val="12"/>
        <color theme="1"/>
        <rFont val="Verdana"/>
        <family val="2"/>
      </rPr>
      <t>controlador, comprobación del funcionamiento, desmonte, limpieza y marquillado si no lo tiene.</t>
    </r>
  </si>
  <si>
    <r>
      <t xml:space="preserve">Controlador KT 315, con sus respectivos accesorios para operar, fuente y sistema de conexión a tierra, revisión del estado de la batería según recomendaciones del fabricante, descarga y entrega de la programación actualizada del </t>
    </r>
    <r>
      <rPr>
        <sz val="12"/>
        <rFont val="Verdana"/>
        <family val="2"/>
      </rPr>
      <t xml:space="preserve">controlador, </t>
    </r>
    <r>
      <rPr>
        <sz val="12"/>
        <color rgb="FF000000"/>
        <rFont val="Verdana"/>
        <family val="2"/>
      </rPr>
      <t>comprobación del funcionamiento, desmonte, limpieza y marquillado si no lo tiene.</t>
    </r>
  </si>
  <si>
    <r>
      <t xml:space="preserve">Controlador KT 1, con sus respectivos accesorios para operar, fuente y sistema de conexión a tierra, revisión del estado de la batería según recomendaciones del fabricante, descarga y entrega de la programación actualizada del </t>
    </r>
    <r>
      <rPr>
        <sz val="12"/>
        <rFont val="Verdana"/>
        <family val="2"/>
      </rPr>
      <t xml:space="preserve">controlador, </t>
    </r>
    <r>
      <rPr>
        <sz val="12"/>
        <color rgb="FF000000"/>
        <rFont val="Verdana"/>
        <family val="2"/>
      </rPr>
      <t xml:space="preserve">comprobación del funcionamiento, desmonte, limpieza y marquillado si no lo tiene. </t>
    </r>
  </si>
  <si>
    <r>
      <t xml:space="preserve">Controlador KT 100, con sus respectivos accesorios para operar, fuente y sistema de conexión a tierra, revisión del estado de la batería según recomendaciones del fabricante, descarga y entrega de la programación actualizada del </t>
    </r>
    <r>
      <rPr>
        <sz val="12"/>
        <rFont val="Verdana"/>
        <family val="2"/>
      </rPr>
      <t xml:space="preserve">controlador, </t>
    </r>
    <r>
      <rPr>
        <sz val="12"/>
        <color rgb="FF000000"/>
        <rFont val="Verdana"/>
        <family val="2"/>
      </rPr>
      <t>comprobación del funcionamiento, desmonte, limpieza y marquillado si no lo tiene.</t>
    </r>
  </si>
  <si>
    <t>Electroimán – Incluye: Limpieza exterior general.</t>
  </si>
  <si>
    <t>Lectoras de proximidad – Limpieza interior y exterior general, inspección eléctrica, revisión de conexiones y empalmes, inspección y pruebas de funcionamiento y verificación y funcionamiento del dispositivo de la controladora, ajuste mecánico y ajuste de anclaje de tal forma que quede bien soportado y no se mueva o caiga, marquillado si no lo tiene.</t>
  </si>
  <si>
    <t xml:space="preserve">MANTENIMIENTO PREVENTIVO – PUERTA CORREDIZA AUTOMATICA DE LA 
ENTRADA PRINCIPAL (PEATONAL)
</t>
  </si>
  <si>
    <t>Mantenimiento de la puerta corrediza automática de la entrada principal a la entidad, esto conforme a los requerimientos NTC 5926-3 – Esto incluye: Incluye lubricación de piezas mecánicas, herrajes rodamientos, verificación de estado de correa, limpieza de deslizadores, guías y ajuste de la correa, revisión de estado de motor, revisión de controladora principal, ajuste de contactos electrónicos y eléctricos de circuito, verificación de piezas en mal estado y reporte de las mismas, verificación de funcionamiento y diagnostico general de estado de la puerta, puesta en marcha</t>
  </si>
  <si>
    <t>MANTENIMIENTO PREVENTIVO - PUERTA CORREDIZA AUTOMÀTICA DE LA ENTRADA VEHICULAR – (SOTANO)</t>
  </si>
  <si>
    <t xml:space="preserve">
El mantenimiento preventivo de la puerta corrediza automática de la entrada vehicular , conforme a los requerimientos NTC 5926- 3, este incluye: lubricación y limpieza de piezas mecánicas, rodamientos, verificación de estado de riel, herrajes, rodamientos cremallera y ajuste de la misma, revisión de estado de motor, revisión de controladora principal, ajuste de contactos electrónicos y eléctricos de circuito, verificación de piezas en mal estado y reporte de las mismas, verificación de funcionamiento y diagnostico general de estado de la puerta, puesta en marcha. 
</t>
  </si>
  <si>
    <t>OTRAS ACTIVIDADES RELACIONADAS CON EL SISTEMA DE CONTROL DE ACCESO</t>
  </si>
  <si>
    <t xml:space="preserve">Certificación de puertas vehicular de acuerdo a la normativa NTC 5926 – 3 </t>
  </si>
  <si>
    <t>MANTENIMIENTO PREVENTIVO – ILUMINACION DE EMERGENCIA</t>
  </si>
  <si>
    <t>Luminarias de emergencia – Incluye: Limpieza exterior e interior general, inspección eléctrica, revisión de conexiones y empalmes e inspección y prueba de funcionamiento y operatividad, revisión del estado de baterías, entrega de reporte y Marquillado de lámparas de emergencia.</t>
  </si>
  <si>
    <t>MANTENIMIENTO PREVENTIVO – SISTEMA DE DETECTORES DE GASES</t>
  </si>
  <si>
    <t>Detector DGM-SK 02, limpieza, revisión de manómetros y/o elementos que hacen parte del sistema de gas, ductos y demás; pruebas de operatividad, limpieza del sistema, revisión de puertos de conexión, luces, bocinas.</t>
  </si>
  <si>
    <t>Detector DGM-SK 06, limpieza, revisión de manómetros y/o elementos que hacen parte del sistema de gas, ductos y demás; pruebas de operatividad, limpieza del sistema, revisión de puertos de conexión, luces, bocinas.</t>
  </si>
  <si>
    <t>SUB TOTAL MANTENIMIENTO PREVENTIVO Y CORRECTIVO</t>
  </si>
  <si>
    <t xml:space="preserve">BOLSA DE REPUESTOS </t>
  </si>
  <si>
    <t>UND.</t>
  </si>
  <si>
    <t xml:space="preserve">
PRECIO TOTAL:</t>
  </si>
  <si>
    <t>OBSERVACIONES</t>
  </si>
  <si>
    <t>Se lleva a cabo una revisión mediante solicitudes de cotización a empresas que cumplen con los requisitos para ofrecer los servicios solicitados con el fin de verificar los precios vigentes en el mercado. Las solicitudes fueron enviadas tanto por correo electrónico como a través de publicación en la plataforma SECOP II, recibiendo respuestas dentro de los plazos establecidos por parte tres (3) empresas. Se calcula la media aritmética sobre los precios de cada ítem para obtener el precio estimado y establecer el presupuesto para este proceso.
Con el propósito de cubrir la totalidad de la necesidad, la Entidad contempla una unidad adicional para los ítems 1 y 11. Esta decisión es viable en la medida en que, a través de las cotizaciones recibidas, se conocen los precios unitarios de cada ítem. Adicionalmente, la Entidad estima un presupuesto de $7.028.290,00 para cubrir la bolsa de repuestos.</t>
  </si>
  <si>
    <t>CONCLUSIÓN</t>
  </si>
  <si>
    <t>El presupuesto oficial estimado para esta contratación es de Treinta y nueve millones quinientos ochenta y siete mil seiscientos noventa y uno pesos m/cte ($ 39.587.691,00) .</t>
  </si>
  <si>
    <t>NOMBRE 
(De quien realiza la evaluación *No puede realizarlo un contratista)</t>
  </si>
  <si>
    <t>CARGO
(De quien realiza la evaluación)</t>
  </si>
  <si>
    <t>FIRMA
(De quien realiza la evaluación)</t>
  </si>
  <si>
    <t>FECHA</t>
  </si>
  <si>
    <t>JAVIER HERNANDO NÚÑEZ</t>
  </si>
  <si>
    <t>PROFESIONAL UNIVERSITARIO 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</si>
</sst>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Red]\-&quot;$&quot;\ #,##0.00"/>
    <numFmt numFmtId="165" formatCode="_-&quot;$&quot;\ * #,##0.00_-;\-&quot;$&quot;\ * #,##0.00_-;_-&quot;$&quot;\ * &quot;-&quot;??_-;_-@_-"/>
    <numFmt numFmtId="166" formatCode="_-&quot;$&quot;\ * #,##0_-;\-&quot;$&quot;\ * #,##0_-;_-&quot;$&quot;\ * &quot;-&quot;??_-;_-@_-"/>
    <numFmt numFmtId="167" formatCode="_-[$$-409]* #,##0.00_ ;_-[$$-409]* \-#,##0.00\ ;_-[$$-409]* &quot;-&quot;??_ ;_-@_ "/>
  </numFmts>
  <fonts count="11">
    <font>
      <sz val="11"/>
      <color theme="1"/>
      <name val="Calibri"/>
      <family val="2"/>
      <scheme val="minor"/>
    </font>
    <font>
      <sz val="11"/>
      <color theme="1"/>
      <name val="Calibri"/>
      <family val="2"/>
      <scheme val="minor"/>
    </font>
    <font>
      <b/>
      <sz val="12"/>
      <color theme="1"/>
      <name val="Verdana"/>
      <family val="2"/>
    </font>
    <font>
      <sz val="12"/>
      <color theme="1"/>
      <name val="Verdana"/>
      <family val="2"/>
    </font>
    <font>
      <b/>
      <sz val="12"/>
      <color rgb="FF000000"/>
      <name val="Verdana"/>
      <family val="2"/>
    </font>
    <font>
      <sz val="12"/>
      <color rgb="FF000000"/>
      <name val="Verdana"/>
      <family val="2"/>
    </font>
    <font>
      <sz val="12"/>
      <name val="Verdana"/>
      <family val="2"/>
    </font>
    <font>
      <b/>
      <sz val="11"/>
      <color theme="1"/>
      <name val="Verdana"/>
      <family val="2"/>
    </font>
    <font>
      <sz val="11"/>
      <color theme="1"/>
      <name val="Arial"/>
      <family val="2"/>
    </font>
    <font>
      <sz val="11"/>
      <color theme="1"/>
      <name val="Verdana"/>
      <family val="2"/>
    </font>
    <font>
      <sz val="10"/>
      <color rgb="FF000000"/>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medium">
        <color indexed="64"/>
      </left>
      <right style="thin">
        <color indexed="64"/>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2">
    <xf numFmtId="0" fontId="0" fillId="0" borderId="0"/>
    <xf numFmtId="165" fontId="1" fillId="0" borderId="0" applyFont="0" applyFill="0" applyBorder="0" applyAlignment="0" applyProtection="0"/>
  </cellStyleXfs>
  <cellXfs count="165">
    <xf numFmtId="0" fontId="0" fillId="0" borderId="0" xfId="0"/>
    <xf numFmtId="0" fontId="2" fillId="2" borderId="0" xfId="0" applyFont="1" applyFill="1" applyAlignment="1">
      <alignment horizontal="center" vertical="center"/>
    </xf>
    <xf numFmtId="0" fontId="2" fillId="2" borderId="4"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3" fillId="2" borderId="1" xfId="0" applyFont="1" applyFill="1" applyBorder="1" applyAlignment="1">
      <alignment vertical="center" wrapText="1"/>
    </xf>
    <xf numFmtId="0" fontId="3" fillId="2" borderId="0" xfId="0" applyFont="1" applyFill="1" applyAlignment="1">
      <alignment vertical="center"/>
    </xf>
    <xf numFmtId="166" fontId="3" fillId="2" borderId="1" xfId="1" applyNumberFormat="1" applyFont="1" applyFill="1" applyBorder="1" applyAlignment="1">
      <alignment vertical="center"/>
    </xf>
    <xf numFmtId="165" fontId="3" fillId="2" borderId="1" xfId="1" applyFont="1" applyFill="1" applyBorder="1" applyAlignment="1">
      <alignment vertical="center"/>
    </xf>
    <xf numFmtId="165" fontId="3" fillId="2" borderId="0" xfId="1" applyFont="1" applyFill="1" applyBorder="1" applyAlignment="1">
      <alignment vertical="center"/>
    </xf>
    <xf numFmtId="0" fontId="2" fillId="2" borderId="0" xfId="0" applyFont="1" applyFill="1" applyAlignment="1">
      <alignment vertical="center"/>
    </xf>
    <xf numFmtId="165" fontId="3" fillId="2" borderId="0" xfId="0" applyNumberFormat="1" applyFont="1" applyFill="1" applyAlignment="1">
      <alignment vertical="center"/>
    </xf>
    <xf numFmtId="0" fontId="4" fillId="2" borderId="3" xfId="0" applyFont="1" applyFill="1" applyBorder="1" applyAlignment="1">
      <alignment horizontal="center" vertical="center" wrapText="1"/>
    </xf>
    <xf numFmtId="0" fontId="5" fillId="2" borderId="3" xfId="0" applyFont="1" applyFill="1" applyBorder="1" applyAlignment="1">
      <alignment horizontal="justify" vertical="center" wrapText="1"/>
    </xf>
    <xf numFmtId="0" fontId="2" fillId="2" borderId="8" xfId="0" applyFont="1" applyFill="1" applyBorder="1" applyAlignment="1">
      <alignment horizontal="center" vertical="center"/>
    </xf>
    <xf numFmtId="166" fontId="3" fillId="2" borderId="3" xfId="1" applyNumberFormat="1" applyFont="1" applyFill="1" applyBorder="1" applyAlignment="1">
      <alignment vertical="center"/>
    </xf>
    <xf numFmtId="165" fontId="3" fillId="2" borderId="3" xfId="1" applyFont="1" applyFill="1" applyBorder="1" applyAlignment="1">
      <alignment vertical="center"/>
    </xf>
    <xf numFmtId="0" fontId="2" fillId="3" borderId="2" xfId="0" applyFont="1" applyFill="1" applyBorder="1" applyAlignment="1">
      <alignment horizontal="center" vertical="center"/>
    </xf>
    <xf numFmtId="0" fontId="2" fillId="3" borderId="5" xfId="0" applyFont="1" applyFill="1" applyBorder="1" applyAlignment="1">
      <alignment vertical="center" wrapText="1"/>
    </xf>
    <xf numFmtId="0" fontId="2" fillId="3" borderId="2" xfId="0" applyFont="1" applyFill="1" applyBorder="1" applyAlignment="1">
      <alignment horizontal="left" vertical="center"/>
    </xf>
    <xf numFmtId="0" fontId="2" fillId="3" borderId="7" xfId="0" applyFont="1" applyFill="1" applyBorder="1" applyAlignment="1">
      <alignment horizontal="center" vertical="center"/>
    </xf>
    <xf numFmtId="0" fontId="2" fillId="3" borderId="11" xfId="0" applyFont="1" applyFill="1" applyBorder="1" applyAlignment="1">
      <alignment vertical="center" wrapText="1"/>
    </xf>
    <xf numFmtId="0" fontId="4" fillId="2" borderId="1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4" xfId="0" applyFont="1" applyFill="1" applyBorder="1" applyAlignment="1">
      <alignment horizontal="center" vertical="center" wrapText="1"/>
    </xf>
    <xf numFmtId="166" fontId="2" fillId="2" borderId="17" xfId="0" applyNumberFormat="1" applyFont="1" applyFill="1" applyBorder="1" applyAlignment="1">
      <alignment vertical="center" wrapText="1"/>
    </xf>
    <xf numFmtId="166" fontId="2" fillId="2" borderId="16" xfId="0" applyNumberFormat="1" applyFont="1" applyFill="1" applyBorder="1" applyAlignment="1">
      <alignment vertical="center" wrapText="1"/>
    </xf>
    <xf numFmtId="166" fontId="2" fillId="2" borderId="5" xfId="0" applyNumberFormat="1" applyFont="1" applyFill="1" applyBorder="1" applyAlignment="1">
      <alignment vertical="center" wrapText="1"/>
    </xf>
    <xf numFmtId="0" fontId="2" fillId="2" borderId="5" xfId="0" applyFont="1" applyFill="1" applyBorder="1" applyAlignment="1">
      <alignment vertical="center" wrapText="1"/>
    </xf>
    <xf numFmtId="165" fontId="3" fillId="2" borderId="12" xfId="1" applyFont="1" applyFill="1" applyBorder="1" applyAlignment="1">
      <alignment vertical="center"/>
    </xf>
    <xf numFmtId="165" fontId="3" fillId="2" borderId="6" xfId="1" applyFont="1" applyFill="1" applyBorder="1" applyAlignment="1">
      <alignment vertical="center"/>
    </xf>
    <xf numFmtId="165" fontId="3" fillId="2" borderId="4" xfId="1" applyFont="1" applyFill="1" applyBorder="1" applyAlignment="1">
      <alignment vertical="center"/>
    </xf>
    <xf numFmtId="166" fontId="2" fillId="2" borderId="11" xfId="0" applyNumberFormat="1" applyFont="1" applyFill="1" applyBorder="1" applyAlignment="1">
      <alignment vertical="center" wrapText="1"/>
    </xf>
    <xf numFmtId="165" fontId="3" fillId="2" borderId="14" xfId="1" applyFont="1" applyFill="1" applyBorder="1" applyAlignment="1">
      <alignment vertical="center"/>
    </xf>
    <xf numFmtId="165" fontId="2" fillId="2" borderId="14" xfId="1" applyFont="1" applyFill="1" applyBorder="1" applyAlignment="1">
      <alignment vertical="center"/>
    </xf>
    <xf numFmtId="0" fontId="3" fillId="2" borderId="14" xfId="0" applyFont="1" applyFill="1" applyBorder="1" applyAlignment="1">
      <alignment vertical="center"/>
    </xf>
    <xf numFmtId="165" fontId="2" fillId="2" borderId="15" xfId="1" applyFont="1" applyFill="1" applyBorder="1" applyAlignment="1">
      <alignment vertical="center"/>
    </xf>
    <xf numFmtId="166" fontId="2" fillId="2" borderId="7" xfId="0" applyNumberFormat="1" applyFont="1" applyFill="1" applyBorder="1" applyAlignment="1">
      <alignment vertical="center" wrapText="1"/>
    </xf>
    <xf numFmtId="165" fontId="3" fillId="2" borderId="18" xfId="1" applyFont="1" applyFill="1" applyBorder="1" applyAlignment="1">
      <alignment vertical="center"/>
    </xf>
    <xf numFmtId="165" fontId="2" fillId="2" borderId="13" xfId="1" applyFont="1" applyFill="1" applyBorder="1" applyAlignment="1">
      <alignment vertical="center"/>
    </xf>
    <xf numFmtId="0" fontId="3" fillId="2" borderId="13" xfId="0" applyFont="1" applyFill="1" applyBorder="1" applyAlignment="1">
      <alignment vertical="center"/>
    </xf>
    <xf numFmtId="165" fontId="2" fillId="2" borderId="15" xfId="0" applyNumberFormat="1" applyFont="1" applyFill="1" applyBorder="1" applyAlignment="1">
      <alignment vertical="center"/>
    </xf>
    <xf numFmtId="3" fontId="3" fillId="2" borderId="7" xfId="0" applyNumberFormat="1" applyFont="1" applyFill="1" applyBorder="1" applyAlignment="1">
      <alignment vertical="center" wrapText="1"/>
    </xf>
    <xf numFmtId="165" fontId="3" fillId="2" borderId="6" xfId="1" applyFont="1" applyFill="1" applyBorder="1" applyAlignment="1">
      <alignment horizontal="center" vertical="center"/>
    </xf>
    <xf numFmtId="166" fontId="2" fillId="2" borderId="19" xfId="0" applyNumberFormat="1" applyFont="1" applyFill="1" applyBorder="1" applyAlignment="1">
      <alignment vertical="center" wrapText="1"/>
    </xf>
    <xf numFmtId="3" fontId="3" fillId="2" borderId="19" xfId="0" applyNumberFormat="1" applyFont="1" applyFill="1" applyBorder="1" applyAlignment="1">
      <alignment vertical="center" wrapText="1"/>
    </xf>
    <xf numFmtId="0" fontId="2" fillId="2" borderId="17" xfId="0" applyFont="1" applyFill="1" applyBorder="1" applyAlignment="1">
      <alignment vertical="center" wrapText="1"/>
    </xf>
    <xf numFmtId="165" fontId="2" fillId="2" borderId="14" xfId="0" applyNumberFormat="1" applyFont="1" applyFill="1" applyBorder="1" applyAlignment="1">
      <alignment vertical="center"/>
    </xf>
    <xf numFmtId="0" fontId="2" fillId="2" borderId="25" xfId="0" applyFont="1" applyFill="1" applyBorder="1" applyAlignment="1">
      <alignment horizontal="center" vertical="center" wrapText="1"/>
    </xf>
    <xf numFmtId="0" fontId="3" fillId="2" borderId="26" xfId="0" applyFont="1" applyFill="1" applyBorder="1" applyAlignment="1">
      <alignment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2" fillId="3" borderId="23" xfId="0" applyFont="1" applyFill="1" applyBorder="1" applyAlignment="1">
      <alignment horizontal="center" vertical="center"/>
    </xf>
    <xf numFmtId="0" fontId="2" fillId="3" borderId="28" xfId="0" applyFont="1" applyFill="1" applyBorder="1" applyAlignment="1">
      <alignment horizontal="left" vertical="center"/>
    </xf>
    <xf numFmtId="0" fontId="2" fillId="3" borderId="0" xfId="0" applyFont="1" applyFill="1" applyAlignment="1">
      <alignment horizontal="center" vertical="center" wrapText="1"/>
    </xf>
    <xf numFmtId="0" fontId="2" fillId="3" borderId="24" xfId="0" applyFont="1" applyFill="1" applyBorder="1" applyAlignment="1">
      <alignment horizontal="center" vertical="center" wrapText="1"/>
    </xf>
    <xf numFmtId="164" fontId="2" fillId="2" borderId="17" xfId="0" applyNumberFormat="1" applyFont="1" applyFill="1" applyBorder="1" applyAlignment="1">
      <alignment vertical="center" wrapText="1"/>
    </xf>
    <xf numFmtId="164" fontId="3" fillId="2" borderId="30" xfId="1" applyNumberFormat="1" applyFont="1" applyFill="1" applyBorder="1" applyAlignment="1">
      <alignment vertical="center"/>
    </xf>
    <xf numFmtId="165" fontId="3" fillId="2" borderId="29" xfId="1" applyFont="1" applyFill="1" applyBorder="1" applyAlignment="1">
      <alignment vertical="center"/>
    </xf>
    <xf numFmtId="164" fontId="3" fillId="2" borderId="29" xfId="1" applyNumberFormat="1" applyFont="1" applyFill="1" applyBorder="1" applyAlignment="1">
      <alignment vertical="center"/>
    </xf>
    <xf numFmtId="166" fontId="3" fillId="2" borderId="29" xfId="1" applyNumberFormat="1" applyFont="1" applyFill="1" applyBorder="1" applyAlignment="1">
      <alignment vertical="center"/>
    </xf>
    <xf numFmtId="164" fontId="2" fillId="2" borderId="5" xfId="0" applyNumberFormat="1" applyFont="1" applyFill="1" applyBorder="1" applyAlignment="1">
      <alignment vertical="center" wrapText="1"/>
    </xf>
    <xf numFmtId="0" fontId="2" fillId="3" borderId="20" xfId="0" applyFont="1" applyFill="1" applyBorder="1" applyAlignment="1">
      <alignment horizontal="center" vertical="center"/>
    </xf>
    <xf numFmtId="0" fontId="2" fillId="3" borderId="21" xfId="0" applyFont="1" applyFill="1" applyBorder="1" applyAlignment="1">
      <alignment vertical="center" wrapText="1"/>
    </xf>
    <xf numFmtId="0" fontId="2" fillId="3" borderId="22" xfId="0" applyFont="1" applyFill="1" applyBorder="1" applyAlignment="1">
      <alignment vertical="center" wrapText="1"/>
    </xf>
    <xf numFmtId="0" fontId="3" fillId="2" borderId="15" xfId="0" applyFont="1" applyFill="1" applyBorder="1" applyAlignment="1">
      <alignment vertical="center"/>
    </xf>
    <xf numFmtId="0" fontId="8" fillId="2" borderId="0" xfId="0" applyFont="1" applyFill="1"/>
    <xf numFmtId="0" fontId="9" fillId="2" borderId="32" xfId="0" applyFont="1" applyFill="1" applyBorder="1"/>
    <xf numFmtId="0" fontId="9" fillId="2" borderId="0" xfId="0" applyFont="1" applyFill="1"/>
    <xf numFmtId="0" fontId="2" fillId="2" borderId="13" xfId="0" applyFont="1" applyFill="1" applyBorder="1" applyAlignment="1">
      <alignment horizontal="center" vertical="center"/>
    </xf>
    <xf numFmtId="164" fontId="3" fillId="2" borderId="41" xfId="0" applyNumberFormat="1" applyFont="1" applyFill="1" applyBorder="1" applyAlignment="1">
      <alignment vertical="center"/>
    </xf>
    <xf numFmtId="165" fontId="3" fillId="2" borderId="42" xfId="1" applyFont="1" applyFill="1" applyBorder="1" applyAlignment="1">
      <alignment vertical="center"/>
    </xf>
    <xf numFmtId="165" fontId="3" fillId="2" borderId="2" xfId="1" applyFont="1" applyFill="1" applyBorder="1" applyAlignment="1">
      <alignment vertical="center"/>
    </xf>
    <xf numFmtId="164" fontId="3" fillId="2" borderId="43" xfId="0" applyNumberFormat="1" applyFont="1" applyFill="1" applyBorder="1" applyAlignment="1">
      <alignment vertical="center"/>
    </xf>
    <xf numFmtId="0" fontId="2" fillId="2" borderId="44" xfId="0" applyFont="1" applyFill="1" applyBorder="1" applyAlignment="1">
      <alignment horizontal="center" vertical="center" wrapText="1"/>
    </xf>
    <xf numFmtId="0" fontId="2" fillId="2" borderId="45" xfId="0" applyFont="1" applyFill="1" applyBorder="1" applyAlignment="1">
      <alignment vertical="center" wrapTex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165" fontId="3" fillId="2" borderId="45" xfId="1" applyFont="1" applyFill="1" applyBorder="1" applyAlignment="1">
      <alignment vertical="center"/>
    </xf>
    <xf numFmtId="166" fontId="3" fillId="2" borderId="45" xfId="1" applyNumberFormat="1" applyFont="1" applyFill="1" applyBorder="1" applyAlignment="1">
      <alignment vertical="center"/>
    </xf>
    <xf numFmtId="165" fontId="2" fillId="2" borderId="46" xfId="1" applyFont="1" applyFill="1" applyBorder="1" applyAlignment="1">
      <alignment vertical="center"/>
    </xf>
    <xf numFmtId="165" fontId="3" fillId="2" borderId="47" xfId="1" applyFont="1" applyFill="1" applyBorder="1" applyAlignment="1">
      <alignment vertical="center"/>
    </xf>
    <xf numFmtId="164" fontId="3" fillId="2" borderId="45" xfId="0" applyNumberFormat="1" applyFont="1" applyFill="1" applyBorder="1" applyAlignment="1">
      <alignment vertical="center"/>
    </xf>
    <xf numFmtId="165" fontId="2" fillId="2" borderId="48" xfId="1" applyFont="1" applyFill="1" applyBorder="1" applyAlignment="1">
      <alignment vertical="center"/>
    </xf>
    <xf numFmtId="165" fontId="3" fillId="2" borderId="49" xfId="1" applyFont="1" applyFill="1" applyBorder="1" applyAlignment="1">
      <alignment vertical="center"/>
    </xf>
    <xf numFmtId="166" fontId="3" fillId="2" borderId="26" xfId="1" applyNumberFormat="1" applyFont="1" applyFill="1" applyBorder="1" applyAlignment="1">
      <alignment vertical="center"/>
    </xf>
    <xf numFmtId="165" fontId="3" fillId="2" borderId="27" xfId="1" applyFont="1" applyFill="1" applyBorder="1" applyAlignment="1">
      <alignment vertical="center"/>
    </xf>
    <xf numFmtId="165" fontId="3" fillId="2" borderId="25" xfId="1" applyFont="1" applyFill="1" applyBorder="1" applyAlignment="1">
      <alignment vertical="center"/>
    </xf>
    <xf numFmtId="165" fontId="3" fillId="2" borderId="26" xfId="1" applyFont="1" applyFill="1" applyBorder="1" applyAlignment="1">
      <alignment vertical="center"/>
    </xf>
    <xf numFmtId="165" fontId="3" fillId="2" borderId="50" xfId="1" applyFont="1" applyFill="1" applyBorder="1" applyAlignment="1">
      <alignment vertical="center"/>
    </xf>
    <xf numFmtId="164" fontId="3" fillId="2" borderId="51" xfId="0" applyNumberFormat="1" applyFont="1" applyFill="1" applyBorder="1" applyAlignment="1">
      <alignment vertical="center"/>
    </xf>
    <xf numFmtId="164" fontId="2" fillId="2" borderId="0" xfId="0" applyNumberFormat="1" applyFont="1" applyFill="1" applyAlignment="1">
      <alignment vertical="center" wrapText="1"/>
    </xf>
    <xf numFmtId="166" fontId="2" fillId="2" borderId="0" xfId="0" applyNumberFormat="1" applyFont="1" applyFill="1" applyAlignment="1">
      <alignment vertical="center" wrapText="1"/>
    </xf>
    <xf numFmtId="166" fontId="2" fillId="2" borderId="24" xfId="0" applyNumberFormat="1" applyFont="1" applyFill="1" applyBorder="1" applyAlignment="1">
      <alignment vertical="center" wrapText="1"/>
    </xf>
    <xf numFmtId="166" fontId="2" fillId="2" borderId="23" xfId="0" applyNumberFormat="1" applyFont="1" applyFill="1" applyBorder="1" applyAlignment="1">
      <alignment vertical="center" wrapText="1"/>
    </xf>
    <xf numFmtId="3" fontId="3" fillId="2" borderId="23" xfId="0" applyNumberFormat="1" applyFont="1" applyFill="1" applyBorder="1" applyAlignment="1">
      <alignment vertical="center" wrapText="1"/>
    </xf>
    <xf numFmtId="0" fontId="2" fillId="2" borderId="0" xfId="0" applyFont="1" applyFill="1" applyAlignment="1">
      <alignment vertical="center" wrapText="1"/>
    </xf>
    <xf numFmtId="0" fontId="2" fillId="2" borderId="31" xfId="0" applyFont="1" applyFill="1" applyBorder="1" applyAlignment="1">
      <alignment vertical="center" wrapText="1"/>
    </xf>
    <xf numFmtId="0" fontId="2" fillId="2" borderId="32" xfId="0" applyFont="1" applyFill="1" applyBorder="1" applyAlignment="1">
      <alignment vertical="center" wrapText="1"/>
    </xf>
    <xf numFmtId="0" fontId="2" fillId="2" borderId="54" xfId="0" applyFont="1" applyFill="1" applyBorder="1" applyAlignment="1">
      <alignment vertical="center" wrapText="1"/>
    </xf>
    <xf numFmtId="0" fontId="2" fillId="2" borderId="55" xfId="0" applyFont="1" applyFill="1" applyBorder="1" applyAlignment="1">
      <alignment vertical="center" wrapText="1"/>
    </xf>
    <xf numFmtId="164" fontId="3" fillId="2" borderId="56" xfId="0" applyNumberFormat="1" applyFont="1" applyFill="1" applyBorder="1" applyAlignment="1">
      <alignment vertical="center"/>
    </xf>
    <xf numFmtId="165" fontId="3" fillId="2" borderId="57" xfId="0" applyNumberFormat="1" applyFont="1" applyFill="1" applyBorder="1" applyAlignment="1">
      <alignment vertical="center"/>
    </xf>
    <xf numFmtId="164" fontId="3" fillId="2" borderId="57" xfId="0" applyNumberFormat="1" applyFont="1" applyFill="1" applyBorder="1" applyAlignment="1">
      <alignment vertical="center"/>
    </xf>
    <xf numFmtId="0" fontId="2" fillId="2" borderId="58" xfId="0" applyFont="1" applyFill="1" applyBorder="1" applyAlignment="1">
      <alignment horizontal="center" vertical="center"/>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164" fontId="3" fillId="2" borderId="44" xfId="0" applyNumberFormat="1" applyFont="1" applyFill="1" applyBorder="1" applyAlignment="1">
      <alignment vertical="center"/>
    </xf>
    <xf numFmtId="165" fontId="2" fillId="2" borderId="45" xfId="1" applyFont="1" applyFill="1" applyBorder="1" applyAlignment="1">
      <alignment vertical="center"/>
    </xf>
    <xf numFmtId="164" fontId="3" fillId="2" borderId="60" xfId="0" applyNumberFormat="1" applyFont="1" applyFill="1" applyBorder="1" applyAlignment="1">
      <alignment vertical="center"/>
    </xf>
    <xf numFmtId="165" fontId="3" fillId="2" borderId="61" xfId="0" applyNumberFormat="1" applyFont="1" applyFill="1" applyBorder="1" applyAlignment="1">
      <alignment vertical="center"/>
    </xf>
    <xf numFmtId="0" fontId="2" fillId="3" borderId="2" xfId="0" applyFont="1" applyFill="1" applyBorder="1" applyAlignment="1">
      <alignment horizontal="left" vertical="center" wrapText="1"/>
    </xf>
    <xf numFmtId="165" fontId="8" fillId="2" borderId="0" xfId="0" applyNumberFormat="1" applyFont="1" applyFill="1"/>
    <xf numFmtId="167" fontId="3" fillId="2" borderId="0" xfId="0" applyNumberFormat="1" applyFont="1" applyFill="1" applyAlignment="1">
      <alignment vertical="center"/>
    </xf>
    <xf numFmtId="0" fontId="4" fillId="2" borderId="12" xfId="0" applyFont="1" applyFill="1" applyBorder="1" applyAlignment="1">
      <alignment horizontal="center" vertical="center" wrapText="1"/>
    </xf>
    <xf numFmtId="165" fontId="4" fillId="0" borderId="33" xfId="1" applyFont="1" applyFill="1" applyBorder="1" applyAlignment="1">
      <alignment horizontal="left" vertical="center" wrapText="1"/>
    </xf>
    <xf numFmtId="0" fontId="2" fillId="2" borderId="52" xfId="0" applyFont="1" applyFill="1" applyBorder="1" applyAlignment="1">
      <alignment horizontal="center" vertical="center"/>
    </xf>
    <xf numFmtId="0" fontId="2" fillId="2" borderId="59" xfId="0" applyFont="1" applyFill="1" applyBorder="1" applyAlignment="1">
      <alignment horizontal="center" vertical="center"/>
    </xf>
    <xf numFmtId="0" fontId="2" fillId="2" borderId="53"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7" fillId="2" borderId="13" xfId="0" applyFont="1" applyFill="1" applyBorder="1" applyAlignment="1">
      <alignment horizontal="center" wrapText="1"/>
    </xf>
    <xf numFmtId="0" fontId="7" fillId="2" borderId="14" xfId="0" applyFont="1" applyFill="1" applyBorder="1" applyAlignment="1">
      <alignment horizontal="center" wrapText="1"/>
    </xf>
    <xf numFmtId="0" fontId="7" fillId="2" borderId="15" xfId="0" applyFont="1" applyFill="1" applyBorder="1" applyAlignment="1">
      <alignment horizontal="center" wrapText="1"/>
    </xf>
    <xf numFmtId="0" fontId="10" fillId="2" borderId="34" xfId="0" applyFont="1" applyFill="1" applyBorder="1" applyAlignment="1">
      <alignment horizontal="left" vertical="top" wrapText="1"/>
    </xf>
    <xf numFmtId="0" fontId="10" fillId="2" borderId="35" xfId="0" applyFont="1" applyFill="1" applyBorder="1" applyAlignment="1">
      <alignment horizontal="left" vertical="top" wrapText="1"/>
    </xf>
    <xf numFmtId="0" fontId="10" fillId="2" borderId="36" xfId="0" applyFont="1" applyFill="1" applyBorder="1" applyAlignment="1">
      <alignment horizontal="left" vertical="top" wrapText="1"/>
    </xf>
    <xf numFmtId="0" fontId="10" fillId="2" borderId="31" xfId="0" applyFont="1" applyFill="1" applyBorder="1" applyAlignment="1">
      <alignment horizontal="left" vertical="top" wrapText="1"/>
    </xf>
    <xf numFmtId="0" fontId="10" fillId="2" borderId="32" xfId="0" applyFont="1" applyFill="1" applyBorder="1" applyAlignment="1">
      <alignment horizontal="left" vertical="top" wrapText="1"/>
    </xf>
    <xf numFmtId="0" fontId="10" fillId="2" borderId="33" xfId="0" applyFont="1" applyFill="1" applyBorder="1" applyAlignment="1">
      <alignment horizontal="left" vertical="top"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9" fillId="2" borderId="34" xfId="0" applyFont="1" applyFill="1" applyBorder="1" applyAlignment="1">
      <alignment horizontal="center"/>
    </xf>
    <xf numFmtId="0" fontId="9" fillId="2" borderId="35" xfId="0" applyFont="1" applyFill="1" applyBorder="1" applyAlignment="1">
      <alignment horizontal="center"/>
    </xf>
    <xf numFmtId="0" fontId="9" fillId="2" borderId="36" xfId="0" applyFont="1" applyFill="1" applyBorder="1" applyAlignment="1">
      <alignment horizontal="center"/>
    </xf>
    <xf numFmtId="0" fontId="9" fillId="2" borderId="31" xfId="0" applyFont="1" applyFill="1" applyBorder="1" applyAlignment="1">
      <alignment horizontal="center"/>
    </xf>
    <xf numFmtId="0" fontId="9" fillId="2" borderId="32" xfId="0" applyFont="1" applyFill="1" applyBorder="1" applyAlignment="1">
      <alignment horizontal="center"/>
    </xf>
    <xf numFmtId="0" fontId="9" fillId="2" borderId="33" xfId="0" applyFont="1" applyFill="1" applyBorder="1" applyAlignment="1">
      <alignment horizontal="center"/>
    </xf>
    <xf numFmtId="0" fontId="7" fillId="2" borderId="23" xfId="0" applyFont="1" applyFill="1" applyBorder="1" applyAlignment="1">
      <alignment horizontal="center" vertical="top" wrapText="1"/>
    </xf>
    <xf numFmtId="0" fontId="7" fillId="2" borderId="0" xfId="0" applyFont="1" applyFill="1" applyAlignment="1">
      <alignment horizontal="center" vertical="top" wrapText="1"/>
    </xf>
    <xf numFmtId="0" fontId="7" fillId="2" borderId="24" xfId="0" applyFont="1" applyFill="1" applyBorder="1" applyAlignment="1">
      <alignment horizontal="center" vertical="top" wrapText="1"/>
    </xf>
    <xf numFmtId="0" fontId="10" fillId="2" borderId="44" xfId="0" applyFont="1" applyFill="1" applyBorder="1" applyAlignment="1">
      <alignment horizontal="left" vertical="top" wrapText="1"/>
    </xf>
    <xf numFmtId="0" fontId="10" fillId="2" borderId="45" xfId="0" applyFont="1" applyFill="1" applyBorder="1" applyAlignment="1">
      <alignment horizontal="left" vertical="top" wrapText="1"/>
    </xf>
    <xf numFmtId="0" fontId="10" fillId="2" borderId="48" xfId="0" applyFont="1" applyFill="1" applyBorder="1" applyAlignment="1">
      <alignment horizontal="left" vertical="top" wrapText="1"/>
    </xf>
    <xf numFmtId="0" fontId="7" fillId="2" borderId="34"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38" xfId="0" applyFont="1" applyFill="1" applyBorder="1" applyAlignment="1">
      <alignment horizontal="center" vertical="center"/>
    </xf>
    <xf numFmtId="0" fontId="9" fillId="2" borderId="39"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2" xfId="0" applyFont="1" applyFill="1" applyBorder="1" applyAlignment="1">
      <alignment horizontal="center" vertical="center"/>
    </xf>
    <xf numFmtId="0" fontId="9" fillId="2" borderId="40" xfId="0" applyFont="1" applyFill="1" applyBorder="1" applyAlignment="1">
      <alignment horizontal="center" vertical="center"/>
    </xf>
    <xf numFmtId="0" fontId="9" fillId="2" borderId="35" xfId="0" applyFont="1" applyFill="1" applyBorder="1" applyAlignme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7"/>
  <sheetViews>
    <sheetView tabSelected="1" zoomScale="50" zoomScaleNormal="50" workbookViewId="0">
      <selection activeCell="G44" sqref="G44:I45"/>
    </sheetView>
  </sheetViews>
  <sheetFormatPr defaultColWidth="11.42578125" defaultRowHeight="15"/>
  <cols>
    <col min="1" max="1" width="8.7109375" style="7" customWidth="1"/>
    <col min="2" max="2" width="92.28515625" style="7" customWidth="1"/>
    <col min="3" max="3" width="13.42578125" style="7" customWidth="1"/>
    <col min="4" max="4" width="17.28515625" style="7" customWidth="1"/>
    <col min="5" max="5" width="23.140625" style="7" customWidth="1"/>
    <col min="6" max="6" width="20.42578125" style="7" customWidth="1"/>
    <col min="7" max="7" width="25" style="7" bestFit="1" customWidth="1"/>
    <col min="8" max="8" width="31.5703125" style="7" customWidth="1"/>
    <col min="9" max="9" width="21.5703125" style="7" customWidth="1"/>
    <col min="10" max="10" width="25" style="7" bestFit="1" customWidth="1"/>
    <col min="11" max="11" width="32.5703125" style="7" customWidth="1"/>
    <col min="12" max="12" width="21.5703125" style="7" customWidth="1"/>
    <col min="13" max="13" width="24.42578125" style="7" bestFit="1" customWidth="1"/>
    <col min="14" max="14" width="26.7109375" style="7" customWidth="1"/>
    <col min="15" max="15" width="20.85546875" style="7" customWidth="1"/>
    <col min="16" max="16" width="25" style="7" bestFit="1" customWidth="1"/>
    <col min="17" max="17" width="20.140625" style="7" customWidth="1"/>
    <col min="18" max="18" width="39.140625" style="7" customWidth="1"/>
    <col min="19" max="19" width="11.42578125" style="7"/>
    <col min="20" max="20" width="19.85546875" style="7" customWidth="1"/>
    <col min="21" max="16384" width="11.42578125" style="7"/>
  </cols>
  <sheetData>
    <row r="1" spans="1:16" s="1" customFormat="1">
      <c r="A1" s="128" t="s">
        <v>0</v>
      </c>
      <c r="B1" s="122" t="s">
        <v>1</v>
      </c>
      <c r="C1" s="122" t="s">
        <v>2</v>
      </c>
      <c r="D1" s="122" t="s">
        <v>3</v>
      </c>
      <c r="E1" s="124" t="s">
        <v>4</v>
      </c>
      <c r="F1" s="125"/>
      <c r="G1" s="126"/>
      <c r="H1" s="124" t="s">
        <v>5</v>
      </c>
      <c r="I1" s="125"/>
      <c r="J1" s="126"/>
      <c r="K1" s="124" t="s">
        <v>6</v>
      </c>
      <c r="L1" s="125"/>
      <c r="M1" s="125"/>
      <c r="N1" s="119" t="s">
        <v>7</v>
      </c>
      <c r="O1" s="120"/>
      <c r="P1" s="121"/>
    </row>
    <row r="2" spans="1:16" s="1" customFormat="1" ht="30" customHeight="1">
      <c r="A2" s="129"/>
      <c r="B2" s="123"/>
      <c r="C2" s="123"/>
      <c r="D2" s="123"/>
      <c r="E2" s="15" t="s">
        <v>8</v>
      </c>
      <c r="F2" s="15" t="s">
        <v>9</v>
      </c>
      <c r="G2" s="15" t="s">
        <v>10</v>
      </c>
      <c r="H2" s="15" t="s">
        <v>8</v>
      </c>
      <c r="I2" s="15" t="s">
        <v>9</v>
      </c>
      <c r="J2" s="15" t="s">
        <v>11</v>
      </c>
      <c r="K2" s="15" t="s">
        <v>8</v>
      </c>
      <c r="L2" s="15" t="s">
        <v>9</v>
      </c>
      <c r="M2" s="72" t="s">
        <v>11</v>
      </c>
      <c r="N2" s="108" t="s">
        <v>8</v>
      </c>
      <c r="O2" s="107" t="s">
        <v>9</v>
      </c>
      <c r="P2" s="109" t="s">
        <v>11</v>
      </c>
    </row>
    <row r="3" spans="1:16" ht="15" customHeight="1">
      <c r="A3" s="65"/>
      <c r="B3" s="66" t="s">
        <v>12</v>
      </c>
      <c r="C3" s="66"/>
      <c r="D3" s="67"/>
      <c r="E3" s="59"/>
      <c r="F3" s="28"/>
      <c r="G3" s="29"/>
      <c r="H3" s="47"/>
      <c r="I3" s="28"/>
      <c r="J3" s="29"/>
      <c r="K3" s="48"/>
      <c r="L3" s="49"/>
      <c r="M3" s="28"/>
      <c r="N3" s="102"/>
      <c r="O3" s="76"/>
      <c r="P3" s="103"/>
    </row>
    <row r="4" spans="1:16" ht="46.5" customHeight="1">
      <c r="A4" s="23">
        <v>1</v>
      </c>
      <c r="B4" s="14" t="s">
        <v>13</v>
      </c>
      <c r="C4" s="13" t="s">
        <v>14</v>
      </c>
      <c r="D4" s="117">
        <v>186</v>
      </c>
      <c r="E4" s="60">
        <v>33250</v>
      </c>
      <c r="F4" s="16">
        <f>E4*19%</f>
        <v>6317.5</v>
      </c>
      <c r="G4" s="32">
        <f>(E4+F4)*D4</f>
        <v>7359555</v>
      </c>
      <c r="H4" s="41">
        <v>39000</v>
      </c>
      <c r="I4" s="17">
        <f>H4*19%</f>
        <v>7410</v>
      </c>
      <c r="J4" s="32">
        <f t="shared" ref="J4:J15" si="0">(H4+I4)*D4</f>
        <v>8632260</v>
      </c>
      <c r="K4" s="41">
        <v>51240</v>
      </c>
      <c r="L4" s="16">
        <f>(K4*19%)</f>
        <v>9735.6</v>
      </c>
      <c r="M4" s="74">
        <f t="shared" ref="M4:M15" si="1">(K4+L4)*D4</f>
        <v>11341461.6</v>
      </c>
      <c r="N4" s="104">
        <f>ROUND(MEDIAN(E4,H4,K4),0)</f>
        <v>39000</v>
      </c>
      <c r="O4" s="73">
        <f>ROUND(MEDIAN(F4,I4,L4),0)</f>
        <v>7410</v>
      </c>
      <c r="P4" s="105">
        <f>ROUND(MEDIAN(G4,J4,M4),0)</f>
        <v>8632260</v>
      </c>
    </row>
    <row r="5" spans="1:16" ht="33" customHeight="1">
      <c r="A5" s="24">
        <v>2</v>
      </c>
      <c r="B5" s="4" t="s">
        <v>15</v>
      </c>
      <c r="C5" s="3" t="s">
        <v>14</v>
      </c>
      <c r="D5" s="25">
        <v>18</v>
      </c>
      <c r="E5" s="61">
        <v>39900</v>
      </c>
      <c r="F5" s="8">
        <f t="shared" ref="F5:F33" si="2">E5*19%</f>
        <v>7581</v>
      </c>
      <c r="G5" s="34">
        <f t="shared" ref="G5:G32" si="3">(E5+F5)*D5</f>
        <v>854658</v>
      </c>
      <c r="H5" s="33">
        <v>39000</v>
      </c>
      <c r="I5" s="9">
        <f t="shared" ref="I5:I33" si="4">H5*19%</f>
        <v>7410</v>
      </c>
      <c r="J5" s="34">
        <f t="shared" si="0"/>
        <v>835380</v>
      </c>
      <c r="K5" s="33">
        <v>51240</v>
      </c>
      <c r="L5" s="9">
        <f t="shared" ref="L5:L33" si="5">ROUND(K5*19%,0)</f>
        <v>9736</v>
      </c>
      <c r="M5" s="75">
        <f t="shared" si="1"/>
        <v>1097568</v>
      </c>
      <c r="N5" s="104">
        <f>ROUND(MEDIAN(E5,H5,K5),0)</f>
        <v>39900</v>
      </c>
      <c r="O5" s="73">
        <f>ROUND(MEDIAN(F5,I5,L5),0)</f>
        <v>7581</v>
      </c>
      <c r="P5" s="105">
        <f>ROUND(MEDIAN(G5,J5,M5),0)</f>
        <v>854658</v>
      </c>
    </row>
    <row r="6" spans="1:16" ht="45" customHeight="1">
      <c r="A6" s="26">
        <v>3</v>
      </c>
      <c r="B6" s="4" t="s">
        <v>16</v>
      </c>
      <c r="C6" s="3" t="s">
        <v>14</v>
      </c>
      <c r="D6" s="25">
        <v>28</v>
      </c>
      <c r="E6" s="62">
        <v>39900</v>
      </c>
      <c r="F6" s="8">
        <f t="shared" si="2"/>
        <v>7581</v>
      </c>
      <c r="G6" s="34">
        <f t="shared" si="3"/>
        <v>1329468</v>
      </c>
      <c r="H6" s="33">
        <v>39000</v>
      </c>
      <c r="I6" s="9">
        <f>H6*19%</f>
        <v>7410</v>
      </c>
      <c r="J6" s="34">
        <f t="shared" si="0"/>
        <v>1299480</v>
      </c>
      <c r="K6" s="33">
        <v>51240</v>
      </c>
      <c r="L6" s="9">
        <f t="shared" si="5"/>
        <v>9736</v>
      </c>
      <c r="M6" s="75">
        <f t="shared" si="1"/>
        <v>1707328</v>
      </c>
      <c r="N6" s="104">
        <f>ROUND(MEDIAN(E6,H6,K6),0)</f>
        <v>39900</v>
      </c>
      <c r="O6" s="73">
        <f>ROUND(MEDIAN(F6,I6,L6),0)</f>
        <v>7581</v>
      </c>
      <c r="P6" s="105">
        <f>ROUND(MEDIAN(G6,J6,M6),0)</f>
        <v>1329468</v>
      </c>
    </row>
    <row r="7" spans="1:16" ht="57.75" customHeight="1">
      <c r="A7" s="24">
        <v>4</v>
      </c>
      <c r="B7" s="4" t="s">
        <v>17</v>
      </c>
      <c r="C7" s="3" t="s">
        <v>14</v>
      </c>
      <c r="D7" s="25">
        <v>23</v>
      </c>
      <c r="E7" s="63">
        <v>46550</v>
      </c>
      <c r="F7" s="8">
        <f t="shared" si="2"/>
        <v>8844.5</v>
      </c>
      <c r="G7" s="34">
        <f>(E7+F7)*D7</f>
        <v>1274073.5</v>
      </c>
      <c r="H7" s="33">
        <v>39000</v>
      </c>
      <c r="I7" s="9">
        <f t="shared" si="4"/>
        <v>7410</v>
      </c>
      <c r="J7" s="34">
        <f t="shared" si="0"/>
        <v>1067430</v>
      </c>
      <c r="K7" s="33">
        <v>48800</v>
      </c>
      <c r="L7" s="9">
        <f t="shared" si="5"/>
        <v>9272</v>
      </c>
      <c r="M7" s="75">
        <f t="shared" si="1"/>
        <v>1335656</v>
      </c>
      <c r="N7" s="104">
        <f>ROUND(MEDIAN(E7,H7,K7),0)</f>
        <v>46550</v>
      </c>
      <c r="O7" s="73">
        <f>ROUND(MEDIAN(F7,I7,L7),0)</f>
        <v>8845</v>
      </c>
      <c r="P7" s="105">
        <f>ROUND(MEDIAN(G7,J7,M7),0)</f>
        <v>1274074</v>
      </c>
    </row>
    <row r="8" spans="1:16" ht="50.25" customHeight="1">
      <c r="A8" s="26">
        <v>5</v>
      </c>
      <c r="B8" s="4" t="s">
        <v>18</v>
      </c>
      <c r="C8" s="3" t="s">
        <v>14</v>
      </c>
      <c r="D8" s="25">
        <v>10</v>
      </c>
      <c r="E8" s="62">
        <v>66500</v>
      </c>
      <c r="F8" s="8">
        <f t="shared" si="2"/>
        <v>12635</v>
      </c>
      <c r="G8" s="34">
        <f t="shared" si="3"/>
        <v>791350</v>
      </c>
      <c r="H8" s="33">
        <v>31000</v>
      </c>
      <c r="I8" s="9">
        <f t="shared" si="4"/>
        <v>5890</v>
      </c>
      <c r="J8" s="34">
        <f t="shared" si="0"/>
        <v>368900</v>
      </c>
      <c r="K8" s="46">
        <v>51240</v>
      </c>
      <c r="L8" s="9">
        <f t="shared" si="5"/>
        <v>9736</v>
      </c>
      <c r="M8" s="75">
        <f t="shared" si="1"/>
        <v>609760</v>
      </c>
      <c r="N8" s="104">
        <f>ROUND(MEDIAN(E8,H8,K8),0)</f>
        <v>51240</v>
      </c>
      <c r="O8" s="73">
        <f>ROUND(MEDIAN(F8,I8,L8),0)</f>
        <v>9736</v>
      </c>
      <c r="P8" s="105">
        <f>ROUND(MEDIAN(G8,J8,M8),0)</f>
        <v>609760</v>
      </c>
    </row>
    <row r="9" spans="1:16" ht="43.5" customHeight="1">
      <c r="A9" s="24">
        <v>6</v>
      </c>
      <c r="B9" s="4" t="s">
        <v>19</v>
      </c>
      <c r="C9" s="3" t="s">
        <v>14</v>
      </c>
      <c r="D9" s="25">
        <v>8</v>
      </c>
      <c r="E9" s="62">
        <v>66500</v>
      </c>
      <c r="F9" s="8">
        <f t="shared" si="2"/>
        <v>12635</v>
      </c>
      <c r="G9" s="34">
        <f t="shared" si="3"/>
        <v>633080</v>
      </c>
      <c r="H9" s="33">
        <v>31000</v>
      </c>
      <c r="I9" s="9">
        <f t="shared" si="4"/>
        <v>5890</v>
      </c>
      <c r="J9" s="34">
        <f t="shared" si="0"/>
        <v>295120</v>
      </c>
      <c r="K9" s="33">
        <v>51240</v>
      </c>
      <c r="L9" s="9">
        <f t="shared" si="5"/>
        <v>9736</v>
      </c>
      <c r="M9" s="75">
        <f t="shared" si="1"/>
        <v>487808</v>
      </c>
      <c r="N9" s="104">
        <f>ROUND(MEDIAN(E9,H9,K9),0)</f>
        <v>51240</v>
      </c>
      <c r="O9" s="73">
        <f>ROUND(MEDIAN(F9,I9,L9),0)</f>
        <v>9736</v>
      </c>
      <c r="P9" s="105">
        <f>ROUND(MEDIAN(G9,J9,M9),0)</f>
        <v>487808</v>
      </c>
    </row>
    <row r="10" spans="1:16" ht="49.5" customHeight="1">
      <c r="A10" s="26">
        <v>7</v>
      </c>
      <c r="B10" s="4" t="s">
        <v>20</v>
      </c>
      <c r="C10" s="3" t="s">
        <v>14</v>
      </c>
      <c r="D10" s="25">
        <v>3</v>
      </c>
      <c r="E10" s="62">
        <v>79800</v>
      </c>
      <c r="F10" s="8">
        <f t="shared" si="2"/>
        <v>15162</v>
      </c>
      <c r="G10" s="34">
        <f t="shared" si="3"/>
        <v>284886</v>
      </c>
      <c r="H10" s="33">
        <v>31000</v>
      </c>
      <c r="I10" s="9">
        <f t="shared" si="4"/>
        <v>5890</v>
      </c>
      <c r="J10" s="34">
        <f t="shared" si="0"/>
        <v>110670</v>
      </c>
      <c r="K10" s="33">
        <v>51240</v>
      </c>
      <c r="L10" s="9">
        <f t="shared" si="5"/>
        <v>9736</v>
      </c>
      <c r="M10" s="75">
        <f t="shared" si="1"/>
        <v>182928</v>
      </c>
      <c r="N10" s="104">
        <f>ROUND(MEDIAN(E10,H10,K10),0)</f>
        <v>51240</v>
      </c>
      <c r="O10" s="73">
        <f>ROUND(MEDIAN(F10,I10,L10),0)</f>
        <v>9736</v>
      </c>
      <c r="P10" s="105">
        <f>ROUND(MEDIAN(G10,J10,M10),0)</f>
        <v>182928</v>
      </c>
    </row>
    <row r="11" spans="1:16" ht="36.75" customHeight="1">
      <c r="A11" s="24">
        <v>8</v>
      </c>
      <c r="B11" s="4" t="s">
        <v>21</v>
      </c>
      <c r="C11" s="3" t="s">
        <v>14</v>
      </c>
      <c r="D11" s="25">
        <v>2</v>
      </c>
      <c r="E11" s="62">
        <v>53200</v>
      </c>
      <c r="F11" s="8">
        <f t="shared" si="2"/>
        <v>10108</v>
      </c>
      <c r="G11" s="34">
        <f t="shared" si="3"/>
        <v>126616</v>
      </c>
      <c r="H11" s="33">
        <v>31000</v>
      </c>
      <c r="I11" s="9">
        <f t="shared" si="4"/>
        <v>5890</v>
      </c>
      <c r="J11" s="34">
        <f t="shared" si="0"/>
        <v>73780</v>
      </c>
      <c r="K11" s="33">
        <v>51240</v>
      </c>
      <c r="L11" s="9">
        <f t="shared" si="5"/>
        <v>9736</v>
      </c>
      <c r="M11" s="75">
        <f t="shared" si="1"/>
        <v>121952</v>
      </c>
      <c r="N11" s="104">
        <f>ROUND(MEDIAN(E11,H11,K11),0)</f>
        <v>51240</v>
      </c>
      <c r="O11" s="73">
        <f>ROUND(MEDIAN(F11,I11,L11),0)</f>
        <v>9736</v>
      </c>
      <c r="P11" s="105">
        <f>ROUND(MEDIAN(G11,J11,M11),0)</f>
        <v>121952</v>
      </c>
    </row>
    <row r="12" spans="1:16" ht="39" customHeight="1">
      <c r="A12" s="26">
        <v>9</v>
      </c>
      <c r="B12" s="4" t="s">
        <v>22</v>
      </c>
      <c r="C12" s="3" t="s">
        <v>14</v>
      </c>
      <c r="D12" s="25">
        <v>8</v>
      </c>
      <c r="E12" s="62">
        <v>33250</v>
      </c>
      <c r="F12" s="8">
        <f t="shared" si="2"/>
        <v>6317.5</v>
      </c>
      <c r="G12" s="34">
        <f t="shared" si="3"/>
        <v>316540</v>
      </c>
      <c r="H12" s="33">
        <v>39000</v>
      </c>
      <c r="I12" s="9">
        <f t="shared" si="4"/>
        <v>7410</v>
      </c>
      <c r="J12" s="34">
        <f t="shared" si="0"/>
        <v>371280</v>
      </c>
      <c r="K12" s="33">
        <v>48800</v>
      </c>
      <c r="L12" s="9">
        <f t="shared" si="5"/>
        <v>9272</v>
      </c>
      <c r="M12" s="75">
        <f t="shared" si="1"/>
        <v>464576</v>
      </c>
      <c r="N12" s="104">
        <f>ROUND(MEDIAN(E12,H12,K12),0)</f>
        <v>39000</v>
      </c>
      <c r="O12" s="73">
        <f>ROUND(MEDIAN(F12,I12,L12),0)</f>
        <v>7410</v>
      </c>
      <c r="P12" s="105">
        <f>ROUND(MEDIAN(G12,J12,M12),0)</f>
        <v>371280</v>
      </c>
    </row>
    <row r="13" spans="1:16" ht="36.75" customHeight="1">
      <c r="A13" s="24">
        <v>10</v>
      </c>
      <c r="B13" s="4" t="s">
        <v>23</v>
      </c>
      <c r="C13" s="3" t="s">
        <v>14</v>
      </c>
      <c r="D13" s="25">
        <v>5</v>
      </c>
      <c r="E13" s="62">
        <v>39900</v>
      </c>
      <c r="F13" s="8">
        <f t="shared" si="2"/>
        <v>7581</v>
      </c>
      <c r="G13" s="34">
        <f t="shared" si="3"/>
        <v>237405</v>
      </c>
      <c r="H13" s="33">
        <v>39000</v>
      </c>
      <c r="I13" s="9">
        <f t="shared" si="4"/>
        <v>7410</v>
      </c>
      <c r="J13" s="34">
        <f t="shared" si="0"/>
        <v>232050</v>
      </c>
      <c r="K13" s="33">
        <v>48800</v>
      </c>
      <c r="L13" s="9">
        <f t="shared" si="5"/>
        <v>9272</v>
      </c>
      <c r="M13" s="75">
        <f t="shared" si="1"/>
        <v>290360</v>
      </c>
      <c r="N13" s="104">
        <f>ROUND(MEDIAN(E13,H13,K13),0)</f>
        <v>39900</v>
      </c>
      <c r="O13" s="73">
        <f>ROUND(MEDIAN(F13,I13,L13),0)</f>
        <v>7581</v>
      </c>
      <c r="P13" s="105">
        <f>ROUND(MEDIAN(G13,J13,M13),0)</f>
        <v>237405</v>
      </c>
    </row>
    <row r="14" spans="1:16" ht="138" customHeight="1">
      <c r="A14" s="26">
        <v>11</v>
      </c>
      <c r="B14" s="4" t="s">
        <v>24</v>
      </c>
      <c r="C14" s="3" t="s">
        <v>14</v>
      </c>
      <c r="D14" s="27">
        <v>2</v>
      </c>
      <c r="E14" s="62">
        <v>399000</v>
      </c>
      <c r="F14" s="8">
        <f t="shared" si="2"/>
        <v>75810</v>
      </c>
      <c r="G14" s="34">
        <f t="shared" si="3"/>
        <v>949620</v>
      </c>
      <c r="H14" s="33">
        <v>770000</v>
      </c>
      <c r="I14" s="9">
        <f t="shared" si="4"/>
        <v>146300</v>
      </c>
      <c r="J14" s="34">
        <f t="shared" si="0"/>
        <v>1832600</v>
      </c>
      <c r="K14" s="33">
        <v>1329800</v>
      </c>
      <c r="L14" s="9">
        <f t="shared" si="5"/>
        <v>252662</v>
      </c>
      <c r="M14" s="75">
        <f t="shared" si="1"/>
        <v>3164924</v>
      </c>
      <c r="N14" s="104">
        <f>ROUND(MEDIAN(E14,H14,K14),0)</f>
        <v>770000</v>
      </c>
      <c r="O14" s="73">
        <f>ROUND(MEDIAN(F14,I14,L14),0)</f>
        <v>146300</v>
      </c>
      <c r="P14" s="105">
        <f>ROUND(MEDIAN(G14,J14,M14),0)</f>
        <v>1832600</v>
      </c>
    </row>
    <row r="15" spans="1:16" ht="81" customHeight="1">
      <c r="A15" s="24">
        <v>12</v>
      </c>
      <c r="B15" s="5" t="s">
        <v>25</v>
      </c>
      <c r="C15" s="3" t="s">
        <v>14</v>
      </c>
      <c r="D15" s="25">
        <v>1</v>
      </c>
      <c r="E15" s="62">
        <v>332500</v>
      </c>
      <c r="F15" s="8">
        <f t="shared" si="2"/>
        <v>63175</v>
      </c>
      <c r="G15" s="34">
        <f t="shared" si="3"/>
        <v>395675</v>
      </c>
      <c r="H15" s="33">
        <v>695000</v>
      </c>
      <c r="I15" s="9">
        <f t="shared" si="4"/>
        <v>132050</v>
      </c>
      <c r="J15" s="34">
        <f t="shared" si="0"/>
        <v>827050</v>
      </c>
      <c r="K15" s="33">
        <v>1256600</v>
      </c>
      <c r="L15" s="9">
        <f t="shared" si="5"/>
        <v>238754</v>
      </c>
      <c r="M15" s="75">
        <f t="shared" si="1"/>
        <v>1495354</v>
      </c>
      <c r="N15" s="104">
        <f>ROUND(MEDIAN(E15,H15,K15),0)</f>
        <v>695000</v>
      </c>
      <c r="O15" s="73">
        <f>ROUND(MEDIAN(F15,I15,L15),0)</f>
        <v>132050</v>
      </c>
      <c r="P15" s="105">
        <f>ROUND(MEDIAN(G15,J15,M15),0)</f>
        <v>827050</v>
      </c>
    </row>
    <row r="16" spans="1:16" ht="15" customHeight="1">
      <c r="A16" s="21"/>
      <c r="B16" s="18" t="s">
        <v>26</v>
      </c>
      <c r="C16" s="19"/>
      <c r="D16" s="22"/>
      <c r="E16" s="64"/>
      <c r="F16" s="30"/>
      <c r="G16" s="35"/>
      <c r="H16" s="40"/>
      <c r="I16" s="30"/>
      <c r="J16" s="35"/>
      <c r="K16" s="45"/>
      <c r="L16" s="31"/>
      <c r="M16" s="30"/>
      <c r="N16" s="104"/>
      <c r="O16" s="73"/>
      <c r="P16" s="106"/>
    </row>
    <row r="17" spans="1:16" ht="86.25" customHeight="1">
      <c r="A17" s="26">
        <v>13</v>
      </c>
      <c r="B17" s="6" t="s">
        <v>27</v>
      </c>
      <c r="C17" s="3" t="s">
        <v>14</v>
      </c>
      <c r="D17" s="25">
        <v>2</v>
      </c>
      <c r="E17" s="61">
        <v>202500</v>
      </c>
      <c r="F17" s="8">
        <f t="shared" si="2"/>
        <v>38475</v>
      </c>
      <c r="G17" s="34">
        <f t="shared" si="3"/>
        <v>481950</v>
      </c>
      <c r="H17" s="33">
        <v>693000</v>
      </c>
      <c r="I17" s="9">
        <f t="shared" si="4"/>
        <v>131670</v>
      </c>
      <c r="J17" s="34">
        <f t="shared" ref="J17:J22" si="6">(H17+I17)*D17</f>
        <v>1649340</v>
      </c>
      <c r="K17" s="33">
        <v>329400</v>
      </c>
      <c r="L17" s="9">
        <f t="shared" si="5"/>
        <v>62586</v>
      </c>
      <c r="M17" s="75">
        <f t="shared" ref="M17:M22" si="7">(K17+L17)*D17</f>
        <v>783972</v>
      </c>
      <c r="N17" s="104">
        <f>ROUND(MEDIAN(E17,H17,K17),0)</f>
        <v>329400</v>
      </c>
      <c r="O17" s="73">
        <f>ROUND(MEDIAN(F17,I17,L17),0)</f>
        <v>62586</v>
      </c>
      <c r="P17" s="105">
        <f>ROUND(MEDIAN(G17,J17,M17),0)</f>
        <v>783972</v>
      </c>
    </row>
    <row r="18" spans="1:16" ht="95.25" customHeight="1">
      <c r="A18" s="24">
        <v>14</v>
      </c>
      <c r="B18" s="4" t="s">
        <v>28</v>
      </c>
      <c r="C18" s="3" t="s">
        <v>14</v>
      </c>
      <c r="D18" s="25">
        <v>2</v>
      </c>
      <c r="E18" s="61">
        <v>162000</v>
      </c>
      <c r="F18" s="8">
        <f t="shared" si="2"/>
        <v>30780</v>
      </c>
      <c r="G18" s="34">
        <f t="shared" si="3"/>
        <v>385560</v>
      </c>
      <c r="H18" s="33">
        <v>693000</v>
      </c>
      <c r="I18" s="9">
        <f t="shared" si="4"/>
        <v>131670</v>
      </c>
      <c r="J18" s="34">
        <f t="shared" si="6"/>
        <v>1649340</v>
      </c>
      <c r="K18" s="33">
        <v>329400</v>
      </c>
      <c r="L18" s="9">
        <f t="shared" si="5"/>
        <v>62586</v>
      </c>
      <c r="M18" s="75">
        <f t="shared" si="7"/>
        <v>783972</v>
      </c>
      <c r="N18" s="104">
        <f>ROUND(MEDIAN(E18,H18,K18),0)</f>
        <v>329400</v>
      </c>
      <c r="O18" s="73">
        <f>ROUND(MEDIAN(F18,I18,L18),0)</f>
        <v>62586</v>
      </c>
      <c r="P18" s="105">
        <f>ROUND(MEDIAN(G18,J18,M18),0)</f>
        <v>783972</v>
      </c>
    </row>
    <row r="19" spans="1:16" ht="79.5" customHeight="1">
      <c r="A19" s="26">
        <v>15</v>
      </c>
      <c r="B19" s="4" t="s">
        <v>29</v>
      </c>
      <c r="C19" s="3" t="s">
        <v>14</v>
      </c>
      <c r="D19" s="25">
        <v>3</v>
      </c>
      <c r="E19" s="61">
        <v>135000</v>
      </c>
      <c r="F19" s="8">
        <f t="shared" si="2"/>
        <v>25650</v>
      </c>
      <c r="G19" s="34">
        <f>(E19+F19)*D19</f>
        <v>481950</v>
      </c>
      <c r="H19" s="33">
        <v>385000</v>
      </c>
      <c r="I19" s="9">
        <f t="shared" si="4"/>
        <v>73150</v>
      </c>
      <c r="J19" s="34">
        <f t="shared" si="6"/>
        <v>1374450</v>
      </c>
      <c r="K19" s="33">
        <v>329400</v>
      </c>
      <c r="L19" s="9">
        <f t="shared" si="5"/>
        <v>62586</v>
      </c>
      <c r="M19" s="75">
        <f t="shared" si="7"/>
        <v>1175958</v>
      </c>
      <c r="N19" s="104">
        <f>ROUND(MEDIAN(E19,H19,K19),0)</f>
        <v>329400</v>
      </c>
      <c r="O19" s="73">
        <f>ROUND(MEDIAN(F19,I19,L19),0)</f>
        <v>62586</v>
      </c>
      <c r="P19" s="105">
        <f>ROUND(MEDIAN(G19,J19,M19),0)</f>
        <v>1175958</v>
      </c>
    </row>
    <row r="20" spans="1:16" ht="78.75" customHeight="1">
      <c r="A20" s="24">
        <v>16</v>
      </c>
      <c r="B20" s="4" t="s">
        <v>30</v>
      </c>
      <c r="C20" s="3" t="s">
        <v>14</v>
      </c>
      <c r="D20" s="25">
        <v>1</v>
      </c>
      <c r="E20" s="61">
        <v>108000</v>
      </c>
      <c r="F20" s="8">
        <f t="shared" si="2"/>
        <v>20520</v>
      </c>
      <c r="G20" s="34">
        <f t="shared" si="3"/>
        <v>128520</v>
      </c>
      <c r="H20" s="33">
        <v>385000</v>
      </c>
      <c r="I20" s="9">
        <f t="shared" si="4"/>
        <v>73150</v>
      </c>
      <c r="J20" s="34">
        <f t="shared" si="6"/>
        <v>458150</v>
      </c>
      <c r="K20" s="33">
        <v>329400</v>
      </c>
      <c r="L20" s="9">
        <f t="shared" si="5"/>
        <v>62586</v>
      </c>
      <c r="M20" s="75">
        <f t="shared" si="7"/>
        <v>391986</v>
      </c>
      <c r="N20" s="104">
        <f>ROUND(MEDIAN(E20,H20,K20),0)</f>
        <v>329400</v>
      </c>
      <c r="O20" s="73">
        <f>ROUND(MEDIAN(F20,I20,L20),0)</f>
        <v>62586</v>
      </c>
      <c r="P20" s="105">
        <f>ROUND(MEDIAN(G20,J20,M20),0)</f>
        <v>391986</v>
      </c>
    </row>
    <row r="21" spans="1:16" ht="48" customHeight="1">
      <c r="A21" s="26">
        <v>17</v>
      </c>
      <c r="B21" s="6" t="s">
        <v>31</v>
      </c>
      <c r="C21" s="3" t="s">
        <v>14</v>
      </c>
      <c r="D21" s="25">
        <v>18</v>
      </c>
      <c r="E21" s="61">
        <v>68000</v>
      </c>
      <c r="F21" s="8">
        <f t="shared" si="2"/>
        <v>12920</v>
      </c>
      <c r="G21" s="34">
        <f t="shared" si="3"/>
        <v>1456560</v>
      </c>
      <c r="H21" s="33">
        <v>54000</v>
      </c>
      <c r="I21" s="9">
        <f t="shared" si="4"/>
        <v>10260</v>
      </c>
      <c r="J21" s="34">
        <f t="shared" si="6"/>
        <v>1156680</v>
      </c>
      <c r="K21" s="33">
        <v>51240</v>
      </c>
      <c r="L21" s="9">
        <f t="shared" si="5"/>
        <v>9736</v>
      </c>
      <c r="M21" s="75">
        <f t="shared" si="7"/>
        <v>1097568</v>
      </c>
      <c r="N21" s="104">
        <f>ROUND(MEDIAN(E21,H21,K21),0)</f>
        <v>54000</v>
      </c>
      <c r="O21" s="73">
        <f>ROUND(MEDIAN(F21,I21,L21),0)</f>
        <v>10260</v>
      </c>
      <c r="P21" s="105">
        <f>ROUND(MEDIAN(G21,J21,M21),0)</f>
        <v>1156680</v>
      </c>
    </row>
    <row r="22" spans="1:16" ht="82.5" customHeight="1">
      <c r="A22" s="24">
        <v>18</v>
      </c>
      <c r="B22" s="6" t="s">
        <v>32</v>
      </c>
      <c r="C22" s="3" t="s">
        <v>14</v>
      </c>
      <c r="D22" s="25">
        <v>30</v>
      </c>
      <c r="E22" s="61">
        <v>56000</v>
      </c>
      <c r="F22" s="8">
        <f t="shared" si="2"/>
        <v>10640</v>
      </c>
      <c r="G22" s="34">
        <f>(E22+F22)*D22</f>
        <v>1999200</v>
      </c>
      <c r="H22" s="33">
        <v>54000</v>
      </c>
      <c r="I22" s="9">
        <f t="shared" si="4"/>
        <v>10260</v>
      </c>
      <c r="J22" s="34">
        <f t="shared" si="6"/>
        <v>1927800</v>
      </c>
      <c r="K22" s="33">
        <v>51240</v>
      </c>
      <c r="L22" s="9">
        <f t="shared" si="5"/>
        <v>9736</v>
      </c>
      <c r="M22" s="75">
        <f t="shared" si="7"/>
        <v>1829280</v>
      </c>
      <c r="N22" s="104">
        <f>ROUND(MEDIAN(E22,H22,K22),0)</f>
        <v>54000</v>
      </c>
      <c r="O22" s="73">
        <f>ROUND(MEDIAN(F22,I22,L22),0)</f>
        <v>10260</v>
      </c>
      <c r="P22" s="105">
        <f>ROUND(MEDIAN(G22,J22,M22),0)</f>
        <v>1927800</v>
      </c>
    </row>
    <row r="23" spans="1:16" ht="15" customHeight="1">
      <c r="A23" s="21"/>
      <c r="B23" s="114" t="s">
        <v>33</v>
      </c>
      <c r="C23" s="18"/>
      <c r="D23" s="22"/>
      <c r="E23" s="64"/>
      <c r="F23" s="30"/>
      <c r="G23" s="35"/>
      <c r="H23" s="40"/>
      <c r="I23" s="30"/>
      <c r="J23" s="35"/>
      <c r="K23" s="45"/>
      <c r="L23" s="31"/>
      <c r="M23" s="30"/>
      <c r="N23" s="104"/>
      <c r="O23" s="73"/>
      <c r="P23" s="106"/>
    </row>
    <row r="24" spans="1:16" ht="102.75" customHeight="1">
      <c r="A24" s="26">
        <v>19</v>
      </c>
      <c r="B24" s="6" t="s">
        <v>34</v>
      </c>
      <c r="C24" s="3" t="s">
        <v>14</v>
      </c>
      <c r="D24" s="2">
        <v>1</v>
      </c>
      <c r="E24" s="61">
        <v>540000</v>
      </c>
      <c r="F24" s="8">
        <f t="shared" si="2"/>
        <v>102600</v>
      </c>
      <c r="G24" s="34">
        <f t="shared" si="3"/>
        <v>642600</v>
      </c>
      <c r="H24" s="33">
        <v>693000</v>
      </c>
      <c r="I24" s="9">
        <f t="shared" si="4"/>
        <v>131670</v>
      </c>
      <c r="J24" s="34">
        <f>(H24+I24)*D24</f>
        <v>824670</v>
      </c>
      <c r="K24" s="33">
        <v>2562000</v>
      </c>
      <c r="L24" s="9">
        <f t="shared" si="5"/>
        <v>486780</v>
      </c>
      <c r="M24" s="75">
        <f>(K24+L24)*D24</f>
        <v>3048780</v>
      </c>
      <c r="N24" s="104">
        <f>ROUND(MEDIAN(E24,H24,K24),0)</f>
        <v>693000</v>
      </c>
      <c r="O24" s="73">
        <f>ROUND(MEDIAN(F24,I24,L24),0)</f>
        <v>131670</v>
      </c>
      <c r="P24" s="105">
        <f>ROUND(MEDIAN(G24,J24,M24),0)</f>
        <v>824670</v>
      </c>
    </row>
    <row r="25" spans="1:16" ht="14.45" customHeight="1">
      <c r="A25" s="21"/>
      <c r="B25" s="20" t="s">
        <v>35</v>
      </c>
      <c r="C25" s="19"/>
      <c r="D25" s="22"/>
      <c r="E25" s="64"/>
      <c r="F25" s="30"/>
      <c r="G25" s="35"/>
      <c r="H25" s="40"/>
      <c r="I25" s="30"/>
      <c r="J25" s="35"/>
      <c r="K25" s="45"/>
      <c r="L25" s="31"/>
      <c r="M25" s="30"/>
      <c r="N25" s="104"/>
      <c r="O25" s="73"/>
      <c r="P25" s="106"/>
    </row>
    <row r="26" spans="1:16" ht="120" customHeight="1">
      <c r="A26" s="24">
        <v>20</v>
      </c>
      <c r="B26" s="6" t="s">
        <v>36</v>
      </c>
      <c r="C26" s="3" t="s">
        <v>14</v>
      </c>
      <c r="D26" s="2">
        <v>1</v>
      </c>
      <c r="E26" s="61">
        <v>675000</v>
      </c>
      <c r="F26" s="8">
        <f t="shared" si="2"/>
        <v>128250</v>
      </c>
      <c r="G26" s="34">
        <f t="shared" si="3"/>
        <v>803250</v>
      </c>
      <c r="H26" s="33">
        <v>693000</v>
      </c>
      <c r="I26" s="9">
        <f t="shared" si="4"/>
        <v>131670</v>
      </c>
      <c r="J26" s="34">
        <f>(H26+I26)*D26</f>
        <v>824670</v>
      </c>
      <c r="K26" s="33">
        <v>2562000</v>
      </c>
      <c r="L26" s="9">
        <f t="shared" si="5"/>
        <v>486780</v>
      </c>
      <c r="M26" s="75">
        <f>(K26+L26)*D26</f>
        <v>3048780</v>
      </c>
      <c r="N26" s="104">
        <f>ROUND(MEDIAN(E26,H26,K26),0)</f>
        <v>693000</v>
      </c>
      <c r="O26" s="73">
        <f>ROUND(MEDIAN(F26,I26,L26),0)</f>
        <v>131670</v>
      </c>
      <c r="P26" s="105">
        <f>ROUND(MEDIAN(G26,J26,M26),0)</f>
        <v>824670</v>
      </c>
    </row>
    <row r="27" spans="1:16" ht="15" customHeight="1">
      <c r="A27" s="21"/>
      <c r="B27" s="20" t="s">
        <v>37</v>
      </c>
      <c r="C27" s="19"/>
      <c r="D27" s="22"/>
      <c r="E27" s="64"/>
      <c r="F27" s="30"/>
      <c r="G27" s="35"/>
      <c r="H27" s="40"/>
      <c r="I27" s="30"/>
      <c r="J27" s="35"/>
      <c r="K27" s="45"/>
      <c r="L27" s="31"/>
      <c r="M27" s="30"/>
      <c r="N27" s="104"/>
      <c r="O27" s="73"/>
      <c r="P27" s="106"/>
    </row>
    <row r="28" spans="1:16" ht="24.75" customHeight="1">
      <c r="A28" s="26">
        <v>21</v>
      </c>
      <c r="B28" s="6" t="s">
        <v>38</v>
      </c>
      <c r="C28" s="3" t="s">
        <v>14</v>
      </c>
      <c r="D28" s="27">
        <v>1</v>
      </c>
      <c r="E28" s="61">
        <v>405000</v>
      </c>
      <c r="F28" s="8">
        <f t="shared" si="2"/>
        <v>76950</v>
      </c>
      <c r="G28" s="34">
        <f t="shared" si="3"/>
        <v>481950</v>
      </c>
      <c r="H28" s="33">
        <v>1155000</v>
      </c>
      <c r="I28" s="9">
        <f t="shared" si="4"/>
        <v>219450</v>
      </c>
      <c r="J28" s="34">
        <f>(H28+I28)*D28</f>
        <v>1374450</v>
      </c>
      <c r="K28" s="33">
        <v>3233000</v>
      </c>
      <c r="L28" s="9">
        <f t="shared" si="5"/>
        <v>614270</v>
      </c>
      <c r="M28" s="75">
        <f>(K28+L28)*D28</f>
        <v>3847270</v>
      </c>
      <c r="N28" s="104">
        <f>ROUND(MEDIAN(E28,H28,K28),0)</f>
        <v>1155000</v>
      </c>
      <c r="O28" s="73">
        <f>ROUND(MEDIAN(F28,I28,L28),0)</f>
        <v>219450</v>
      </c>
      <c r="P28" s="105">
        <f>ROUND(MEDIAN(G28,J28,M28),0)</f>
        <v>1374450</v>
      </c>
    </row>
    <row r="29" spans="1:16" ht="14.45" customHeight="1">
      <c r="A29" s="21"/>
      <c r="B29" s="20" t="s">
        <v>39</v>
      </c>
      <c r="C29" s="19"/>
      <c r="D29" s="22"/>
      <c r="E29" s="64"/>
      <c r="F29" s="30"/>
      <c r="G29" s="35"/>
      <c r="H29" s="40"/>
      <c r="I29" s="30"/>
      <c r="J29" s="35"/>
      <c r="K29" s="45"/>
      <c r="L29" s="31"/>
      <c r="M29" s="30"/>
      <c r="N29" s="104"/>
      <c r="O29" s="73"/>
      <c r="P29" s="106"/>
    </row>
    <row r="30" spans="1:16" ht="58.5" customHeight="1">
      <c r="A30" s="24">
        <v>22</v>
      </c>
      <c r="B30" s="6" t="s">
        <v>40</v>
      </c>
      <c r="C30" s="3" t="s">
        <v>14</v>
      </c>
      <c r="D30" s="25">
        <v>118</v>
      </c>
      <c r="E30" s="61">
        <v>28000</v>
      </c>
      <c r="F30" s="8">
        <f t="shared" si="2"/>
        <v>5320</v>
      </c>
      <c r="G30" s="34">
        <f t="shared" si="3"/>
        <v>3931760</v>
      </c>
      <c r="H30" s="33">
        <v>39000</v>
      </c>
      <c r="I30" s="9">
        <f t="shared" si="4"/>
        <v>7410</v>
      </c>
      <c r="J30" s="34">
        <f>(H30+I30)*D30</f>
        <v>5476380</v>
      </c>
      <c r="K30" s="33">
        <v>26230</v>
      </c>
      <c r="L30" s="9">
        <f t="shared" si="5"/>
        <v>4984</v>
      </c>
      <c r="M30" s="75">
        <f>(K30+L30)*D30</f>
        <v>3683252</v>
      </c>
      <c r="N30" s="104">
        <f>ROUND(MEDIAN(E30,H30,K30),0)</f>
        <v>28000</v>
      </c>
      <c r="O30" s="73">
        <f>ROUND(MEDIAN(F30,I30,L30),0)</f>
        <v>5320</v>
      </c>
      <c r="P30" s="105">
        <f>ROUND(MEDIAN(G30,J30,M30),0)</f>
        <v>3931760</v>
      </c>
    </row>
    <row r="31" spans="1:16" ht="14.45" customHeight="1">
      <c r="A31" s="21"/>
      <c r="B31" s="20" t="s">
        <v>41</v>
      </c>
      <c r="C31" s="19"/>
      <c r="D31" s="22"/>
      <c r="E31" s="64"/>
      <c r="F31" s="30"/>
      <c r="G31" s="35"/>
      <c r="H31" s="40"/>
      <c r="I31" s="30"/>
      <c r="J31" s="35"/>
      <c r="K31" s="45"/>
      <c r="L31" s="31"/>
      <c r="M31" s="30"/>
      <c r="N31" s="104"/>
      <c r="O31" s="73"/>
      <c r="P31" s="106"/>
    </row>
    <row r="32" spans="1:16" ht="41.25" customHeight="1">
      <c r="A32" s="26">
        <v>23</v>
      </c>
      <c r="B32" s="4" t="s">
        <v>42</v>
      </c>
      <c r="C32" s="3" t="s">
        <v>14</v>
      </c>
      <c r="D32" s="27">
        <v>2</v>
      </c>
      <c r="E32" s="61">
        <v>202500</v>
      </c>
      <c r="F32" s="8">
        <f t="shared" si="2"/>
        <v>38475</v>
      </c>
      <c r="G32" s="34">
        <f t="shared" si="3"/>
        <v>481950</v>
      </c>
      <c r="H32" s="33">
        <v>1334000</v>
      </c>
      <c r="I32" s="9">
        <f t="shared" si="4"/>
        <v>253460</v>
      </c>
      <c r="J32" s="34">
        <f>(H32+I32)*D32</f>
        <v>3174920</v>
      </c>
      <c r="K32" s="33">
        <v>549000</v>
      </c>
      <c r="L32" s="9">
        <f t="shared" si="5"/>
        <v>104310</v>
      </c>
      <c r="M32" s="75">
        <f>(K32+L32)*D32</f>
        <v>1306620</v>
      </c>
      <c r="N32" s="104">
        <f>ROUND(MEDIAN(E32,H32,K32),0)</f>
        <v>549000</v>
      </c>
      <c r="O32" s="73">
        <f>ROUND(MEDIAN(F32,I32,L32),0)</f>
        <v>104310</v>
      </c>
      <c r="P32" s="105">
        <f>ROUND(MEDIAN(G32,J32,M32),0)</f>
        <v>1306620</v>
      </c>
    </row>
    <row r="33" spans="1:20" ht="54.75" customHeight="1">
      <c r="A33" s="51">
        <v>24</v>
      </c>
      <c r="B33" s="52" t="s">
        <v>43</v>
      </c>
      <c r="C33" s="53" t="s">
        <v>14</v>
      </c>
      <c r="D33" s="54">
        <v>2</v>
      </c>
      <c r="E33" s="87">
        <v>243000</v>
      </c>
      <c r="F33" s="88">
        <f t="shared" si="2"/>
        <v>46170</v>
      </c>
      <c r="G33" s="89">
        <f>(E33+F33)*D33</f>
        <v>578340</v>
      </c>
      <c r="H33" s="90">
        <v>1334000</v>
      </c>
      <c r="I33" s="91">
        <f t="shared" si="4"/>
        <v>253460</v>
      </c>
      <c r="J33" s="89">
        <f>(H33+I33)*D33</f>
        <v>3174920</v>
      </c>
      <c r="K33" s="90">
        <v>549000</v>
      </c>
      <c r="L33" s="91">
        <f t="shared" si="5"/>
        <v>104310</v>
      </c>
      <c r="M33" s="92">
        <f>(K33+L33)*D33</f>
        <v>1306620</v>
      </c>
      <c r="N33" s="112">
        <f>ROUND(MEDIAN(E33,H33,K33),0)</f>
        <v>549000</v>
      </c>
      <c r="O33" s="93">
        <f>ROUND(MEDIAN(F33,I33,L33),0)</f>
        <v>104310</v>
      </c>
      <c r="P33" s="113">
        <f>ROUND(MEDIAN(G33,J33,M33),0)</f>
        <v>1306620</v>
      </c>
    </row>
    <row r="34" spans="1:20" ht="33" customHeight="1">
      <c r="A34" s="77"/>
      <c r="B34" s="78" t="s">
        <v>44</v>
      </c>
      <c r="C34" s="79"/>
      <c r="D34" s="80"/>
      <c r="E34" s="81"/>
      <c r="F34" s="82"/>
      <c r="G34" s="83">
        <f>SUM(G4:G33)</f>
        <v>26406516.5</v>
      </c>
      <c r="H34" s="84"/>
      <c r="I34" s="81"/>
      <c r="J34" s="83">
        <f>SUM(J4:J33)</f>
        <v>39011770</v>
      </c>
      <c r="K34" s="84"/>
      <c r="L34" s="81"/>
      <c r="M34" s="111">
        <f>SUM(M4:M33)</f>
        <v>44603733.600000001</v>
      </c>
      <c r="N34" s="110"/>
      <c r="O34" s="85"/>
      <c r="P34" s="86">
        <f>SUM(P4:P33)</f>
        <v>32550401</v>
      </c>
    </row>
    <row r="35" spans="1:20" ht="32.1" customHeight="1">
      <c r="A35" s="55"/>
      <c r="B35" s="56" t="s">
        <v>45</v>
      </c>
      <c r="C35" s="57" t="s">
        <v>46</v>
      </c>
      <c r="D35" s="58">
        <v>1</v>
      </c>
      <c r="E35" s="94"/>
      <c r="F35" s="95"/>
      <c r="G35" s="96"/>
      <c r="H35" s="97"/>
      <c r="I35" s="95"/>
      <c r="J35" s="96"/>
      <c r="K35" s="98"/>
      <c r="L35" s="99"/>
      <c r="M35" s="96"/>
      <c r="N35" s="100"/>
      <c r="O35" s="101"/>
      <c r="P35" s="118">
        <f>8000000-971710</f>
        <v>7028290</v>
      </c>
    </row>
    <row r="36" spans="1:20" ht="69.599999999999994" customHeight="1" thickBot="1">
      <c r="A36" s="127" t="s">
        <v>47</v>
      </c>
      <c r="B36" s="125"/>
      <c r="C36" s="38"/>
      <c r="D36" s="68"/>
      <c r="E36" s="36"/>
      <c r="F36" s="36"/>
      <c r="G36" s="39"/>
      <c r="H36" s="42"/>
      <c r="I36" s="37"/>
      <c r="J36" s="37"/>
      <c r="K36" s="43"/>
      <c r="L36" s="38"/>
      <c r="M36" s="50"/>
      <c r="N36" s="43"/>
      <c r="O36" s="38"/>
      <c r="P36" s="44">
        <f>+P34+P35</f>
        <v>39578691</v>
      </c>
      <c r="R36" s="116"/>
      <c r="T36" s="116">
        <f>+P36-R36</f>
        <v>39578691</v>
      </c>
    </row>
    <row r="37" spans="1:20" s="69" customFormat="1" ht="18" customHeight="1" thickBot="1">
      <c r="A37" s="130" t="s">
        <v>48</v>
      </c>
      <c r="B37" s="131"/>
      <c r="C37" s="131"/>
      <c r="D37" s="131"/>
      <c r="E37" s="131"/>
      <c r="F37" s="131"/>
      <c r="G37" s="131"/>
      <c r="H37" s="131"/>
      <c r="I37" s="131"/>
      <c r="J37" s="131"/>
      <c r="K37" s="131"/>
      <c r="L37" s="131"/>
      <c r="M37" s="131"/>
      <c r="N37" s="131"/>
      <c r="O37" s="131"/>
      <c r="P37" s="132"/>
    </row>
    <row r="38" spans="1:20" s="69" customFormat="1" ht="15.75" customHeight="1">
      <c r="A38" s="133" t="s">
        <v>49</v>
      </c>
      <c r="B38" s="134"/>
      <c r="C38" s="134"/>
      <c r="D38" s="134"/>
      <c r="E38" s="134"/>
      <c r="F38" s="134"/>
      <c r="G38" s="134"/>
      <c r="H38" s="134"/>
      <c r="I38" s="134"/>
      <c r="J38" s="134"/>
      <c r="K38" s="134"/>
      <c r="L38" s="134"/>
      <c r="M38" s="134"/>
      <c r="N38" s="134"/>
      <c r="O38" s="134"/>
      <c r="P38" s="135"/>
    </row>
    <row r="39" spans="1:20" s="69" customFormat="1" ht="47.25" customHeight="1">
      <c r="A39" s="136"/>
      <c r="B39" s="137"/>
      <c r="C39" s="137"/>
      <c r="D39" s="137"/>
      <c r="E39" s="137"/>
      <c r="F39" s="137"/>
      <c r="G39" s="137"/>
      <c r="H39" s="137"/>
      <c r="I39" s="137"/>
      <c r="J39" s="137"/>
      <c r="K39" s="137"/>
      <c r="L39" s="137"/>
      <c r="M39" s="137"/>
      <c r="N39" s="137"/>
      <c r="O39" s="137"/>
      <c r="P39" s="138"/>
    </row>
    <row r="40" spans="1:20" s="69" customFormat="1" ht="19.5" customHeight="1">
      <c r="A40" s="148" t="s">
        <v>50</v>
      </c>
      <c r="B40" s="149"/>
      <c r="C40" s="149"/>
      <c r="D40" s="149"/>
      <c r="E40" s="149"/>
      <c r="F40" s="149"/>
      <c r="G40" s="149"/>
      <c r="H40" s="149"/>
      <c r="I40" s="149"/>
      <c r="J40" s="149"/>
      <c r="K40" s="149"/>
      <c r="L40" s="149"/>
      <c r="M40" s="149"/>
      <c r="N40" s="149"/>
      <c r="O40" s="149"/>
      <c r="P40" s="150"/>
      <c r="Q40" s="115"/>
    </row>
    <row r="41" spans="1:20" s="69" customFormat="1" ht="35.25" customHeight="1">
      <c r="A41" s="151" t="s">
        <v>51</v>
      </c>
      <c r="B41" s="152"/>
      <c r="C41" s="152"/>
      <c r="D41" s="152"/>
      <c r="E41" s="152"/>
      <c r="F41" s="152"/>
      <c r="G41" s="152"/>
      <c r="H41" s="152"/>
      <c r="I41" s="152"/>
      <c r="J41" s="152"/>
      <c r="K41" s="152"/>
      <c r="L41" s="152"/>
      <c r="M41" s="152"/>
      <c r="N41" s="152"/>
      <c r="O41" s="152"/>
      <c r="P41" s="153"/>
    </row>
    <row r="42" spans="1:20" s="69" customFormat="1" ht="13.5" customHeight="1">
      <c r="A42" s="70"/>
      <c r="B42" s="71"/>
      <c r="C42" s="71"/>
      <c r="D42" s="71"/>
      <c r="E42" s="71"/>
      <c r="F42" s="71"/>
      <c r="G42" s="71"/>
      <c r="H42" s="71"/>
      <c r="I42" s="71"/>
      <c r="J42" s="71"/>
      <c r="K42" s="71"/>
      <c r="L42" s="71"/>
      <c r="M42" s="71"/>
      <c r="N42" s="71"/>
      <c r="O42" s="71"/>
      <c r="P42" s="71"/>
    </row>
    <row r="43" spans="1:20" s="69" customFormat="1" ht="53.25" customHeight="1">
      <c r="A43" s="154" t="s">
        <v>52</v>
      </c>
      <c r="B43" s="164"/>
      <c r="C43" s="164"/>
      <c r="D43" s="155" t="s">
        <v>53</v>
      </c>
      <c r="E43" s="164"/>
      <c r="F43" s="164"/>
      <c r="G43" s="155" t="s">
        <v>54</v>
      </c>
      <c r="H43" s="164"/>
      <c r="I43" s="164"/>
      <c r="J43" s="139" t="s">
        <v>55</v>
      </c>
      <c r="K43" s="140"/>
      <c r="L43" s="140"/>
      <c r="M43" s="140"/>
      <c r="N43" s="140"/>
      <c r="O43" s="140"/>
      <c r="P43" s="141"/>
    </row>
    <row r="44" spans="1:20" s="69" customFormat="1" ht="15" customHeight="1">
      <c r="A44" s="156" t="s">
        <v>56</v>
      </c>
      <c r="B44" s="157"/>
      <c r="C44" s="157"/>
      <c r="D44" s="160" t="s">
        <v>57</v>
      </c>
      <c r="E44" s="157"/>
      <c r="F44" s="157"/>
      <c r="G44" s="161"/>
      <c r="H44" s="157"/>
      <c r="I44" s="162"/>
      <c r="J44" s="142">
        <v>45891</v>
      </c>
      <c r="K44" s="143"/>
      <c r="L44" s="143"/>
      <c r="M44" s="143"/>
      <c r="N44" s="143"/>
      <c r="O44" s="143"/>
      <c r="P44" s="144"/>
    </row>
    <row r="45" spans="1:20" s="69" customFormat="1" ht="29.25" customHeight="1">
      <c r="A45" s="158"/>
      <c r="B45" s="159"/>
      <c r="C45" s="159"/>
      <c r="D45" s="159"/>
      <c r="E45" s="159"/>
      <c r="F45" s="159"/>
      <c r="G45" s="159"/>
      <c r="H45" s="159"/>
      <c r="I45" s="163"/>
      <c r="J45" s="145"/>
      <c r="K45" s="146"/>
      <c r="L45" s="146"/>
      <c r="M45" s="146"/>
      <c r="N45" s="146"/>
      <c r="O45" s="146"/>
      <c r="P45" s="147"/>
    </row>
    <row r="46" spans="1:20">
      <c r="F46" s="11"/>
      <c r="G46" s="12"/>
      <c r="H46" s="12"/>
      <c r="I46" s="12"/>
      <c r="J46" s="12"/>
    </row>
    <row r="47" spans="1:20">
      <c r="F47" s="11"/>
      <c r="G47" s="10"/>
      <c r="H47" s="10"/>
      <c r="I47" s="10"/>
      <c r="J47" s="10"/>
    </row>
  </sheetData>
  <mergeCells count="21">
    <mergeCell ref="A44:C45"/>
    <mergeCell ref="D44:F45"/>
    <mergeCell ref="G44:I45"/>
    <mergeCell ref="A37:P37"/>
    <mergeCell ref="A38:P39"/>
    <mergeCell ref="J43:P43"/>
    <mergeCell ref="J44:P45"/>
    <mergeCell ref="A40:P40"/>
    <mergeCell ref="A41:P41"/>
    <mergeCell ref="A43:C43"/>
    <mergeCell ref="D43:F43"/>
    <mergeCell ref="G43:I43"/>
    <mergeCell ref="N1:P1"/>
    <mergeCell ref="D1:D2"/>
    <mergeCell ref="C1:C2"/>
    <mergeCell ref="H1:J1"/>
    <mergeCell ref="A36:B36"/>
    <mergeCell ref="B1:B2"/>
    <mergeCell ref="A1:A2"/>
    <mergeCell ref="E1:G1"/>
    <mergeCell ref="K1:M1"/>
  </mergeCells>
  <pageMargins left="0.7" right="0.7" top="0.75" bottom="0.75" header="0.3" footer="0.3"/>
  <pageSetup orientation="portrait" horizontalDpi="4294967294" verticalDpi="4294967294" r:id="rId1"/>
  <ignoredErrors>
    <ignoredError sqref="F28:G28 J28" formula="1"/>
  </ignoredError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Jesualdo Andres Moya Martinez</dc:creator>
  <cp:keywords/>
  <dc:description/>
  <cp:lastModifiedBy>Javier Hernando Nuñez Baron</cp:lastModifiedBy>
  <cp:revision/>
  <dcterms:created xsi:type="dcterms:W3CDTF">2025-03-19T16:28:02Z</dcterms:created>
  <dcterms:modified xsi:type="dcterms:W3CDTF">2025-08-22T20:06:06Z</dcterms:modified>
  <cp:category/>
  <cp:contentStatus/>
</cp:coreProperties>
</file>