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AGONETBTAFS\comando\CENAC\04. CONTRATACION\2020\17. CONTRATOS 2020\4.PARTIDA FIJAS\PROCESO No. XXX CONTRATO No. XXX MATERIALES DE CONSTRUCCION\4. ESTUDIO Y PROYECTO\COTIZACIONES Y AVAL\"/>
    </mc:Choice>
  </mc:AlternateContent>
  <bookViews>
    <workbookView xWindow="0" yWindow="0" windowWidth="12255" windowHeight="7680" activeTab="4"/>
  </bookViews>
  <sheets>
    <sheet name="ESP TECNICAS" sheetId="1" r:id="rId1"/>
    <sheet name="TEC ADICIONALES" sheetId="2" r:id="rId2"/>
    <sheet name="COTIZACIONES" sheetId="3" r:id="rId3"/>
    <sheet name="ANALISIS DE COTIZACIONES" sheetId="4" r:id="rId4"/>
    <sheet name="Hoja1" sheetId="5" r:id="rId5"/>
  </sheets>
  <definedNames>
    <definedName name="_xlnm._FilterDatabase" localSheetId="3" hidden="1">'ANALISIS DE COTIZACIONES'!$A$4:$AI$216</definedName>
    <definedName name="_xlnm._FilterDatabase" localSheetId="2" hidden="1">COTIZACIONES!$AH$2:$AN$212</definedName>
  </definedName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M216" i="4" l="1"/>
  <c r="AJ201" i="4"/>
  <c r="AJ200" i="4"/>
  <c r="AJ199" i="4"/>
  <c r="AJ198" i="4"/>
  <c r="AJ197" i="4"/>
  <c r="AJ128" i="4"/>
  <c r="AJ127" i="4"/>
  <c r="AJ126" i="4"/>
  <c r="AJ22" i="4"/>
  <c r="AJ7" i="4"/>
  <c r="AJ6" i="4"/>
  <c r="AJ215" i="4"/>
  <c r="AK215" i="4"/>
  <c r="AL215" i="4"/>
  <c r="AM215" i="4"/>
  <c r="AJ214" i="4"/>
  <c r="AK214" i="4"/>
  <c r="AL214" i="4"/>
  <c r="AM214" i="4"/>
  <c r="AJ213" i="4"/>
  <c r="AK213" i="4"/>
  <c r="AL213" i="4"/>
  <c r="AM213" i="4"/>
  <c r="AJ212" i="4"/>
  <c r="AK212" i="4"/>
  <c r="AL212" i="4"/>
  <c r="AM212" i="4"/>
  <c r="AJ211" i="4"/>
  <c r="AK211" i="4"/>
  <c r="AL211" i="4"/>
  <c r="AM211" i="4"/>
  <c r="AJ210" i="4"/>
  <c r="AK210" i="4"/>
  <c r="AL210" i="4"/>
  <c r="AM210" i="4"/>
  <c r="AJ209" i="4"/>
  <c r="AK209" i="4"/>
  <c r="AL209" i="4"/>
  <c r="AM209" i="4"/>
  <c r="AJ208" i="4"/>
  <c r="AK208" i="4"/>
  <c r="AL208" i="4"/>
  <c r="AM208" i="4"/>
  <c r="AJ207" i="4"/>
  <c r="AK207" i="4"/>
  <c r="AL207" i="4"/>
  <c r="AM207" i="4"/>
  <c r="AJ206" i="4"/>
  <c r="AK206" i="4"/>
  <c r="AL206" i="4"/>
  <c r="AM206" i="4"/>
  <c r="AJ205" i="4"/>
  <c r="AK205" i="4"/>
  <c r="AL205" i="4"/>
  <c r="AM205" i="4"/>
  <c r="AJ204" i="4"/>
  <c r="AK204" i="4"/>
  <c r="AL204" i="4"/>
  <c r="AM204" i="4"/>
  <c r="AJ203" i="4"/>
  <c r="AK203" i="4"/>
  <c r="AL203" i="4"/>
  <c r="AM203" i="4"/>
  <c r="AJ202" i="4"/>
  <c r="AK202" i="4"/>
  <c r="AL202" i="4"/>
  <c r="AM202" i="4"/>
  <c r="AK201" i="4"/>
  <c r="AL201" i="4"/>
  <c r="AM201" i="4"/>
  <c r="AK200" i="4"/>
  <c r="AL200" i="4"/>
  <c r="AM200" i="4"/>
  <c r="AK199" i="4"/>
  <c r="AL199" i="4"/>
  <c r="AM199" i="4"/>
  <c r="AK198" i="4"/>
  <c r="AL198" i="4"/>
  <c r="AM198" i="4"/>
  <c r="AK197" i="4"/>
  <c r="AL197" i="4"/>
  <c r="AM197" i="4"/>
  <c r="AJ196" i="4"/>
  <c r="AK196" i="4"/>
  <c r="AL196" i="4"/>
  <c r="AM196" i="4"/>
  <c r="AJ195" i="4"/>
  <c r="AK195" i="4"/>
  <c r="AL195" i="4"/>
  <c r="AM195" i="4"/>
  <c r="AJ194" i="4"/>
  <c r="AK194" i="4"/>
  <c r="AL194" i="4"/>
  <c r="AM194" i="4"/>
  <c r="AJ193" i="4"/>
  <c r="AK193" i="4"/>
  <c r="AL193" i="4"/>
  <c r="AM193" i="4"/>
  <c r="AJ192" i="4"/>
  <c r="AK192" i="4"/>
  <c r="AL192" i="4"/>
  <c r="AM192" i="4"/>
  <c r="AJ191" i="4"/>
  <c r="AK191" i="4"/>
  <c r="AL191" i="4"/>
  <c r="AM191" i="4"/>
  <c r="AJ190" i="4"/>
  <c r="AK190" i="4"/>
  <c r="AL190" i="4"/>
  <c r="AM190" i="4"/>
  <c r="AJ189" i="4"/>
  <c r="AK189" i="4"/>
  <c r="AL189" i="4"/>
  <c r="AM189" i="4"/>
  <c r="AJ188" i="4"/>
  <c r="AK188" i="4"/>
  <c r="AL188" i="4"/>
  <c r="AM188" i="4"/>
  <c r="AJ187" i="4"/>
  <c r="AK187" i="4"/>
  <c r="AL187" i="4"/>
  <c r="AM187" i="4"/>
  <c r="AJ186" i="4"/>
  <c r="AK186" i="4"/>
  <c r="AL186" i="4"/>
  <c r="AM186" i="4"/>
  <c r="AJ185" i="4"/>
  <c r="AK185" i="4"/>
  <c r="AL185" i="4"/>
  <c r="AM185" i="4"/>
  <c r="AJ184" i="4"/>
  <c r="AK184" i="4"/>
  <c r="AL184" i="4"/>
  <c r="AM184" i="4"/>
  <c r="AJ183" i="4"/>
  <c r="AK183" i="4"/>
  <c r="AL183" i="4"/>
  <c r="AM183" i="4"/>
  <c r="AJ182" i="4"/>
  <c r="AK182" i="4"/>
  <c r="AL182" i="4"/>
  <c r="AM182" i="4"/>
  <c r="AJ181" i="4"/>
  <c r="AK181" i="4"/>
  <c r="AL181" i="4"/>
  <c r="AM181" i="4"/>
  <c r="AJ180" i="4"/>
  <c r="AK180" i="4"/>
  <c r="AL180" i="4"/>
  <c r="AM180" i="4"/>
  <c r="AJ179" i="4"/>
  <c r="AK179" i="4"/>
  <c r="AL179" i="4"/>
  <c r="AM179" i="4"/>
  <c r="AJ178" i="4"/>
  <c r="AK178" i="4"/>
  <c r="AL178" i="4"/>
  <c r="AM178" i="4"/>
  <c r="AJ177" i="4"/>
  <c r="AK177" i="4"/>
  <c r="AL177" i="4"/>
  <c r="AM177" i="4"/>
  <c r="AJ176" i="4"/>
  <c r="AK176" i="4"/>
  <c r="AL176" i="4"/>
  <c r="AM176" i="4"/>
  <c r="AJ175" i="4"/>
  <c r="AK175" i="4"/>
  <c r="AL175" i="4"/>
  <c r="AM175" i="4"/>
  <c r="AJ174" i="4"/>
  <c r="AK174" i="4"/>
  <c r="AL174" i="4"/>
  <c r="AM174" i="4"/>
  <c r="AJ173" i="4"/>
  <c r="AK173" i="4"/>
  <c r="AL173" i="4"/>
  <c r="AM173" i="4"/>
  <c r="AJ172" i="4"/>
  <c r="AK172" i="4"/>
  <c r="AL172" i="4"/>
  <c r="AM172" i="4"/>
  <c r="AJ171" i="4"/>
  <c r="AK171" i="4"/>
  <c r="AL171" i="4"/>
  <c r="AM171" i="4"/>
  <c r="AJ170" i="4"/>
  <c r="AK170" i="4"/>
  <c r="AL170" i="4"/>
  <c r="AM170" i="4"/>
  <c r="AJ169" i="4"/>
  <c r="AK169" i="4"/>
  <c r="AL169" i="4"/>
  <c r="AM169" i="4"/>
  <c r="AJ168" i="4"/>
  <c r="AK168" i="4"/>
  <c r="AL168" i="4"/>
  <c r="AM168" i="4"/>
  <c r="AJ167" i="4"/>
  <c r="AK167" i="4"/>
  <c r="AL167" i="4"/>
  <c r="AM167" i="4"/>
  <c r="AJ166" i="4"/>
  <c r="AK166" i="4"/>
  <c r="AL166" i="4"/>
  <c r="AM166" i="4"/>
  <c r="AJ165" i="4"/>
  <c r="AK165" i="4"/>
  <c r="AL165" i="4"/>
  <c r="AM165" i="4"/>
  <c r="AJ164" i="4"/>
  <c r="AK164" i="4"/>
  <c r="AL164" i="4"/>
  <c r="AM164" i="4"/>
  <c r="AJ163" i="4"/>
  <c r="AK163" i="4"/>
  <c r="AL163" i="4"/>
  <c r="AM163" i="4"/>
  <c r="AJ162" i="4"/>
  <c r="AK162" i="4"/>
  <c r="AL162" i="4"/>
  <c r="AM162" i="4"/>
  <c r="AJ161" i="4"/>
  <c r="AK161" i="4"/>
  <c r="AL161" i="4"/>
  <c r="AM161" i="4"/>
  <c r="AJ160" i="4"/>
  <c r="AK160" i="4"/>
  <c r="AL160" i="4"/>
  <c r="AM160" i="4"/>
  <c r="AJ159" i="4"/>
  <c r="AK159" i="4"/>
  <c r="AL159" i="4"/>
  <c r="AM159" i="4"/>
  <c r="AJ158" i="4"/>
  <c r="AK158" i="4"/>
  <c r="AL158" i="4"/>
  <c r="AM158" i="4"/>
  <c r="AJ157" i="4"/>
  <c r="AK157" i="4"/>
  <c r="AL157" i="4"/>
  <c r="AM157" i="4"/>
  <c r="AJ156" i="4"/>
  <c r="AK156" i="4"/>
  <c r="AL156" i="4"/>
  <c r="AM156" i="4"/>
  <c r="AJ155" i="4"/>
  <c r="AK155" i="4"/>
  <c r="AL155" i="4"/>
  <c r="AM155" i="4"/>
  <c r="AJ154" i="4"/>
  <c r="AK154" i="4"/>
  <c r="AL154" i="4"/>
  <c r="AM154" i="4"/>
  <c r="AJ153" i="4"/>
  <c r="AK153" i="4"/>
  <c r="AL153" i="4"/>
  <c r="AM153" i="4"/>
  <c r="AJ152" i="4"/>
  <c r="AK152" i="4"/>
  <c r="AL152" i="4"/>
  <c r="AM152" i="4"/>
  <c r="AJ151" i="4"/>
  <c r="AK151" i="4"/>
  <c r="AL151" i="4"/>
  <c r="AM151" i="4"/>
  <c r="AJ150" i="4"/>
  <c r="AK150" i="4"/>
  <c r="AL150" i="4"/>
  <c r="AM150" i="4"/>
  <c r="AJ149" i="4"/>
  <c r="AK149" i="4"/>
  <c r="AL149" i="4"/>
  <c r="AM149" i="4"/>
  <c r="AJ148" i="4"/>
  <c r="AK148" i="4"/>
  <c r="AL148" i="4"/>
  <c r="AM148" i="4"/>
  <c r="AJ147" i="4"/>
  <c r="AK147" i="4"/>
  <c r="AL147" i="4"/>
  <c r="AM147" i="4"/>
  <c r="AJ146" i="4"/>
  <c r="AK146" i="4"/>
  <c r="AL146" i="4"/>
  <c r="AM146" i="4"/>
  <c r="AJ145" i="4"/>
  <c r="AK145" i="4"/>
  <c r="AL145" i="4"/>
  <c r="AM145" i="4"/>
  <c r="AJ144" i="4"/>
  <c r="AK144" i="4"/>
  <c r="AL144" i="4"/>
  <c r="AM144" i="4"/>
  <c r="AJ143" i="4"/>
  <c r="AK143" i="4"/>
  <c r="AL143" i="4"/>
  <c r="AM143" i="4"/>
  <c r="AJ142" i="4"/>
  <c r="AK142" i="4"/>
  <c r="AL142" i="4"/>
  <c r="AM142" i="4"/>
  <c r="AJ141" i="4"/>
  <c r="AK141" i="4"/>
  <c r="AL141" i="4"/>
  <c r="AM141" i="4"/>
  <c r="AJ140" i="4"/>
  <c r="AK140" i="4"/>
  <c r="AL140" i="4"/>
  <c r="AM140" i="4"/>
  <c r="AJ139" i="4"/>
  <c r="AK139" i="4"/>
  <c r="AL139" i="4"/>
  <c r="AM139" i="4"/>
  <c r="AJ138" i="4"/>
  <c r="AK138" i="4"/>
  <c r="AL138" i="4"/>
  <c r="AM138" i="4"/>
  <c r="AJ137" i="4"/>
  <c r="AK137" i="4"/>
  <c r="AL137" i="4"/>
  <c r="AM137" i="4"/>
  <c r="AJ136" i="4"/>
  <c r="AK136" i="4"/>
  <c r="AL136" i="4"/>
  <c r="AM136" i="4"/>
  <c r="AJ135" i="4"/>
  <c r="AK135" i="4"/>
  <c r="AL135" i="4"/>
  <c r="AM135" i="4"/>
  <c r="AJ134" i="4"/>
  <c r="AK134" i="4"/>
  <c r="AL134" i="4"/>
  <c r="AM134" i="4"/>
  <c r="AJ133" i="4"/>
  <c r="AK133" i="4"/>
  <c r="AL133" i="4"/>
  <c r="AM133" i="4"/>
  <c r="AJ132" i="4"/>
  <c r="AK132" i="4"/>
  <c r="AL132" i="4"/>
  <c r="AM132" i="4"/>
  <c r="AJ131" i="4"/>
  <c r="AK131" i="4"/>
  <c r="AL131" i="4"/>
  <c r="AM131" i="4"/>
  <c r="AJ130" i="4"/>
  <c r="AK130" i="4"/>
  <c r="AL130" i="4"/>
  <c r="AM130" i="4"/>
  <c r="AJ129" i="4"/>
  <c r="AK129" i="4"/>
  <c r="AL129" i="4"/>
  <c r="AM129" i="4"/>
  <c r="AK128" i="4"/>
  <c r="AL128" i="4"/>
  <c r="AM128" i="4"/>
  <c r="AK127" i="4"/>
  <c r="AL127" i="4"/>
  <c r="AM127" i="4"/>
  <c r="AK126" i="4"/>
  <c r="AL126" i="4"/>
  <c r="AM126" i="4"/>
  <c r="AJ125" i="4"/>
  <c r="AK125" i="4"/>
  <c r="AL125" i="4"/>
  <c r="AM125" i="4"/>
  <c r="AJ124" i="4"/>
  <c r="AK124" i="4"/>
  <c r="AL124" i="4"/>
  <c r="AM124" i="4"/>
  <c r="AJ123" i="4"/>
  <c r="AK123" i="4"/>
  <c r="AL123" i="4"/>
  <c r="AM123" i="4"/>
  <c r="AJ122" i="4"/>
  <c r="AK122" i="4"/>
  <c r="AL122" i="4"/>
  <c r="AM122" i="4"/>
  <c r="AJ121" i="4"/>
  <c r="AK121" i="4"/>
  <c r="AL121" i="4"/>
  <c r="AM121" i="4"/>
  <c r="AJ120" i="4"/>
  <c r="AK120" i="4"/>
  <c r="AL120" i="4"/>
  <c r="AM120" i="4"/>
  <c r="AJ119" i="4"/>
  <c r="AK119" i="4"/>
  <c r="AL119" i="4"/>
  <c r="AM119" i="4"/>
  <c r="AJ118" i="4"/>
  <c r="AK118" i="4"/>
  <c r="AL118" i="4"/>
  <c r="AM118" i="4"/>
  <c r="AJ117" i="4"/>
  <c r="AK117" i="4"/>
  <c r="AL117" i="4"/>
  <c r="AM117" i="4"/>
  <c r="AJ116" i="4"/>
  <c r="AK116" i="4"/>
  <c r="AL116" i="4"/>
  <c r="AM116" i="4"/>
  <c r="AJ115" i="4"/>
  <c r="AK115" i="4"/>
  <c r="AL115" i="4"/>
  <c r="AM115" i="4"/>
  <c r="AJ114" i="4"/>
  <c r="AK114" i="4"/>
  <c r="AL114" i="4"/>
  <c r="AM114" i="4"/>
  <c r="AJ113" i="4"/>
  <c r="AK113" i="4"/>
  <c r="AL113" i="4"/>
  <c r="AM113" i="4"/>
  <c r="AJ112" i="4"/>
  <c r="AK112" i="4"/>
  <c r="AL112" i="4"/>
  <c r="AM112" i="4"/>
  <c r="AJ111" i="4"/>
  <c r="AK111" i="4"/>
  <c r="AL111" i="4"/>
  <c r="AM111" i="4"/>
  <c r="AJ110" i="4"/>
  <c r="AK110" i="4"/>
  <c r="AL110" i="4"/>
  <c r="AM110" i="4"/>
  <c r="AJ109" i="4"/>
  <c r="AK109" i="4"/>
  <c r="AL109" i="4"/>
  <c r="AM109" i="4"/>
  <c r="AJ108" i="4"/>
  <c r="AK108" i="4"/>
  <c r="AL108" i="4"/>
  <c r="AM108" i="4"/>
  <c r="AJ107" i="4"/>
  <c r="AK107" i="4"/>
  <c r="AL107" i="4"/>
  <c r="AM107" i="4"/>
  <c r="AJ106" i="4"/>
  <c r="AK106" i="4"/>
  <c r="AL106" i="4"/>
  <c r="AM106" i="4"/>
  <c r="AJ105" i="4"/>
  <c r="AK105" i="4"/>
  <c r="AL105" i="4"/>
  <c r="AM105" i="4"/>
  <c r="AJ104" i="4"/>
  <c r="AK104" i="4"/>
  <c r="AL104" i="4"/>
  <c r="AM104" i="4"/>
  <c r="AJ103" i="4"/>
  <c r="AK103" i="4"/>
  <c r="AL103" i="4"/>
  <c r="AM103" i="4"/>
  <c r="AJ102" i="4"/>
  <c r="AK102" i="4"/>
  <c r="AL102" i="4"/>
  <c r="AM102" i="4"/>
  <c r="AJ101" i="4"/>
  <c r="AK101" i="4"/>
  <c r="AL101" i="4"/>
  <c r="AM101" i="4"/>
  <c r="AJ100" i="4"/>
  <c r="AK100" i="4"/>
  <c r="AL100" i="4"/>
  <c r="AM100" i="4"/>
  <c r="AJ99" i="4"/>
  <c r="AK99" i="4"/>
  <c r="AL99" i="4"/>
  <c r="AM99" i="4"/>
  <c r="AJ98" i="4"/>
  <c r="AK98" i="4"/>
  <c r="AL98" i="4"/>
  <c r="AM98" i="4"/>
  <c r="AJ97" i="4"/>
  <c r="AK97" i="4"/>
  <c r="AL97" i="4"/>
  <c r="AM97" i="4"/>
  <c r="AJ96" i="4"/>
  <c r="AK96" i="4"/>
  <c r="AL96" i="4"/>
  <c r="AM96" i="4"/>
  <c r="AJ95" i="4"/>
  <c r="AK95" i="4"/>
  <c r="AL95" i="4"/>
  <c r="AM95" i="4"/>
  <c r="AJ94" i="4"/>
  <c r="AK94" i="4"/>
  <c r="AL94" i="4"/>
  <c r="AM94" i="4"/>
  <c r="AJ93" i="4"/>
  <c r="AK93" i="4"/>
  <c r="AL93" i="4"/>
  <c r="AM93" i="4"/>
  <c r="AJ92" i="4"/>
  <c r="AK92" i="4"/>
  <c r="AL92" i="4"/>
  <c r="AM92" i="4"/>
  <c r="AJ91" i="4"/>
  <c r="AK91" i="4"/>
  <c r="AL91" i="4"/>
  <c r="AM91" i="4"/>
  <c r="AJ90" i="4"/>
  <c r="AK90" i="4"/>
  <c r="AL90" i="4"/>
  <c r="AM90" i="4"/>
  <c r="AJ89" i="4"/>
  <c r="AK89" i="4"/>
  <c r="AL89" i="4"/>
  <c r="AM89" i="4"/>
  <c r="AJ88" i="4"/>
  <c r="AK88" i="4"/>
  <c r="AL88" i="4"/>
  <c r="AM88" i="4"/>
  <c r="AJ87" i="4"/>
  <c r="AK87" i="4"/>
  <c r="AL87" i="4"/>
  <c r="AM87" i="4"/>
  <c r="AJ86" i="4"/>
  <c r="AK86" i="4"/>
  <c r="AL86" i="4"/>
  <c r="AM86" i="4"/>
  <c r="AJ85" i="4"/>
  <c r="AK85" i="4"/>
  <c r="AL85" i="4"/>
  <c r="AM85" i="4"/>
  <c r="AJ84" i="4"/>
  <c r="AK84" i="4"/>
  <c r="AL84" i="4"/>
  <c r="AM84" i="4"/>
  <c r="AJ83" i="4"/>
  <c r="AK83" i="4"/>
  <c r="AL83" i="4"/>
  <c r="AM83" i="4"/>
  <c r="AJ82" i="4"/>
  <c r="AK82" i="4"/>
  <c r="AL82" i="4"/>
  <c r="AM82" i="4"/>
  <c r="AJ81" i="4"/>
  <c r="AK81" i="4"/>
  <c r="AL81" i="4"/>
  <c r="AM81" i="4"/>
  <c r="AJ80" i="4"/>
  <c r="AK80" i="4"/>
  <c r="AL80" i="4"/>
  <c r="AM80" i="4"/>
  <c r="AJ79" i="4"/>
  <c r="AK79" i="4"/>
  <c r="AL79" i="4"/>
  <c r="AM79" i="4"/>
  <c r="AJ78" i="4"/>
  <c r="AK78" i="4"/>
  <c r="AL78" i="4"/>
  <c r="AM78" i="4"/>
  <c r="AJ77" i="4"/>
  <c r="AK77" i="4"/>
  <c r="AL77" i="4"/>
  <c r="AM77" i="4"/>
  <c r="AJ76" i="4"/>
  <c r="AK76" i="4"/>
  <c r="AL76" i="4"/>
  <c r="AM76" i="4"/>
  <c r="AJ75" i="4"/>
  <c r="AK75" i="4"/>
  <c r="AL75" i="4"/>
  <c r="AM75" i="4"/>
  <c r="AJ74" i="4"/>
  <c r="AK74" i="4"/>
  <c r="AL74" i="4"/>
  <c r="AM74" i="4"/>
  <c r="AJ73" i="4"/>
  <c r="AK73" i="4"/>
  <c r="AL73" i="4"/>
  <c r="AM73" i="4"/>
  <c r="AJ72" i="4"/>
  <c r="AK72" i="4"/>
  <c r="AL72" i="4"/>
  <c r="AM72" i="4"/>
  <c r="AJ71" i="4"/>
  <c r="AK71" i="4"/>
  <c r="AL71" i="4"/>
  <c r="AM71" i="4"/>
  <c r="AJ70" i="4"/>
  <c r="AK70" i="4"/>
  <c r="AL70" i="4"/>
  <c r="AM70" i="4"/>
  <c r="AJ69" i="4"/>
  <c r="AK69" i="4"/>
  <c r="AL69" i="4"/>
  <c r="AM69" i="4"/>
  <c r="AJ68" i="4"/>
  <c r="AK68" i="4"/>
  <c r="AL68" i="4"/>
  <c r="AM68" i="4"/>
  <c r="AJ67" i="4"/>
  <c r="AK67" i="4"/>
  <c r="AL67" i="4"/>
  <c r="AM67" i="4"/>
  <c r="AJ66" i="4"/>
  <c r="AK66" i="4"/>
  <c r="AL66" i="4"/>
  <c r="AM66" i="4"/>
  <c r="AJ65" i="4"/>
  <c r="AK65" i="4"/>
  <c r="AL65" i="4"/>
  <c r="AM65" i="4"/>
  <c r="AJ64" i="4"/>
  <c r="AK64" i="4"/>
  <c r="AL64" i="4"/>
  <c r="AM64" i="4"/>
  <c r="AJ63" i="4"/>
  <c r="AK63" i="4"/>
  <c r="AL63" i="4"/>
  <c r="AM63" i="4"/>
  <c r="AJ62" i="4"/>
  <c r="AK62" i="4"/>
  <c r="AL62" i="4"/>
  <c r="AM62" i="4"/>
  <c r="AJ61" i="4"/>
  <c r="AK61" i="4"/>
  <c r="AL61" i="4"/>
  <c r="AM61" i="4"/>
  <c r="AJ60" i="4"/>
  <c r="AK60" i="4"/>
  <c r="AL60" i="4"/>
  <c r="AM60" i="4"/>
  <c r="AJ59" i="4"/>
  <c r="AK59" i="4"/>
  <c r="AL59" i="4"/>
  <c r="AM59" i="4"/>
  <c r="AJ58" i="4"/>
  <c r="AK58" i="4"/>
  <c r="AL58" i="4"/>
  <c r="AM58" i="4"/>
  <c r="AJ57" i="4"/>
  <c r="AK57" i="4"/>
  <c r="AL57" i="4"/>
  <c r="AM57" i="4"/>
  <c r="AJ56" i="4"/>
  <c r="AK56" i="4"/>
  <c r="AL56" i="4"/>
  <c r="AM56" i="4"/>
  <c r="AJ55" i="4"/>
  <c r="AK55" i="4"/>
  <c r="AL55" i="4"/>
  <c r="AM55" i="4"/>
  <c r="AJ54" i="4"/>
  <c r="AK54" i="4"/>
  <c r="AL54" i="4"/>
  <c r="AM54" i="4"/>
  <c r="AJ53" i="4"/>
  <c r="AK53" i="4"/>
  <c r="AL53" i="4"/>
  <c r="AM53" i="4"/>
  <c r="AJ52" i="4"/>
  <c r="AK52" i="4"/>
  <c r="AL52" i="4"/>
  <c r="AM52" i="4"/>
  <c r="AJ51" i="4"/>
  <c r="AK51" i="4"/>
  <c r="AL51" i="4"/>
  <c r="AM51" i="4"/>
  <c r="AJ50" i="4"/>
  <c r="AK50" i="4"/>
  <c r="AL50" i="4"/>
  <c r="AM50" i="4"/>
  <c r="AJ49" i="4"/>
  <c r="AK49" i="4"/>
  <c r="AL49" i="4"/>
  <c r="AM49" i="4"/>
  <c r="AJ48" i="4"/>
  <c r="AK48" i="4"/>
  <c r="AL48" i="4"/>
  <c r="AM48" i="4"/>
  <c r="AJ47" i="4"/>
  <c r="AK47" i="4"/>
  <c r="AL47" i="4"/>
  <c r="AM47" i="4"/>
  <c r="AJ46" i="4"/>
  <c r="AK46" i="4"/>
  <c r="AL46" i="4"/>
  <c r="AM46" i="4"/>
  <c r="AJ45" i="4"/>
  <c r="AK45" i="4"/>
  <c r="AL45" i="4"/>
  <c r="AM45" i="4"/>
  <c r="AJ44" i="4"/>
  <c r="AK44" i="4"/>
  <c r="AL44" i="4"/>
  <c r="AM44" i="4"/>
  <c r="AJ43" i="4"/>
  <c r="AK43" i="4"/>
  <c r="AL43" i="4"/>
  <c r="AM43" i="4"/>
  <c r="AJ42" i="4"/>
  <c r="AK42" i="4"/>
  <c r="AL42" i="4"/>
  <c r="AM42" i="4"/>
  <c r="AJ41" i="4"/>
  <c r="AK41" i="4"/>
  <c r="AL41" i="4"/>
  <c r="AM41" i="4"/>
  <c r="AJ40" i="4"/>
  <c r="AK40" i="4"/>
  <c r="AL40" i="4"/>
  <c r="AM40" i="4"/>
  <c r="AJ39" i="4"/>
  <c r="AK39" i="4"/>
  <c r="AL39" i="4"/>
  <c r="AM39" i="4"/>
  <c r="AJ38" i="4"/>
  <c r="AK38" i="4"/>
  <c r="AL38" i="4"/>
  <c r="AM38" i="4"/>
  <c r="AJ37" i="4"/>
  <c r="AK37" i="4"/>
  <c r="AL37" i="4"/>
  <c r="AM37" i="4"/>
  <c r="AJ36" i="4"/>
  <c r="AK36" i="4"/>
  <c r="AL36" i="4"/>
  <c r="AM36" i="4"/>
  <c r="AJ35" i="4"/>
  <c r="AK35" i="4"/>
  <c r="AL35" i="4"/>
  <c r="AM35" i="4"/>
  <c r="AJ34" i="4"/>
  <c r="AK34" i="4"/>
  <c r="AL34" i="4"/>
  <c r="AM34" i="4"/>
  <c r="AJ33" i="4"/>
  <c r="AK33" i="4"/>
  <c r="AL33" i="4"/>
  <c r="AM33" i="4"/>
  <c r="AJ32" i="4"/>
  <c r="AK32" i="4"/>
  <c r="AL32" i="4"/>
  <c r="AM32" i="4"/>
  <c r="AJ31" i="4"/>
  <c r="AK31" i="4"/>
  <c r="AL31" i="4"/>
  <c r="AM31" i="4"/>
  <c r="AJ30" i="4"/>
  <c r="AK30" i="4"/>
  <c r="AL30" i="4"/>
  <c r="AM30" i="4"/>
  <c r="AJ29" i="4"/>
  <c r="AK29" i="4"/>
  <c r="AL29" i="4"/>
  <c r="AM29" i="4"/>
  <c r="AJ28" i="4"/>
  <c r="AK28" i="4"/>
  <c r="AL28" i="4"/>
  <c r="AM28" i="4"/>
  <c r="AJ27" i="4"/>
  <c r="AK27" i="4"/>
  <c r="AL27" i="4"/>
  <c r="AM27" i="4"/>
  <c r="AJ26" i="4"/>
  <c r="AK26" i="4"/>
  <c r="AL26" i="4"/>
  <c r="AM26" i="4"/>
  <c r="AJ25" i="4"/>
  <c r="AK25" i="4"/>
  <c r="AL25" i="4"/>
  <c r="AM25" i="4"/>
  <c r="AJ24" i="4"/>
  <c r="AK24" i="4"/>
  <c r="AL24" i="4"/>
  <c r="AM24" i="4"/>
  <c r="AJ23" i="4"/>
  <c r="AK23" i="4"/>
  <c r="AL23" i="4"/>
  <c r="AM23" i="4"/>
  <c r="AK22" i="4"/>
  <c r="AL22" i="4"/>
  <c r="AM22" i="4"/>
  <c r="AJ21" i="4"/>
  <c r="AK21" i="4"/>
  <c r="AL21" i="4"/>
  <c r="AM21" i="4"/>
  <c r="AJ20" i="4"/>
  <c r="AK20" i="4"/>
  <c r="AL20" i="4"/>
  <c r="AM20" i="4"/>
  <c r="AJ19" i="4"/>
  <c r="AK19" i="4"/>
  <c r="AL19" i="4"/>
  <c r="AM19" i="4"/>
  <c r="AJ18" i="4"/>
  <c r="AK18" i="4"/>
  <c r="AL18" i="4"/>
  <c r="AM18" i="4"/>
  <c r="AJ17" i="4"/>
  <c r="AK17" i="4"/>
  <c r="AL17" i="4"/>
  <c r="AM17" i="4"/>
  <c r="AJ16" i="4"/>
  <c r="AK16" i="4"/>
  <c r="AL16" i="4"/>
  <c r="AM16" i="4"/>
  <c r="AJ15" i="4"/>
  <c r="AK15" i="4"/>
  <c r="AL15" i="4"/>
  <c r="AM15" i="4"/>
  <c r="AJ14" i="4"/>
  <c r="AK14" i="4"/>
  <c r="AL14" i="4"/>
  <c r="AM14" i="4"/>
  <c r="AJ13" i="4"/>
  <c r="AK13" i="4"/>
  <c r="AL13" i="4"/>
  <c r="AM13" i="4"/>
  <c r="AJ12" i="4"/>
  <c r="AK12" i="4"/>
  <c r="AL12" i="4"/>
  <c r="AM12" i="4"/>
  <c r="AJ11" i="4"/>
  <c r="AK11" i="4"/>
  <c r="AL11" i="4"/>
  <c r="AM11" i="4"/>
  <c r="AJ10" i="4"/>
  <c r="AK10" i="4"/>
  <c r="AL10" i="4"/>
  <c r="AM10" i="4"/>
  <c r="AJ9" i="4"/>
  <c r="AK9" i="4"/>
  <c r="AL9" i="4"/>
  <c r="AM9" i="4"/>
  <c r="AJ8" i="4"/>
  <c r="AK8" i="4"/>
  <c r="AL8" i="4"/>
  <c r="AM8" i="4"/>
  <c r="AK7" i="4"/>
  <c r="AL7" i="4"/>
  <c r="AM7" i="4"/>
  <c r="AK6" i="4"/>
  <c r="AL6" i="4"/>
  <c r="AM6" i="4"/>
  <c r="W215" i="4"/>
  <c r="X215" i="4"/>
  <c r="Y215" i="4"/>
  <c r="Z215" i="4"/>
  <c r="AI215" i="4"/>
  <c r="W214" i="4"/>
  <c r="X214" i="4"/>
  <c r="Y214" i="4"/>
  <c r="Z214" i="4"/>
  <c r="AI214" i="4"/>
  <c r="W213" i="4"/>
  <c r="X213" i="4"/>
  <c r="Y213" i="4"/>
  <c r="Z213" i="4"/>
  <c r="AI213" i="4"/>
  <c r="W212" i="4"/>
  <c r="X212" i="4"/>
  <c r="Y212" i="4"/>
  <c r="Z212" i="4"/>
  <c r="AI212" i="4"/>
  <c r="W211" i="4"/>
  <c r="X211" i="4"/>
  <c r="Y211" i="4"/>
  <c r="Z211" i="4"/>
  <c r="AI211" i="4"/>
  <c r="W210" i="4"/>
  <c r="X210" i="4"/>
  <c r="Y210" i="4"/>
  <c r="Z210" i="4"/>
  <c r="AI210" i="4"/>
  <c r="W209" i="4"/>
  <c r="X209" i="4"/>
  <c r="Y209" i="4"/>
  <c r="Z209" i="4"/>
  <c r="AI209" i="4"/>
  <c r="W208" i="4"/>
  <c r="X208" i="4"/>
  <c r="Y208" i="4"/>
  <c r="Z208" i="4"/>
  <c r="AI208" i="4"/>
  <c r="W207" i="4"/>
  <c r="X207" i="4"/>
  <c r="Y207" i="4"/>
  <c r="Z207" i="4"/>
  <c r="AI207" i="4"/>
  <c r="W206" i="4"/>
  <c r="X206" i="4"/>
  <c r="Y206" i="4"/>
  <c r="Z206" i="4"/>
  <c r="AI206" i="4"/>
  <c r="W205" i="4"/>
  <c r="X205" i="4"/>
  <c r="Y205" i="4"/>
  <c r="Z205" i="4"/>
  <c r="W204" i="4"/>
  <c r="X204" i="4"/>
  <c r="Y204" i="4"/>
  <c r="Z204" i="4"/>
  <c r="W203" i="4"/>
  <c r="X203" i="4"/>
  <c r="Y203" i="4"/>
  <c r="Z203" i="4"/>
  <c r="W202" i="4"/>
  <c r="X202" i="4"/>
  <c r="Y202" i="4"/>
  <c r="Z202" i="4"/>
  <c r="W201" i="4"/>
  <c r="X201" i="4"/>
  <c r="Y201" i="4"/>
  <c r="Z201" i="4"/>
  <c r="AI201" i="4"/>
  <c r="W200" i="4"/>
  <c r="X200" i="4"/>
  <c r="Y200" i="4"/>
  <c r="Z200" i="4"/>
  <c r="AI200" i="4"/>
  <c r="W199" i="4"/>
  <c r="X199" i="4"/>
  <c r="Y199" i="4"/>
  <c r="Z199" i="4"/>
  <c r="AI199" i="4"/>
  <c r="W198" i="4"/>
  <c r="X198" i="4"/>
  <c r="Y198" i="4"/>
  <c r="Z198" i="4"/>
  <c r="AI198" i="4"/>
  <c r="W197" i="4"/>
  <c r="X197" i="4"/>
  <c r="Y197" i="4"/>
  <c r="Z197" i="4"/>
  <c r="AI197" i="4"/>
  <c r="W196" i="4"/>
  <c r="X196" i="4"/>
  <c r="Y196" i="4"/>
  <c r="Z196" i="4"/>
  <c r="AI196" i="4"/>
  <c r="W195" i="4"/>
  <c r="X195" i="4"/>
  <c r="Y195" i="4"/>
  <c r="Z195" i="4"/>
  <c r="AI195" i="4"/>
  <c r="W194" i="4"/>
  <c r="X194" i="4"/>
  <c r="Y194" i="4"/>
  <c r="Z194" i="4"/>
  <c r="AI194" i="4"/>
  <c r="W193" i="4"/>
  <c r="X193" i="4"/>
  <c r="Y193" i="4"/>
  <c r="Z193" i="4"/>
  <c r="W192" i="4"/>
  <c r="X192" i="4"/>
  <c r="Y192" i="4"/>
  <c r="Z192" i="4"/>
  <c r="AI192" i="4"/>
  <c r="W191" i="4"/>
  <c r="X191" i="4"/>
  <c r="Y191" i="4"/>
  <c r="Z191" i="4"/>
  <c r="W190" i="4"/>
  <c r="X190" i="4"/>
  <c r="Y190" i="4"/>
  <c r="Z190" i="4"/>
  <c r="W189" i="4"/>
  <c r="X189" i="4"/>
  <c r="Y189" i="4"/>
  <c r="Z189" i="4"/>
  <c r="W188" i="4"/>
  <c r="X188" i="4"/>
  <c r="Y188" i="4"/>
  <c r="Z188" i="4"/>
  <c r="W187" i="4"/>
  <c r="X187" i="4"/>
  <c r="Y187" i="4"/>
  <c r="Z187" i="4"/>
  <c r="W186" i="4"/>
  <c r="X186" i="4"/>
  <c r="Y186" i="4"/>
  <c r="Z186" i="4"/>
  <c r="AI186" i="4"/>
  <c r="W185" i="4"/>
  <c r="X185" i="4"/>
  <c r="Y185" i="4"/>
  <c r="Z185" i="4"/>
  <c r="AI185" i="4"/>
  <c r="W184" i="4"/>
  <c r="X184" i="4"/>
  <c r="Y184" i="4"/>
  <c r="Z184" i="4"/>
  <c r="AI184" i="4"/>
  <c r="W183" i="4"/>
  <c r="X183" i="4"/>
  <c r="Y183" i="4"/>
  <c r="Z183" i="4"/>
  <c r="AI183" i="4"/>
  <c r="W182" i="4"/>
  <c r="X182" i="4"/>
  <c r="Y182" i="4"/>
  <c r="Z182" i="4"/>
  <c r="AI182" i="4"/>
  <c r="W181" i="4"/>
  <c r="X181" i="4"/>
  <c r="Y181" i="4"/>
  <c r="Z181" i="4"/>
  <c r="AI181" i="4"/>
  <c r="W180" i="4"/>
  <c r="X180" i="4"/>
  <c r="Y180" i="4"/>
  <c r="Z180" i="4"/>
  <c r="AI180" i="4"/>
  <c r="W179" i="4"/>
  <c r="X179" i="4"/>
  <c r="Y179" i="4"/>
  <c r="Z179" i="4"/>
  <c r="AI179" i="4"/>
  <c r="W178" i="4"/>
  <c r="X178" i="4"/>
  <c r="Y178" i="4"/>
  <c r="Z178" i="4"/>
  <c r="AI178" i="4"/>
  <c r="W177" i="4"/>
  <c r="X177" i="4"/>
  <c r="Y177" i="4"/>
  <c r="Z177" i="4"/>
  <c r="AI177" i="4"/>
  <c r="W176" i="4"/>
  <c r="X176" i="4"/>
  <c r="Y176" i="4"/>
  <c r="Z176" i="4"/>
  <c r="AI176" i="4"/>
  <c r="W175" i="4"/>
  <c r="X175" i="4"/>
  <c r="Y175" i="4"/>
  <c r="Z175" i="4"/>
  <c r="AI175" i="4"/>
  <c r="W174" i="4"/>
  <c r="X174" i="4"/>
  <c r="Y174" i="4"/>
  <c r="Z174" i="4"/>
  <c r="AI174" i="4"/>
  <c r="W173" i="4"/>
  <c r="X173" i="4"/>
  <c r="Y173" i="4"/>
  <c r="Z173" i="4"/>
  <c r="AI173" i="4"/>
  <c r="W172" i="4"/>
  <c r="X172" i="4"/>
  <c r="Y172" i="4"/>
  <c r="Z172" i="4"/>
  <c r="AI172" i="4"/>
  <c r="W171" i="4"/>
  <c r="X171" i="4"/>
  <c r="Y171" i="4"/>
  <c r="Z171" i="4"/>
  <c r="W170" i="4"/>
  <c r="X170" i="4"/>
  <c r="Y170" i="4"/>
  <c r="Z170" i="4"/>
  <c r="W169" i="4"/>
  <c r="X169" i="4"/>
  <c r="Y169" i="4"/>
  <c r="Z169" i="4"/>
  <c r="AI169" i="4"/>
  <c r="W168" i="4"/>
  <c r="X168" i="4"/>
  <c r="Y168" i="4"/>
  <c r="Z168" i="4"/>
  <c r="AI168" i="4"/>
  <c r="W167" i="4"/>
  <c r="X167" i="4"/>
  <c r="Y167" i="4"/>
  <c r="Z167" i="4"/>
  <c r="AI167" i="4"/>
  <c r="W166" i="4"/>
  <c r="X166" i="4"/>
  <c r="Y166" i="4"/>
  <c r="Z166" i="4"/>
  <c r="W165" i="4"/>
  <c r="X165" i="4"/>
  <c r="Y165" i="4"/>
  <c r="Z165" i="4"/>
  <c r="W164" i="4"/>
  <c r="X164" i="4"/>
  <c r="Y164" i="4"/>
  <c r="Z164" i="4"/>
  <c r="W163" i="4"/>
  <c r="X163" i="4"/>
  <c r="Y163" i="4"/>
  <c r="Z163" i="4"/>
  <c r="W162" i="4"/>
  <c r="X162" i="4"/>
  <c r="Y162" i="4"/>
  <c r="Z162" i="4"/>
  <c r="W161" i="4"/>
  <c r="X161" i="4"/>
  <c r="Y161" i="4"/>
  <c r="Z161" i="4"/>
  <c r="W160" i="4"/>
  <c r="X160" i="4"/>
  <c r="Y160" i="4"/>
  <c r="Z160" i="4"/>
  <c r="W159" i="4"/>
  <c r="X159" i="4"/>
  <c r="Y159" i="4"/>
  <c r="Z159" i="4"/>
  <c r="W158" i="4"/>
  <c r="X158" i="4"/>
  <c r="Y158" i="4"/>
  <c r="Z158" i="4"/>
  <c r="W157" i="4"/>
  <c r="X157" i="4"/>
  <c r="Y157" i="4"/>
  <c r="Z157" i="4"/>
  <c r="W156" i="4"/>
  <c r="X156" i="4"/>
  <c r="Y156" i="4"/>
  <c r="Z156" i="4"/>
  <c r="W155" i="4"/>
  <c r="X155" i="4"/>
  <c r="Y155" i="4"/>
  <c r="Z155" i="4"/>
  <c r="W154" i="4"/>
  <c r="X154" i="4"/>
  <c r="Y154" i="4"/>
  <c r="Z154" i="4"/>
  <c r="W153" i="4"/>
  <c r="X153" i="4"/>
  <c r="Y153" i="4"/>
  <c r="Z153" i="4"/>
  <c r="W152" i="4"/>
  <c r="X152" i="4"/>
  <c r="Y152" i="4"/>
  <c r="Z152" i="4"/>
  <c r="W151" i="4"/>
  <c r="X151" i="4"/>
  <c r="Y151" i="4"/>
  <c r="Z151" i="4"/>
  <c r="W150" i="4"/>
  <c r="X150" i="4"/>
  <c r="Y150" i="4"/>
  <c r="Z150" i="4"/>
  <c r="W149" i="4"/>
  <c r="X149" i="4"/>
  <c r="Y149" i="4"/>
  <c r="Z149" i="4"/>
  <c r="AI149" i="4"/>
  <c r="W148" i="4"/>
  <c r="X148" i="4"/>
  <c r="Y148" i="4"/>
  <c r="Z148" i="4"/>
  <c r="AI148" i="4"/>
  <c r="W147" i="4"/>
  <c r="X147" i="4"/>
  <c r="Y147" i="4"/>
  <c r="Z147" i="4"/>
  <c r="W146" i="4"/>
  <c r="X146" i="4"/>
  <c r="Y146" i="4"/>
  <c r="Z146" i="4"/>
  <c r="W145" i="4"/>
  <c r="X145" i="4"/>
  <c r="Y145" i="4"/>
  <c r="Z145" i="4"/>
  <c r="W144" i="4"/>
  <c r="X144" i="4"/>
  <c r="Y144" i="4"/>
  <c r="Z144" i="4"/>
  <c r="W143" i="4"/>
  <c r="X143" i="4"/>
  <c r="Y143" i="4"/>
  <c r="Z143" i="4"/>
  <c r="W142" i="4"/>
  <c r="X142" i="4"/>
  <c r="Y142" i="4"/>
  <c r="Z142" i="4"/>
  <c r="W141" i="4"/>
  <c r="X141" i="4"/>
  <c r="Y141" i="4"/>
  <c r="Z141" i="4"/>
  <c r="W140" i="4"/>
  <c r="X140" i="4"/>
  <c r="Y140" i="4"/>
  <c r="Z140" i="4"/>
  <c r="W139" i="4"/>
  <c r="X139" i="4"/>
  <c r="Y139" i="4"/>
  <c r="Z139" i="4"/>
  <c r="W138" i="4"/>
  <c r="X138" i="4"/>
  <c r="Y138" i="4"/>
  <c r="Z138" i="4"/>
  <c r="W137" i="4"/>
  <c r="X137" i="4"/>
  <c r="Y137" i="4"/>
  <c r="Z137" i="4"/>
  <c r="AI137" i="4"/>
  <c r="W136" i="4"/>
  <c r="X136" i="4"/>
  <c r="Y136" i="4"/>
  <c r="Z136" i="4"/>
  <c r="AI136" i="4"/>
  <c r="W135" i="4"/>
  <c r="X135" i="4"/>
  <c r="Y135" i="4"/>
  <c r="Z135" i="4"/>
  <c r="AI135" i="4"/>
  <c r="W134" i="4"/>
  <c r="X134" i="4"/>
  <c r="Y134" i="4"/>
  <c r="Z134" i="4"/>
  <c r="AI134" i="4"/>
  <c r="W133" i="4"/>
  <c r="X133" i="4"/>
  <c r="Y133" i="4"/>
  <c r="Z133" i="4"/>
  <c r="W132" i="4"/>
  <c r="X132" i="4"/>
  <c r="Y132" i="4"/>
  <c r="Z132" i="4"/>
  <c r="W131" i="4"/>
  <c r="X131" i="4"/>
  <c r="Y131" i="4"/>
  <c r="Z131" i="4"/>
  <c r="AI131" i="4"/>
  <c r="W130" i="4"/>
  <c r="X130" i="4"/>
  <c r="Y130" i="4"/>
  <c r="Z130" i="4"/>
  <c r="W129" i="4"/>
  <c r="X129" i="4"/>
  <c r="Y129" i="4"/>
  <c r="Z129" i="4"/>
  <c r="AI129" i="4"/>
  <c r="W128" i="4"/>
  <c r="X128" i="4"/>
  <c r="Y128" i="4"/>
  <c r="Z128" i="4"/>
  <c r="AI128" i="4"/>
  <c r="W127" i="4"/>
  <c r="X127" i="4"/>
  <c r="Y127" i="4"/>
  <c r="Z127" i="4"/>
  <c r="AI127" i="4"/>
  <c r="W126" i="4"/>
  <c r="X126" i="4"/>
  <c r="Y126" i="4"/>
  <c r="Z126" i="4"/>
  <c r="AI126" i="4"/>
  <c r="W125" i="4"/>
  <c r="X125" i="4"/>
  <c r="Y125" i="4"/>
  <c r="Z125" i="4"/>
  <c r="W124" i="4"/>
  <c r="X124" i="4"/>
  <c r="Y124" i="4"/>
  <c r="Z124" i="4"/>
  <c r="AI124" i="4"/>
  <c r="W123" i="4"/>
  <c r="X123" i="4"/>
  <c r="Y123" i="4"/>
  <c r="Z123" i="4"/>
  <c r="AI123" i="4"/>
  <c r="W122" i="4"/>
  <c r="X122" i="4"/>
  <c r="Y122" i="4"/>
  <c r="Z122" i="4"/>
  <c r="AI122" i="4"/>
  <c r="W121" i="4"/>
  <c r="X121" i="4"/>
  <c r="Y121" i="4"/>
  <c r="Z121" i="4"/>
  <c r="W120" i="4"/>
  <c r="X120" i="4"/>
  <c r="Y120" i="4"/>
  <c r="Z120" i="4"/>
  <c r="AI120" i="4"/>
  <c r="W119" i="4"/>
  <c r="X119" i="4"/>
  <c r="Y119" i="4"/>
  <c r="Z119" i="4"/>
  <c r="AI119" i="4"/>
  <c r="W118" i="4"/>
  <c r="X118" i="4"/>
  <c r="Y118" i="4"/>
  <c r="Z118" i="4"/>
  <c r="AI118" i="4"/>
  <c r="W117" i="4"/>
  <c r="X117" i="4"/>
  <c r="Y117" i="4"/>
  <c r="Z117" i="4"/>
  <c r="AI117" i="4"/>
  <c r="W116" i="4"/>
  <c r="X116" i="4"/>
  <c r="Y116" i="4"/>
  <c r="Z116" i="4"/>
  <c r="W115" i="4"/>
  <c r="X115" i="4"/>
  <c r="Y115" i="4"/>
  <c r="Z115" i="4"/>
  <c r="AI115" i="4"/>
  <c r="W114" i="4"/>
  <c r="X114" i="4"/>
  <c r="Y114" i="4"/>
  <c r="Z114" i="4"/>
  <c r="AI114" i="4"/>
  <c r="W113" i="4"/>
  <c r="X113" i="4"/>
  <c r="Y113" i="4"/>
  <c r="Z113" i="4"/>
  <c r="AI113" i="4"/>
  <c r="W112" i="4"/>
  <c r="X112" i="4"/>
  <c r="Y112" i="4"/>
  <c r="Z112" i="4"/>
  <c r="W111" i="4"/>
  <c r="X111" i="4"/>
  <c r="Y111" i="4"/>
  <c r="Z111" i="4"/>
  <c r="W110" i="4"/>
  <c r="X110" i="4"/>
  <c r="Y110" i="4"/>
  <c r="Z110" i="4"/>
  <c r="W109" i="4"/>
  <c r="X109" i="4"/>
  <c r="Y109" i="4"/>
  <c r="Z109" i="4"/>
  <c r="AI109" i="4"/>
  <c r="W108" i="4"/>
  <c r="X108" i="4"/>
  <c r="Y108" i="4"/>
  <c r="Z108" i="4"/>
  <c r="AI108" i="4"/>
  <c r="W107" i="4"/>
  <c r="X107" i="4"/>
  <c r="Y107" i="4"/>
  <c r="Z107" i="4"/>
  <c r="W106" i="4"/>
  <c r="X106" i="4"/>
  <c r="Y106" i="4"/>
  <c r="Z106" i="4"/>
  <c r="W105" i="4"/>
  <c r="X105" i="4"/>
  <c r="Y105" i="4"/>
  <c r="Z105" i="4"/>
  <c r="W104" i="4"/>
  <c r="X104" i="4"/>
  <c r="Y104" i="4"/>
  <c r="Z104" i="4"/>
  <c r="AI104" i="4"/>
  <c r="W103" i="4"/>
  <c r="X103" i="4"/>
  <c r="Y103" i="4"/>
  <c r="Z103" i="4"/>
  <c r="AI103" i="4"/>
  <c r="W102" i="4"/>
  <c r="X102" i="4"/>
  <c r="Y102" i="4"/>
  <c r="Z102" i="4"/>
  <c r="W101" i="4"/>
  <c r="X101" i="4"/>
  <c r="Y101" i="4"/>
  <c r="Z101" i="4"/>
  <c r="W100" i="4"/>
  <c r="X100" i="4"/>
  <c r="Y100" i="4"/>
  <c r="Z100" i="4"/>
  <c r="AI100" i="4"/>
  <c r="W99" i="4"/>
  <c r="X99" i="4"/>
  <c r="Y99" i="4"/>
  <c r="Z99" i="4"/>
  <c r="AI99" i="4"/>
  <c r="W98" i="4"/>
  <c r="X98" i="4"/>
  <c r="Y98" i="4"/>
  <c r="Z98" i="4"/>
  <c r="AI98" i="4"/>
  <c r="W97" i="4"/>
  <c r="X97" i="4"/>
  <c r="Y97" i="4"/>
  <c r="Z97" i="4"/>
  <c r="W96" i="4"/>
  <c r="X96" i="4"/>
  <c r="Y96" i="4"/>
  <c r="Z96" i="4"/>
  <c r="W95" i="4"/>
  <c r="X95" i="4"/>
  <c r="Y95" i="4"/>
  <c r="Z95" i="4"/>
  <c r="W94" i="4"/>
  <c r="X94" i="4"/>
  <c r="Y94" i="4"/>
  <c r="Z94" i="4"/>
  <c r="W93" i="4"/>
  <c r="X93" i="4"/>
  <c r="Y93" i="4"/>
  <c r="Z93" i="4"/>
  <c r="W92" i="4"/>
  <c r="X92" i="4"/>
  <c r="Y92" i="4"/>
  <c r="Z92" i="4"/>
  <c r="W91" i="4"/>
  <c r="X91" i="4"/>
  <c r="Y91" i="4"/>
  <c r="Z91" i="4"/>
  <c r="W90" i="4"/>
  <c r="X90" i="4"/>
  <c r="Y90" i="4"/>
  <c r="Z90" i="4"/>
  <c r="AI90" i="4"/>
  <c r="W89" i="4"/>
  <c r="X89" i="4"/>
  <c r="Y89" i="4"/>
  <c r="Z89" i="4"/>
  <c r="AI89" i="4"/>
  <c r="W88" i="4"/>
  <c r="X88" i="4"/>
  <c r="Y88" i="4"/>
  <c r="Z88" i="4"/>
  <c r="AI88" i="4"/>
  <c r="W87" i="4"/>
  <c r="X87" i="4"/>
  <c r="Y87" i="4"/>
  <c r="Z87" i="4"/>
  <c r="AI87" i="4"/>
  <c r="W86" i="4"/>
  <c r="X86" i="4"/>
  <c r="Y86" i="4"/>
  <c r="Z86" i="4"/>
  <c r="W85" i="4"/>
  <c r="X85" i="4"/>
  <c r="Y85" i="4"/>
  <c r="Z85" i="4"/>
  <c r="AI85" i="4"/>
  <c r="W84" i="4"/>
  <c r="X84" i="4"/>
  <c r="Y84" i="4"/>
  <c r="Z84" i="4"/>
  <c r="AI84" i="4"/>
  <c r="W83" i="4"/>
  <c r="X83" i="4"/>
  <c r="Y83" i="4"/>
  <c r="Z83" i="4"/>
  <c r="W82" i="4"/>
  <c r="X82" i="4"/>
  <c r="Y82" i="4"/>
  <c r="Z82" i="4"/>
  <c r="W81" i="4"/>
  <c r="X81" i="4"/>
  <c r="Y81" i="4"/>
  <c r="Z81" i="4"/>
  <c r="W80" i="4"/>
  <c r="X80" i="4"/>
  <c r="Y80" i="4"/>
  <c r="Z80" i="4"/>
  <c r="AI80" i="4"/>
  <c r="W79" i="4"/>
  <c r="X79" i="4"/>
  <c r="Y79" i="4"/>
  <c r="Z79" i="4"/>
  <c r="AI79" i="4"/>
  <c r="W78" i="4"/>
  <c r="X78" i="4"/>
  <c r="Y78" i="4"/>
  <c r="Z78" i="4"/>
  <c r="AI78" i="4"/>
  <c r="W77" i="4"/>
  <c r="X77" i="4"/>
  <c r="Y77" i="4"/>
  <c r="Z77" i="4"/>
  <c r="AI77" i="4"/>
  <c r="W76" i="4"/>
  <c r="X76" i="4"/>
  <c r="Y76" i="4"/>
  <c r="Z76" i="4"/>
  <c r="W75" i="4"/>
  <c r="X75" i="4"/>
  <c r="Y75" i="4"/>
  <c r="Z75" i="4"/>
  <c r="W74" i="4"/>
  <c r="X74" i="4"/>
  <c r="Y74" i="4"/>
  <c r="Z74" i="4"/>
  <c r="AI74" i="4"/>
  <c r="W73" i="4"/>
  <c r="X73" i="4"/>
  <c r="Y73" i="4"/>
  <c r="Z73" i="4"/>
  <c r="W72" i="4"/>
  <c r="X72" i="4"/>
  <c r="Y72" i="4"/>
  <c r="Z72" i="4"/>
  <c r="W71" i="4"/>
  <c r="X71" i="4"/>
  <c r="Y71" i="4"/>
  <c r="Z71" i="4"/>
  <c r="W70" i="4"/>
  <c r="X70" i="4"/>
  <c r="Y70" i="4"/>
  <c r="Z70" i="4"/>
  <c r="AI70" i="4"/>
  <c r="W69" i="4"/>
  <c r="X69" i="4"/>
  <c r="Y69" i="4"/>
  <c r="Z69" i="4"/>
  <c r="AI69" i="4"/>
  <c r="W68" i="4"/>
  <c r="X68" i="4"/>
  <c r="Y68" i="4"/>
  <c r="Z68" i="4"/>
  <c r="W67" i="4"/>
  <c r="X67" i="4"/>
  <c r="Y67" i="4"/>
  <c r="Z67" i="4"/>
  <c r="AI67" i="4"/>
  <c r="W66" i="4"/>
  <c r="X66" i="4"/>
  <c r="Y66" i="4"/>
  <c r="Z66" i="4"/>
  <c r="W65" i="4"/>
  <c r="X65" i="4"/>
  <c r="Y65" i="4"/>
  <c r="Z65" i="4"/>
  <c r="W64" i="4"/>
  <c r="X64" i="4"/>
  <c r="Y64" i="4"/>
  <c r="Z64" i="4"/>
  <c r="W63" i="4"/>
  <c r="X63" i="4"/>
  <c r="Y63" i="4"/>
  <c r="Z63" i="4"/>
  <c r="W62" i="4"/>
  <c r="X62" i="4"/>
  <c r="Y62" i="4"/>
  <c r="Z62" i="4"/>
  <c r="W61" i="4"/>
  <c r="X61" i="4"/>
  <c r="Y61" i="4"/>
  <c r="Z61" i="4"/>
  <c r="W60" i="4"/>
  <c r="X60" i="4"/>
  <c r="Y60" i="4"/>
  <c r="Z60" i="4"/>
  <c r="W59" i="4"/>
  <c r="X59" i="4"/>
  <c r="Y59" i="4"/>
  <c r="Z59" i="4"/>
  <c r="W58" i="4"/>
  <c r="X58" i="4"/>
  <c r="Y58" i="4"/>
  <c r="Z58" i="4"/>
  <c r="W57" i="4"/>
  <c r="X57" i="4"/>
  <c r="Y57" i="4"/>
  <c r="Z57" i="4"/>
  <c r="W56" i="4"/>
  <c r="X56" i="4"/>
  <c r="Y56" i="4"/>
  <c r="Z56" i="4"/>
  <c r="W55" i="4"/>
  <c r="X55" i="4"/>
  <c r="Y55" i="4"/>
  <c r="Z55" i="4"/>
  <c r="W54" i="4"/>
  <c r="X54" i="4"/>
  <c r="Y54" i="4"/>
  <c r="Z54" i="4"/>
  <c r="W53" i="4"/>
  <c r="X53" i="4"/>
  <c r="Y53" i="4"/>
  <c r="Z53" i="4"/>
  <c r="W52" i="4"/>
  <c r="X52" i="4"/>
  <c r="Y52" i="4"/>
  <c r="Z52" i="4"/>
  <c r="W51" i="4"/>
  <c r="X51" i="4"/>
  <c r="Y51" i="4"/>
  <c r="Z51" i="4"/>
  <c r="W50" i="4"/>
  <c r="X50" i="4"/>
  <c r="Y50" i="4"/>
  <c r="Z50" i="4"/>
  <c r="W49" i="4"/>
  <c r="X49" i="4"/>
  <c r="Y49" i="4"/>
  <c r="Z49" i="4"/>
  <c r="W48" i="4"/>
  <c r="X48" i="4"/>
  <c r="Y48" i="4"/>
  <c r="Z48" i="4"/>
  <c r="W47" i="4"/>
  <c r="X47" i="4"/>
  <c r="Y47" i="4"/>
  <c r="Z47" i="4"/>
  <c r="W46" i="4"/>
  <c r="X46" i="4"/>
  <c r="Y46" i="4"/>
  <c r="Z46" i="4"/>
  <c r="W45" i="4"/>
  <c r="X45" i="4"/>
  <c r="Y45" i="4"/>
  <c r="Z45" i="4"/>
  <c r="W44" i="4"/>
  <c r="X44" i="4"/>
  <c r="Y44" i="4"/>
  <c r="Z44" i="4"/>
  <c r="W43" i="4"/>
  <c r="X43" i="4"/>
  <c r="Y43" i="4"/>
  <c r="Z43" i="4"/>
  <c r="W42" i="4"/>
  <c r="X42" i="4"/>
  <c r="Y42" i="4"/>
  <c r="Z42" i="4"/>
  <c r="W41" i="4"/>
  <c r="X41" i="4"/>
  <c r="Y41" i="4"/>
  <c r="Z41" i="4"/>
  <c r="AI41" i="4"/>
  <c r="W40" i="4"/>
  <c r="X40" i="4"/>
  <c r="Y40" i="4"/>
  <c r="Z40" i="4"/>
  <c r="AI40" i="4"/>
  <c r="W39" i="4"/>
  <c r="X39" i="4"/>
  <c r="Y39" i="4"/>
  <c r="Z39" i="4"/>
  <c r="AI39" i="4"/>
  <c r="W38" i="4"/>
  <c r="X38" i="4"/>
  <c r="Y38" i="4"/>
  <c r="Z38" i="4"/>
  <c r="W37" i="4"/>
  <c r="X37" i="4"/>
  <c r="Y37" i="4"/>
  <c r="Z37" i="4"/>
  <c r="W36" i="4"/>
  <c r="X36" i="4"/>
  <c r="Y36" i="4"/>
  <c r="Z36" i="4"/>
  <c r="W35" i="4"/>
  <c r="X35" i="4"/>
  <c r="Y35" i="4"/>
  <c r="Z35" i="4"/>
  <c r="W34" i="4"/>
  <c r="X34" i="4"/>
  <c r="Y34" i="4"/>
  <c r="Z34" i="4"/>
  <c r="AI34" i="4"/>
  <c r="W33" i="4"/>
  <c r="X33" i="4"/>
  <c r="Y33" i="4"/>
  <c r="Z33" i="4"/>
  <c r="AI33" i="4"/>
  <c r="W32" i="4"/>
  <c r="X32" i="4"/>
  <c r="Y32" i="4"/>
  <c r="Z32" i="4"/>
  <c r="W31" i="4"/>
  <c r="X31" i="4"/>
  <c r="Y31" i="4"/>
  <c r="Z31" i="4"/>
  <c r="AI31" i="4"/>
  <c r="W30" i="4"/>
  <c r="X30" i="4"/>
  <c r="Y30" i="4"/>
  <c r="Z30" i="4"/>
  <c r="W29" i="4"/>
  <c r="X29" i="4"/>
  <c r="Y29" i="4"/>
  <c r="Z29" i="4"/>
  <c r="W28" i="4"/>
  <c r="X28" i="4"/>
  <c r="Y28" i="4"/>
  <c r="Z28" i="4"/>
  <c r="W27" i="4"/>
  <c r="X27" i="4"/>
  <c r="Y27" i="4"/>
  <c r="Z27" i="4"/>
  <c r="W26" i="4"/>
  <c r="X26" i="4"/>
  <c r="Y26" i="4"/>
  <c r="Z26" i="4"/>
  <c r="W25" i="4"/>
  <c r="X25" i="4"/>
  <c r="Y25" i="4"/>
  <c r="Z25" i="4"/>
  <c r="W24" i="4"/>
  <c r="X24" i="4"/>
  <c r="Y24" i="4"/>
  <c r="Z24" i="4"/>
  <c r="AI24" i="4"/>
  <c r="W23" i="4"/>
  <c r="X23" i="4"/>
  <c r="Y23" i="4"/>
  <c r="Z23" i="4"/>
  <c r="W22" i="4"/>
  <c r="X22" i="4"/>
  <c r="Y22" i="4"/>
  <c r="Z22" i="4"/>
  <c r="AI22" i="4"/>
  <c r="W21" i="4"/>
  <c r="X21" i="4"/>
  <c r="Y21" i="4"/>
  <c r="Z21" i="4"/>
  <c r="W20" i="4"/>
  <c r="X20" i="4"/>
  <c r="Y20" i="4"/>
  <c r="Z20" i="4"/>
  <c r="AI20" i="4"/>
  <c r="W19" i="4"/>
  <c r="X19" i="4"/>
  <c r="Y19" i="4"/>
  <c r="Z19" i="4"/>
  <c r="AI19" i="4"/>
  <c r="W18" i="4"/>
  <c r="X18" i="4"/>
  <c r="Y18" i="4"/>
  <c r="Z18" i="4"/>
  <c r="AI18" i="4"/>
  <c r="W17" i="4"/>
  <c r="X17" i="4"/>
  <c r="Y17" i="4"/>
  <c r="Z17" i="4"/>
  <c r="AI17" i="4"/>
  <c r="W16" i="4"/>
  <c r="X16" i="4"/>
  <c r="Y16" i="4"/>
  <c r="Z16" i="4"/>
  <c r="AI16" i="4"/>
  <c r="W15" i="4"/>
  <c r="X15" i="4"/>
  <c r="Y15" i="4"/>
  <c r="Z15" i="4"/>
  <c r="W14" i="4"/>
  <c r="X14" i="4"/>
  <c r="Y14" i="4"/>
  <c r="Z14" i="4"/>
  <c r="AI14" i="4"/>
  <c r="W13" i="4"/>
  <c r="X13" i="4"/>
  <c r="Y13" i="4"/>
  <c r="Z13" i="4"/>
  <c r="AI13" i="4"/>
  <c r="W12" i="4"/>
  <c r="X12" i="4"/>
  <c r="Y12" i="4"/>
  <c r="Z12" i="4"/>
  <c r="AI12" i="4"/>
  <c r="W11" i="4"/>
  <c r="X11" i="4"/>
  <c r="Y11" i="4"/>
  <c r="Z11" i="4"/>
  <c r="AI11" i="4"/>
  <c r="W10" i="4"/>
  <c r="X10" i="4"/>
  <c r="Y10" i="4"/>
  <c r="Z10" i="4"/>
  <c r="AI10" i="4"/>
  <c r="W9" i="4"/>
  <c r="X9" i="4"/>
  <c r="Y9" i="4"/>
  <c r="Z9" i="4"/>
  <c r="AI9" i="4"/>
  <c r="W8" i="4"/>
  <c r="X8" i="4"/>
  <c r="Y8" i="4"/>
  <c r="Z8" i="4"/>
  <c r="AI8" i="4"/>
  <c r="W7" i="4"/>
  <c r="X7" i="4"/>
  <c r="Y7" i="4"/>
  <c r="Z7" i="4"/>
  <c r="AI7" i="4"/>
  <c r="W6" i="4"/>
  <c r="X6" i="4"/>
  <c r="Y6" i="4"/>
  <c r="Z6" i="4"/>
  <c r="AI6" i="4"/>
  <c r="AE6" i="4"/>
  <c r="AF6" i="4"/>
  <c r="AG6" i="4"/>
  <c r="AH6" i="4"/>
  <c r="AE7" i="4"/>
  <c r="AF7" i="4"/>
  <c r="AG7" i="4"/>
  <c r="AH7" i="4"/>
  <c r="AE8" i="4"/>
  <c r="AF8" i="4"/>
  <c r="AG8" i="4"/>
  <c r="AH8" i="4"/>
  <c r="AE9" i="4"/>
  <c r="AF9" i="4"/>
  <c r="AG9" i="4"/>
  <c r="AH9" i="4"/>
  <c r="AE10" i="4"/>
  <c r="AF10" i="4"/>
  <c r="AG10" i="4"/>
  <c r="AH10" i="4"/>
  <c r="AE11" i="4"/>
  <c r="AF11" i="4"/>
  <c r="AG11" i="4"/>
  <c r="AH11" i="4"/>
  <c r="AE12" i="4"/>
  <c r="AF12" i="4"/>
  <c r="AG12" i="4"/>
  <c r="AH12" i="4"/>
  <c r="AE13" i="4"/>
  <c r="AF13" i="4"/>
  <c r="AG13" i="4"/>
  <c r="AH13" i="4"/>
  <c r="AE14" i="4"/>
  <c r="AF14" i="4"/>
  <c r="AG14" i="4"/>
  <c r="AH14" i="4"/>
  <c r="AE15" i="4"/>
  <c r="AF15" i="4"/>
  <c r="AG15" i="4"/>
  <c r="AH15" i="4"/>
  <c r="AE16" i="4"/>
  <c r="AF16" i="4"/>
  <c r="AG16" i="4"/>
  <c r="AH16" i="4"/>
  <c r="AE17" i="4"/>
  <c r="AF17" i="4"/>
  <c r="AG17" i="4"/>
  <c r="AH17" i="4"/>
  <c r="AE18" i="4"/>
  <c r="AF18" i="4"/>
  <c r="AG18" i="4"/>
  <c r="AH18" i="4"/>
  <c r="AE19" i="4"/>
  <c r="AF19" i="4"/>
  <c r="AG19" i="4"/>
  <c r="AH19" i="4"/>
  <c r="AE20" i="4"/>
  <c r="AF20" i="4"/>
  <c r="AG20" i="4"/>
  <c r="AH20" i="4"/>
  <c r="AE21" i="4"/>
  <c r="AF21" i="4"/>
  <c r="AG21" i="4"/>
  <c r="AH21" i="4"/>
  <c r="AE22" i="4"/>
  <c r="AF22" i="4"/>
  <c r="AG22" i="4"/>
  <c r="AH22" i="4"/>
  <c r="AE23" i="4"/>
  <c r="AF23" i="4"/>
  <c r="AG23" i="4"/>
  <c r="AH23" i="4"/>
  <c r="AE24" i="4"/>
  <c r="AF24" i="4"/>
  <c r="AG24" i="4"/>
  <c r="AH24" i="4"/>
  <c r="AE25" i="4"/>
  <c r="AF25" i="4"/>
  <c r="AG25" i="4"/>
  <c r="AH25" i="4"/>
  <c r="AE26" i="4"/>
  <c r="AF26" i="4"/>
  <c r="AG26" i="4"/>
  <c r="AH26" i="4"/>
  <c r="AE27" i="4"/>
  <c r="AF27" i="4"/>
  <c r="AG27" i="4"/>
  <c r="AH27" i="4"/>
  <c r="AE28" i="4"/>
  <c r="AF28" i="4"/>
  <c r="AG28" i="4"/>
  <c r="AH28" i="4"/>
  <c r="AE29" i="4"/>
  <c r="AF29" i="4"/>
  <c r="AG29" i="4"/>
  <c r="AH29" i="4"/>
  <c r="AE30" i="4"/>
  <c r="AF30" i="4"/>
  <c r="AG30" i="4"/>
  <c r="AH30" i="4"/>
  <c r="AE31" i="4"/>
  <c r="AF31" i="4"/>
  <c r="AG31" i="4"/>
  <c r="AH31" i="4"/>
  <c r="AE32" i="4"/>
  <c r="AF32" i="4"/>
  <c r="AG32" i="4"/>
  <c r="AH32" i="4"/>
  <c r="AE33" i="4"/>
  <c r="AF33" i="4"/>
  <c r="AG33" i="4"/>
  <c r="AH33" i="4"/>
  <c r="AE34" i="4"/>
  <c r="AF34" i="4"/>
  <c r="AG34" i="4"/>
  <c r="AH34" i="4"/>
  <c r="AE35" i="4"/>
  <c r="AF35" i="4"/>
  <c r="AG35" i="4"/>
  <c r="AH35" i="4"/>
  <c r="AE36" i="4"/>
  <c r="AF36" i="4"/>
  <c r="AG36" i="4"/>
  <c r="AH36" i="4"/>
  <c r="AE37" i="4"/>
  <c r="AF37" i="4"/>
  <c r="AG37" i="4"/>
  <c r="AH37" i="4"/>
  <c r="AE38" i="4"/>
  <c r="AF38" i="4"/>
  <c r="AG38" i="4"/>
  <c r="AH38" i="4"/>
  <c r="AE39" i="4"/>
  <c r="AF39" i="4"/>
  <c r="AG39" i="4"/>
  <c r="AH39" i="4"/>
  <c r="AE40" i="4"/>
  <c r="AF40" i="4"/>
  <c r="AG40" i="4"/>
  <c r="AH40" i="4"/>
  <c r="AE41" i="4"/>
  <c r="AF41" i="4"/>
  <c r="AG41" i="4"/>
  <c r="AH41" i="4"/>
  <c r="AE42" i="4"/>
  <c r="AF42" i="4"/>
  <c r="AG42" i="4"/>
  <c r="AH42" i="4"/>
  <c r="AE43" i="4"/>
  <c r="AF43" i="4"/>
  <c r="AG43" i="4"/>
  <c r="AH43" i="4"/>
  <c r="AE44" i="4"/>
  <c r="AF44" i="4"/>
  <c r="AG44" i="4"/>
  <c r="AH44" i="4"/>
  <c r="AE45" i="4"/>
  <c r="AF45" i="4"/>
  <c r="AG45" i="4"/>
  <c r="AH45" i="4"/>
  <c r="AE46" i="4"/>
  <c r="AF46" i="4"/>
  <c r="AG46" i="4"/>
  <c r="AH46" i="4"/>
  <c r="AE47" i="4"/>
  <c r="AF47" i="4"/>
  <c r="AG47" i="4"/>
  <c r="AH47" i="4"/>
  <c r="AE48" i="4"/>
  <c r="AF48" i="4"/>
  <c r="AG48" i="4"/>
  <c r="AH48" i="4"/>
  <c r="AE49" i="4"/>
  <c r="AF49" i="4"/>
  <c r="AG49" i="4"/>
  <c r="AH49" i="4"/>
  <c r="AE50" i="4"/>
  <c r="AF50" i="4"/>
  <c r="AG50" i="4"/>
  <c r="AH50" i="4"/>
  <c r="AE51" i="4"/>
  <c r="AF51" i="4"/>
  <c r="AG51" i="4"/>
  <c r="AH51" i="4"/>
  <c r="AE52" i="4"/>
  <c r="AF52" i="4"/>
  <c r="AG52" i="4"/>
  <c r="AH52" i="4"/>
  <c r="AE53" i="4"/>
  <c r="AF53" i="4"/>
  <c r="AG53" i="4"/>
  <c r="AH53" i="4"/>
  <c r="AE54" i="4"/>
  <c r="AF54" i="4"/>
  <c r="AG54" i="4"/>
  <c r="AH54" i="4"/>
  <c r="AE55" i="4"/>
  <c r="AF55" i="4"/>
  <c r="AG55" i="4"/>
  <c r="AH55" i="4"/>
  <c r="AE56" i="4"/>
  <c r="AF56" i="4"/>
  <c r="AG56" i="4"/>
  <c r="AH56" i="4"/>
  <c r="AE57" i="4"/>
  <c r="AF57" i="4"/>
  <c r="AG57" i="4"/>
  <c r="AH57" i="4"/>
  <c r="AE58" i="4"/>
  <c r="AF58" i="4"/>
  <c r="AG58" i="4"/>
  <c r="AH58" i="4"/>
  <c r="AE59" i="4"/>
  <c r="AF59" i="4"/>
  <c r="AG59" i="4"/>
  <c r="AH59" i="4"/>
  <c r="AE60" i="4"/>
  <c r="AF60" i="4"/>
  <c r="AG60" i="4"/>
  <c r="AH60" i="4"/>
  <c r="AE61" i="4"/>
  <c r="AF61" i="4"/>
  <c r="AG61" i="4"/>
  <c r="AH61" i="4"/>
  <c r="AE62" i="4"/>
  <c r="AF62" i="4"/>
  <c r="AG62" i="4"/>
  <c r="AH62" i="4"/>
  <c r="AE63" i="4"/>
  <c r="AF63" i="4"/>
  <c r="AG63" i="4"/>
  <c r="AH63" i="4"/>
  <c r="AE64" i="4"/>
  <c r="AF64" i="4"/>
  <c r="AG64" i="4"/>
  <c r="AH64" i="4"/>
  <c r="AE65" i="4"/>
  <c r="AF65" i="4"/>
  <c r="AG65" i="4"/>
  <c r="AH65" i="4"/>
  <c r="AE66" i="4"/>
  <c r="AF66" i="4"/>
  <c r="AG66" i="4"/>
  <c r="AH66" i="4"/>
  <c r="AE67" i="4"/>
  <c r="AF67" i="4"/>
  <c r="AG67" i="4"/>
  <c r="AH67" i="4"/>
  <c r="AE68" i="4"/>
  <c r="AF68" i="4"/>
  <c r="AG68" i="4"/>
  <c r="AH68" i="4"/>
  <c r="AE69" i="4"/>
  <c r="AF69" i="4"/>
  <c r="AG69" i="4"/>
  <c r="AH69" i="4"/>
  <c r="AE70" i="4"/>
  <c r="AF70" i="4"/>
  <c r="AG70" i="4"/>
  <c r="AH70" i="4"/>
  <c r="AE71" i="4"/>
  <c r="AF71" i="4"/>
  <c r="AG71" i="4"/>
  <c r="AH71" i="4"/>
  <c r="AE72" i="4"/>
  <c r="AF72" i="4"/>
  <c r="AG72" i="4"/>
  <c r="AH72" i="4"/>
  <c r="AE73" i="4"/>
  <c r="AF73" i="4"/>
  <c r="AG73" i="4"/>
  <c r="AH73" i="4"/>
  <c r="AE74" i="4"/>
  <c r="AF74" i="4"/>
  <c r="AG74" i="4"/>
  <c r="AH74" i="4"/>
  <c r="AE75" i="4"/>
  <c r="AF75" i="4"/>
  <c r="AG75" i="4"/>
  <c r="AH75" i="4"/>
  <c r="AE76" i="4"/>
  <c r="AF76" i="4"/>
  <c r="AG76" i="4"/>
  <c r="AH76" i="4"/>
  <c r="AE77" i="4"/>
  <c r="AF77" i="4"/>
  <c r="AG77" i="4"/>
  <c r="AH77" i="4"/>
  <c r="AE78" i="4"/>
  <c r="AF78" i="4"/>
  <c r="AG78" i="4"/>
  <c r="AH78" i="4"/>
  <c r="AE79" i="4"/>
  <c r="AF79" i="4"/>
  <c r="AG79" i="4"/>
  <c r="AH79" i="4"/>
  <c r="AE80" i="4"/>
  <c r="AF80" i="4"/>
  <c r="AG80" i="4"/>
  <c r="AH80" i="4"/>
  <c r="AE81" i="4"/>
  <c r="AF81" i="4"/>
  <c r="AG81" i="4"/>
  <c r="AH81" i="4"/>
  <c r="AE82" i="4"/>
  <c r="AF82" i="4"/>
  <c r="AG82" i="4"/>
  <c r="AH82" i="4"/>
  <c r="AE83" i="4"/>
  <c r="AF83" i="4"/>
  <c r="AG83" i="4"/>
  <c r="AH83" i="4"/>
  <c r="AE84" i="4"/>
  <c r="AF84" i="4"/>
  <c r="AG84" i="4"/>
  <c r="AH84" i="4"/>
  <c r="AE85" i="4"/>
  <c r="AF85" i="4"/>
  <c r="AG85" i="4"/>
  <c r="AH85" i="4"/>
  <c r="AE86" i="4"/>
  <c r="AF86" i="4"/>
  <c r="AG86" i="4"/>
  <c r="AH86" i="4"/>
  <c r="AE87" i="4"/>
  <c r="AF87" i="4"/>
  <c r="AG87" i="4"/>
  <c r="AH87" i="4"/>
  <c r="AE88" i="4"/>
  <c r="AF88" i="4"/>
  <c r="AG88" i="4"/>
  <c r="AH88" i="4"/>
  <c r="AE89" i="4"/>
  <c r="AF89" i="4"/>
  <c r="AG89" i="4"/>
  <c r="AH89" i="4"/>
  <c r="AE90" i="4"/>
  <c r="AF90" i="4"/>
  <c r="AG90" i="4"/>
  <c r="AH90" i="4"/>
  <c r="AE91" i="4"/>
  <c r="AF91" i="4"/>
  <c r="AG91" i="4"/>
  <c r="AH91" i="4"/>
  <c r="AE92" i="4"/>
  <c r="AF92" i="4"/>
  <c r="AG92" i="4"/>
  <c r="AH92" i="4"/>
  <c r="AE93" i="4"/>
  <c r="AF93" i="4"/>
  <c r="AG93" i="4"/>
  <c r="AH93" i="4"/>
  <c r="AE94" i="4"/>
  <c r="AF94" i="4"/>
  <c r="AG94" i="4"/>
  <c r="AH94" i="4"/>
  <c r="AE95" i="4"/>
  <c r="AF95" i="4"/>
  <c r="AG95" i="4"/>
  <c r="AH95" i="4"/>
  <c r="AE96" i="4"/>
  <c r="AF96" i="4"/>
  <c r="AG96" i="4"/>
  <c r="AH96" i="4"/>
  <c r="AE97" i="4"/>
  <c r="AF97" i="4"/>
  <c r="AG97" i="4"/>
  <c r="AH97" i="4"/>
  <c r="AE98" i="4"/>
  <c r="AF98" i="4"/>
  <c r="AG98" i="4"/>
  <c r="AH98" i="4"/>
  <c r="AE99" i="4"/>
  <c r="AF99" i="4"/>
  <c r="AG99" i="4"/>
  <c r="AH99" i="4"/>
  <c r="AE100" i="4"/>
  <c r="AF100" i="4"/>
  <c r="AG100" i="4"/>
  <c r="AH100" i="4"/>
  <c r="AE101" i="4"/>
  <c r="AF101" i="4"/>
  <c r="AG101" i="4"/>
  <c r="AH101" i="4"/>
  <c r="AE102" i="4"/>
  <c r="AF102" i="4"/>
  <c r="AG102" i="4"/>
  <c r="AH102" i="4"/>
  <c r="AE103" i="4"/>
  <c r="AF103" i="4"/>
  <c r="AG103" i="4"/>
  <c r="AH103" i="4"/>
  <c r="AE104" i="4"/>
  <c r="AF104" i="4"/>
  <c r="AG104" i="4"/>
  <c r="AH104" i="4"/>
  <c r="AE105" i="4"/>
  <c r="AF105" i="4"/>
  <c r="AG105" i="4"/>
  <c r="AH105" i="4"/>
  <c r="AE106" i="4"/>
  <c r="AF106" i="4"/>
  <c r="AG106" i="4"/>
  <c r="AH106" i="4"/>
  <c r="AE107" i="4"/>
  <c r="AF107" i="4"/>
  <c r="AG107" i="4"/>
  <c r="AH107" i="4"/>
  <c r="AE108" i="4"/>
  <c r="AF108" i="4"/>
  <c r="AG108" i="4"/>
  <c r="AH108" i="4"/>
  <c r="AE109" i="4"/>
  <c r="AF109" i="4"/>
  <c r="AG109" i="4"/>
  <c r="AH109" i="4"/>
  <c r="AE110" i="4"/>
  <c r="AF110" i="4"/>
  <c r="AG110" i="4"/>
  <c r="AH110" i="4"/>
  <c r="AE111" i="4"/>
  <c r="AF111" i="4"/>
  <c r="AG111" i="4"/>
  <c r="AH111" i="4"/>
  <c r="AE112" i="4"/>
  <c r="AF112" i="4"/>
  <c r="AG112" i="4"/>
  <c r="AH112" i="4"/>
  <c r="AE113" i="4"/>
  <c r="AF113" i="4"/>
  <c r="AG113" i="4"/>
  <c r="AH113" i="4"/>
  <c r="AE114" i="4"/>
  <c r="AF114" i="4"/>
  <c r="AG114" i="4"/>
  <c r="AH114" i="4"/>
  <c r="AE115" i="4"/>
  <c r="AF115" i="4"/>
  <c r="AG115" i="4"/>
  <c r="AH115" i="4"/>
  <c r="AE116" i="4"/>
  <c r="AF116" i="4"/>
  <c r="AG116" i="4"/>
  <c r="AH116" i="4"/>
  <c r="AE117" i="4"/>
  <c r="AF117" i="4"/>
  <c r="AG117" i="4"/>
  <c r="AH117" i="4"/>
  <c r="AE118" i="4"/>
  <c r="AF118" i="4"/>
  <c r="AG118" i="4"/>
  <c r="AH118" i="4"/>
  <c r="AE119" i="4"/>
  <c r="AF119" i="4"/>
  <c r="AG119" i="4"/>
  <c r="AH119" i="4"/>
  <c r="AE120" i="4"/>
  <c r="AF120" i="4"/>
  <c r="AG120" i="4"/>
  <c r="AH120" i="4"/>
  <c r="AE121" i="4"/>
  <c r="AF121" i="4"/>
  <c r="AG121" i="4"/>
  <c r="AH121" i="4"/>
  <c r="AE122" i="4"/>
  <c r="AF122" i="4"/>
  <c r="AG122" i="4"/>
  <c r="AH122" i="4"/>
  <c r="AE123" i="4"/>
  <c r="AF123" i="4"/>
  <c r="AG123" i="4"/>
  <c r="AH123" i="4"/>
  <c r="AE124" i="4"/>
  <c r="AF124" i="4"/>
  <c r="AG124" i="4"/>
  <c r="AH124" i="4"/>
  <c r="AE125" i="4"/>
  <c r="AF125" i="4"/>
  <c r="AG125" i="4"/>
  <c r="AH125" i="4"/>
  <c r="AE126" i="4"/>
  <c r="AF126" i="4"/>
  <c r="AG126" i="4"/>
  <c r="AH126" i="4"/>
  <c r="AE127" i="4"/>
  <c r="AF127" i="4"/>
  <c r="AG127" i="4"/>
  <c r="AH127" i="4"/>
  <c r="AE128" i="4"/>
  <c r="AF128" i="4"/>
  <c r="AG128" i="4"/>
  <c r="AH128" i="4"/>
  <c r="AE129" i="4"/>
  <c r="AF129" i="4"/>
  <c r="AG129" i="4"/>
  <c r="AH129" i="4"/>
  <c r="AE130" i="4"/>
  <c r="AF130" i="4"/>
  <c r="AG130" i="4"/>
  <c r="AH130" i="4"/>
  <c r="AE131" i="4"/>
  <c r="AF131" i="4"/>
  <c r="AG131" i="4"/>
  <c r="AH131" i="4"/>
  <c r="AE132" i="4"/>
  <c r="AF132" i="4"/>
  <c r="AG132" i="4"/>
  <c r="AH132" i="4"/>
  <c r="AE133" i="4"/>
  <c r="AF133" i="4"/>
  <c r="AG133" i="4"/>
  <c r="AH133" i="4"/>
  <c r="AE134" i="4"/>
  <c r="AF134" i="4"/>
  <c r="AG134" i="4"/>
  <c r="AH134" i="4"/>
  <c r="AE135" i="4"/>
  <c r="AF135" i="4"/>
  <c r="AG135" i="4"/>
  <c r="AH135" i="4"/>
  <c r="AE136" i="4"/>
  <c r="AF136" i="4"/>
  <c r="AG136" i="4"/>
  <c r="AH136" i="4"/>
  <c r="AE137" i="4"/>
  <c r="AF137" i="4"/>
  <c r="AG137" i="4"/>
  <c r="AH137" i="4"/>
  <c r="AE138" i="4"/>
  <c r="AF138" i="4"/>
  <c r="AG138" i="4"/>
  <c r="AH138" i="4"/>
  <c r="AE139" i="4"/>
  <c r="AF139" i="4"/>
  <c r="AG139" i="4"/>
  <c r="AH139" i="4"/>
  <c r="AE140" i="4"/>
  <c r="AF140" i="4"/>
  <c r="AG140" i="4"/>
  <c r="AH140" i="4"/>
  <c r="AE141" i="4"/>
  <c r="AF141" i="4"/>
  <c r="AG141" i="4"/>
  <c r="AH141" i="4"/>
  <c r="AE142" i="4"/>
  <c r="AF142" i="4"/>
  <c r="AG142" i="4"/>
  <c r="AH142" i="4"/>
  <c r="AE143" i="4"/>
  <c r="AF143" i="4"/>
  <c r="AG143" i="4"/>
  <c r="AH143" i="4"/>
  <c r="AE144" i="4"/>
  <c r="AF144" i="4"/>
  <c r="AG144" i="4"/>
  <c r="AH144" i="4"/>
  <c r="AE145" i="4"/>
  <c r="AF145" i="4"/>
  <c r="AG145" i="4"/>
  <c r="AH145" i="4"/>
  <c r="AE146" i="4"/>
  <c r="AF146" i="4"/>
  <c r="AG146" i="4"/>
  <c r="AH146" i="4"/>
  <c r="AE147" i="4"/>
  <c r="AF147" i="4"/>
  <c r="AG147" i="4"/>
  <c r="AH147" i="4"/>
  <c r="AE148" i="4"/>
  <c r="AF148" i="4"/>
  <c r="AG148" i="4"/>
  <c r="AH148" i="4"/>
  <c r="AE149" i="4"/>
  <c r="AF149" i="4"/>
  <c r="AG149" i="4"/>
  <c r="AH149" i="4"/>
  <c r="AE150" i="4"/>
  <c r="AF150" i="4"/>
  <c r="AG150" i="4"/>
  <c r="AH150" i="4"/>
  <c r="AE151" i="4"/>
  <c r="AF151" i="4"/>
  <c r="AG151" i="4"/>
  <c r="AH151" i="4"/>
  <c r="AE152" i="4"/>
  <c r="AF152" i="4"/>
  <c r="AG152" i="4"/>
  <c r="AH152" i="4"/>
  <c r="AE153" i="4"/>
  <c r="AF153" i="4"/>
  <c r="AG153" i="4"/>
  <c r="AH153" i="4"/>
  <c r="AE154" i="4"/>
  <c r="AF154" i="4"/>
  <c r="AG154" i="4"/>
  <c r="AH154" i="4"/>
  <c r="AE155" i="4"/>
  <c r="AF155" i="4"/>
  <c r="AG155" i="4"/>
  <c r="AH155" i="4"/>
  <c r="AE156" i="4"/>
  <c r="AF156" i="4"/>
  <c r="AG156" i="4"/>
  <c r="AH156" i="4"/>
  <c r="AE157" i="4"/>
  <c r="AF157" i="4"/>
  <c r="AG157" i="4"/>
  <c r="AH157" i="4"/>
  <c r="AE158" i="4"/>
  <c r="AF158" i="4"/>
  <c r="AG158" i="4"/>
  <c r="AH158" i="4"/>
  <c r="AE159" i="4"/>
  <c r="AF159" i="4"/>
  <c r="AG159" i="4"/>
  <c r="AH159" i="4"/>
  <c r="AE160" i="4"/>
  <c r="AF160" i="4"/>
  <c r="AG160" i="4"/>
  <c r="AH160" i="4"/>
  <c r="AE161" i="4"/>
  <c r="AF161" i="4"/>
  <c r="AG161" i="4"/>
  <c r="AH161" i="4"/>
  <c r="AE162" i="4"/>
  <c r="AF162" i="4"/>
  <c r="AG162" i="4"/>
  <c r="AH162" i="4"/>
  <c r="AE163" i="4"/>
  <c r="AF163" i="4"/>
  <c r="AG163" i="4"/>
  <c r="AH163" i="4"/>
  <c r="AE164" i="4"/>
  <c r="AF164" i="4"/>
  <c r="AG164" i="4"/>
  <c r="AH164" i="4"/>
  <c r="AE165" i="4"/>
  <c r="AF165" i="4"/>
  <c r="AG165" i="4"/>
  <c r="AH165" i="4"/>
  <c r="AE166" i="4"/>
  <c r="AF166" i="4"/>
  <c r="AG166" i="4"/>
  <c r="AH166" i="4"/>
  <c r="AE167" i="4"/>
  <c r="AF167" i="4"/>
  <c r="AG167" i="4"/>
  <c r="AH167" i="4"/>
  <c r="AE168" i="4"/>
  <c r="AF168" i="4"/>
  <c r="AG168" i="4"/>
  <c r="AH168" i="4"/>
  <c r="AE169" i="4"/>
  <c r="AF169" i="4"/>
  <c r="AG169" i="4"/>
  <c r="AH169" i="4"/>
  <c r="AE170" i="4"/>
  <c r="AF170" i="4"/>
  <c r="AG170" i="4"/>
  <c r="AH170" i="4"/>
  <c r="AE171" i="4"/>
  <c r="AF171" i="4"/>
  <c r="AG171" i="4"/>
  <c r="AH171" i="4"/>
  <c r="AE172" i="4"/>
  <c r="AF172" i="4"/>
  <c r="AG172" i="4"/>
  <c r="AH172" i="4"/>
  <c r="AE173" i="4"/>
  <c r="AF173" i="4"/>
  <c r="AG173" i="4"/>
  <c r="AH173" i="4"/>
  <c r="AE174" i="4"/>
  <c r="AF174" i="4"/>
  <c r="AG174" i="4"/>
  <c r="AH174" i="4"/>
  <c r="AE175" i="4"/>
  <c r="AF175" i="4"/>
  <c r="AG175" i="4"/>
  <c r="AH175" i="4"/>
  <c r="AE176" i="4"/>
  <c r="AF176" i="4"/>
  <c r="AG176" i="4"/>
  <c r="AH176" i="4"/>
  <c r="AE177" i="4"/>
  <c r="AF177" i="4"/>
  <c r="AG177" i="4"/>
  <c r="AH177" i="4"/>
  <c r="AE178" i="4"/>
  <c r="AF178" i="4"/>
  <c r="AG178" i="4"/>
  <c r="AH178" i="4"/>
  <c r="AE179" i="4"/>
  <c r="AF179" i="4"/>
  <c r="AG179" i="4"/>
  <c r="AH179" i="4"/>
  <c r="AE180" i="4"/>
  <c r="AF180" i="4"/>
  <c r="AG180" i="4"/>
  <c r="AH180" i="4"/>
  <c r="AE181" i="4"/>
  <c r="AF181" i="4"/>
  <c r="AG181" i="4"/>
  <c r="AH181" i="4"/>
  <c r="AE182" i="4"/>
  <c r="AF182" i="4"/>
  <c r="AG182" i="4"/>
  <c r="AH182" i="4"/>
  <c r="AE183" i="4"/>
  <c r="AF183" i="4"/>
  <c r="AG183" i="4"/>
  <c r="AH183" i="4"/>
  <c r="AE184" i="4"/>
  <c r="AF184" i="4"/>
  <c r="AG184" i="4"/>
  <c r="AH184" i="4"/>
  <c r="AE185" i="4"/>
  <c r="AF185" i="4"/>
  <c r="AG185" i="4"/>
  <c r="AH185" i="4"/>
  <c r="AE186" i="4"/>
  <c r="AF186" i="4"/>
  <c r="AG186" i="4"/>
  <c r="AH186" i="4"/>
  <c r="AE187" i="4"/>
  <c r="AF187" i="4"/>
  <c r="AG187" i="4"/>
  <c r="AH187" i="4"/>
  <c r="AE188" i="4"/>
  <c r="AF188" i="4"/>
  <c r="AG188" i="4"/>
  <c r="AH188" i="4"/>
  <c r="AE189" i="4"/>
  <c r="AF189" i="4"/>
  <c r="AG189" i="4"/>
  <c r="AH189" i="4"/>
  <c r="AE190" i="4"/>
  <c r="AF190" i="4"/>
  <c r="AG190" i="4"/>
  <c r="AH190" i="4"/>
  <c r="AE191" i="4"/>
  <c r="AF191" i="4"/>
  <c r="AG191" i="4"/>
  <c r="AH191" i="4"/>
  <c r="AE192" i="4"/>
  <c r="AF192" i="4"/>
  <c r="AG192" i="4"/>
  <c r="AH192" i="4"/>
  <c r="AE193" i="4"/>
  <c r="AF193" i="4"/>
  <c r="AG193" i="4"/>
  <c r="AH193" i="4"/>
  <c r="AE194" i="4"/>
  <c r="AF194" i="4"/>
  <c r="AG194" i="4"/>
  <c r="AH194" i="4"/>
  <c r="AE195" i="4"/>
  <c r="AF195" i="4"/>
  <c r="AG195" i="4"/>
  <c r="AH195" i="4"/>
  <c r="AE196" i="4"/>
  <c r="AF196" i="4"/>
  <c r="AG196" i="4"/>
  <c r="AH196" i="4"/>
  <c r="AE197" i="4"/>
  <c r="AF197" i="4"/>
  <c r="AG197" i="4"/>
  <c r="AH197" i="4"/>
  <c r="AE198" i="4"/>
  <c r="AF198" i="4"/>
  <c r="AG198" i="4"/>
  <c r="AH198" i="4"/>
  <c r="AE199" i="4"/>
  <c r="AF199" i="4"/>
  <c r="AG199" i="4"/>
  <c r="AH199" i="4"/>
  <c r="AE200" i="4"/>
  <c r="AF200" i="4"/>
  <c r="AG200" i="4"/>
  <c r="AH200" i="4"/>
  <c r="AE201" i="4"/>
  <c r="AF201" i="4"/>
  <c r="AG201" i="4"/>
  <c r="AH201" i="4"/>
  <c r="AE202" i="4"/>
  <c r="AF202" i="4"/>
  <c r="AG202" i="4"/>
  <c r="AH202" i="4"/>
  <c r="AE203" i="4"/>
  <c r="AF203" i="4"/>
  <c r="AG203" i="4"/>
  <c r="AH203" i="4"/>
  <c r="AE204" i="4"/>
  <c r="AF204" i="4"/>
  <c r="AG204" i="4"/>
  <c r="AH204" i="4"/>
  <c r="AE205" i="4"/>
  <c r="AF205" i="4"/>
  <c r="AG205" i="4"/>
  <c r="AH205" i="4"/>
  <c r="AE206" i="4"/>
  <c r="AF206" i="4"/>
  <c r="AG206" i="4"/>
  <c r="AH206" i="4"/>
  <c r="AE207" i="4"/>
  <c r="AF207" i="4"/>
  <c r="AG207" i="4"/>
  <c r="AH207" i="4"/>
  <c r="AE208" i="4"/>
  <c r="AF208" i="4"/>
  <c r="AG208" i="4"/>
  <c r="AH208" i="4"/>
  <c r="AE209" i="4"/>
  <c r="AF209" i="4"/>
  <c r="AG209" i="4"/>
  <c r="AH209" i="4"/>
  <c r="AE210" i="4"/>
  <c r="AF210" i="4"/>
  <c r="AG210" i="4"/>
  <c r="AH210" i="4"/>
  <c r="AE211" i="4"/>
  <c r="AF211" i="4"/>
  <c r="AG211" i="4"/>
  <c r="AH211" i="4"/>
  <c r="AE212" i="4"/>
  <c r="AF212" i="4"/>
  <c r="AG212" i="4"/>
  <c r="AH212" i="4"/>
  <c r="AE213" i="4"/>
  <c r="AF213" i="4"/>
  <c r="AG213" i="4"/>
  <c r="AH213" i="4"/>
  <c r="AE214" i="4"/>
  <c r="AF214" i="4"/>
  <c r="AG214" i="4"/>
  <c r="AH214" i="4"/>
  <c r="AE215" i="4"/>
  <c r="AF215" i="4"/>
  <c r="AG215" i="4"/>
  <c r="AH215" i="4"/>
  <c r="AH216" i="4"/>
  <c r="AA6" i="4"/>
  <c r="AB6" i="4"/>
  <c r="AC6" i="4"/>
  <c r="AD6" i="4"/>
  <c r="AA7" i="4"/>
  <c r="AB7" i="4"/>
  <c r="AC7" i="4"/>
  <c r="AD7" i="4"/>
  <c r="AA8" i="4"/>
  <c r="AB8" i="4"/>
  <c r="AC8" i="4"/>
  <c r="AD8" i="4"/>
  <c r="AA9" i="4"/>
  <c r="AB9" i="4"/>
  <c r="AC9" i="4"/>
  <c r="AD9" i="4"/>
  <c r="AA10" i="4"/>
  <c r="AB10" i="4"/>
  <c r="AC10" i="4"/>
  <c r="AD10" i="4"/>
  <c r="AA11" i="4"/>
  <c r="AB11" i="4"/>
  <c r="AC11" i="4"/>
  <c r="AD11" i="4"/>
  <c r="AA12" i="4"/>
  <c r="AB12" i="4"/>
  <c r="AC12" i="4"/>
  <c r="AD12" i="4"/>
  <c r="AA13" i="4"/>
  <c r="AB13" i="4"/>
  <c r="AC13" i="4"/>
  <c r="AD13" i="4"/>
  <c r="AA14" i="4"/>
  <c r="AB14" i="4"/>
  <c r="AC14" i="4"/>
  <c r="AD14" i="4"/>
  <c r="AA15" i="4"/>
  <c r="AB15" i="4"/>
  <c r="AC15" i="4"/>
  <c r="AD15" i="4"/>
  <c r="AA16" i="4"/>
  <c r="AB16" i="4"/>
  <c r="AC16" i="4"/>
  <c r="AD16" i="4"/>
  <c r="AA17" i="4"/>
  <c r="AB17" i="4"/>
  <c r="AC17" i="4"/>
  <c r="AD17" i="4"/>
  <c r="AA18" i="4"/>
  <c r="AB18" i="4"/>
  <c r="AC18" i="4"/>
  <c r="AD18" i="4"/>
  <c r="AA19" i="4"/>
  <c r="AB19" i="4"/>
  <c r="AC19" i="4"/>
  <c r="AD19" i="4"/>
  <c r="AA20" i="4"/>
  <c r="AB20" i="4"/>
  <c r="AC20" i="4"/>
  <c r="AD20" i="4"/>
  <c r="AA21" i="4"/>
  <c r="AB21" i="4"/>
  <c r="AC21" i="4"/>
  <c r="AD21" i="4"/>
  <c r="AA22" i="4"/>
  <c r="AB22" i="4"/>
  <c r="AC22" i="4"/>
  <c r="AD22" i="4"/>
  <c r="AA23" i="4"/>
  <c r="AB23" i="4"/>
  <c r="AC23" i="4"/>
  <c r="AD23" i="4"/>
  <c r="AA24" i="4"/>
  <c r="AB24" i="4"/>
  <c r="AC24" i="4"/>
  <c r="AD24" i="4"/>
  <c r="AA25" i="4"/>
  <c r="AB25" i="4"/>
  <c r="AC25" i="4"/>
  <c r="AD25" i="4"/>
  <c r="AA26" i="4"/>
  <c r="AB26" i="4"/>
  <c r="AC26" i="4"/>
  <c r="AD26" i="4"/>
  <c r="AA27" i="4"/>
  <c r="AB27" i="4"/>
  <c r="AC27" i="4"/>
  <c r="AD27" i="4"/>
  <c r="AA28" i="4"/>
  <c r="AB28" i="4"/>
  <c r="AC28" i="4"/>
  <c r="AD28" i="4"/>
  <c r="AA29" i="4"/>
  <c r="AB29" i="4"/>
  <c r="AC29" i="4"/>
  <c r="AD29" i="4"/>
  <c r="AA30" i="4"/>
  <c r="AB30" i="4"/>
  <c r="AC30" i="4"/>
  <c r="AD30" i="4"/>
  <c r="AA31" i="4"/>
  <c r="AB31" i="4"/>
  <c r="AC31" i="4"/>
  <c r="AD31" i="4"/>
  <c r="AA32" i="4"/>
  <c r="AB32" i="4"/>
  <c r="AC32" i="4"/>
  <c r="AD32" i="4"/>
  <c r="AA33" i="4"/>
  <c r="AB33" i="4"/>
  <c r="AC33" i="4"/>
  <c r="AD33" i="4"/>
  <c r="AA34" i="4"/>
  <c r="AB34" i="4"/>
  <c r="AC34" i="4"/>
  <c r="AD34" i="4"/>
  <c r="AA35" i="4"/>
  <c r="AB35" i="4"/>
  <c r="AC35" i="4"/>
  <c r="AD35" i="4"/>
  <c r="AA36" i="4"/>
  <c r="AB36" i="4"/>
  <c r="AC36" i="4"/>
  <c r="AD36" i="4"/>
  <c r="AA37" i="4"/>
  <c r="AB37" i="4"/>
  <c r="AC37" i="4"/>
  <c r="AD37" i="4"/>
  <c r="AA38" i="4"/>
  <c r="AB38" i="4"/>
  <c r="AC38" i="4"/>
  <c r="AD38" i="4"/>
  <c r="AA39" i="4"/>
  <c r="AB39" i="4"/>
  <c r="AC39" i="4"/>
  <c r="AD39" i="4"/>
  <c r="AA40" i="4"/>
  <c r="AB40" i="4"/>
  <c r="AC40" i="4"/>
  <c r="AD40" i="4"/>
  <c r="AA41" i="4"/>
  <c r="AB41" i="4"/>
  <c r="AC41" i="4"/>
  <c r="AD41" i="4"/>
  <c r="AA42" i="4"/>
  <c r="AB42" i="4"/>
  <c r="AC42" i="4"/>
  <c r="AD42" i="4"/>
  <c r="AA43" i="4"/>
  <c r="AB43" i="4"/>
  <c r="AC43" i="4"/>
  <c r="AD43" i="4"/>
  <c r="AA44" i="4"/>
  <c r="AB44" i="4"/>
  <c r="AC44" i="4"/>
  <c r="AD44" i="4"/>
  <c r="AA45" i="4"/>
  <c r="AB45" i="4"/>
  <c r="AC45" i="4"/>
  <c r="AD45" i="4"/>
  <c r="AA46" i="4"/>
  <c r="AB46" i="4"/>
  <c r="AC46" i="4"/>
  <c r="AD46" i="4"/>
  <c r="AA47" i="4"/>
  <c r="AB47" i="4"/>
  <c r="AC47" i="4"/>
  <c r="AD47" i="4"/>
  <c r="AA48" i="4"/>
  <c r="AB48" i="4"/>
  <c r="AC48" i="4"/>
  <c r="AD48" i="4"/>
  <c r="AA49" i="4"/>
  <c r="AB49" i="4"/>
  <c r="AC49" i="4"/>
  <c r="AD49" i="4"/>
  <c r="AA50" i="4"/>
  <c r="AB50" i="4"/>
  <c r="AC50" i="4"/>
  <c r="AD50" i="4"/>
  <c r="AA51" i="4"/>
  <c r="AB51" i="4"/>
  <c r="AC51" i="4"/>
  <c r="AD51" i="4"/>
  <c r="AA52" i="4"/>
  <c r="AB52" i="4"/>
  <c r="AC52" i="4"/>
  <c r="AD52" i="4"/>
  <c r="AA53" i="4"/>
  <c r="AB53" i="4"/>
  <c r="AC53" i="4"/>
  <c r="AD53" i="4"/>
  <c r="AA54" i="4"/>
  <c r="AB54" i="4"/>
  <c r="AC54" i="4"/>
  <c r="AD54" i="4"/>
  <c r="AA55" i="4"/>
  <c r="AB55" i="4"/>
  <c r="AC55" i="4"/>
  <c r="AD55" i="4"/>
  <c r="AA56" i="4"/>
  <c r="AB56" i="4"/>
  <c r="AC56" i="4"/>
  <c r="AD56" i="4"/>
  <c r="AA57" i="4"/>
  <c r="AB57" i="4"/>
  <c r="AC57" i="4"/>
  <c r="AD57" i="4"/>
  <c r="AA58" i="4"/>
  <c r="AB58" i="4"/>
  <c r="AC58" i="4"/>
  <c r="AD58" i="4"/>
  <c r="AA59" i="4"/>
  <c r="AB59" i="4"/>
  <c r="AC59" i="4"/>
  <c r="AD59" i="4"/>
  <c r="AA60" i="4"/>
  <c r="AB60" i="4"/>
  <c r="AC60" i="4"/>
  <c r="AD60" i="4"/>
  <c r="AA61" i="4"/>
  <c r="AB61" i="4"/>
  <c r="AC61" i="4"/>
  <c r="AD61" i="4"/>
  <c r="AA62" i="4"/>
  <c r="AB62" i="4"/>
  <c r="AC62" i="4"/>
  <c r="AD62" i="4"/>
  <c r="AA63" i="4"/>
  <c r="AB63" i="4"/>
  <c r="AC63" i="4"/>
  <c r="AD63" i="4"/>
  <c r="AA64" i="4"/>
  <c r="AB64" i="4"/>
  <c r="AC64" i="4"/>
  <c r="AD64" i="4"/>
  <c r="AA65" i="4"/>
  <c r="AB65" i="4"/>
  <c r="AC65" i="4"/>
  <c r="AD65" i="4"/>
  <c r="AA66" i="4"/>
  <c r="AB66" i="4"/>
  <c r="AC66" i="4"/>
  <c r="AD66" i="4"/>
  <c r="AA67" i="4"/>
  <c r="AB67" i="4"/>
  <c r="AC67" i="4"/>
  <c r="AD67" i="4"/>
  <c r="AA68" i="4"/>
  <c r="AB68" i="4"/>
  <c r="AC68" i="4"/>
  <c r="AD68" i="4"/>
  <c r="AA69" i="4"/>
  <c r="AB69" i="4"/>
  <c r="AC69" i="4"/>
  <c r="AD69" i="4"/>
  <c r="AA70" i="4"/>
  <c r="AB70" i="4"/>
  <c r="AC70" i="4"/>
  <c r="AD70" i="4"/>
  <c r="AA71" i="4"/>
  <c r="AB71" i="4"/>
  <c r="AC71" i="4"/>
  <c r="AD71" i="4"/>
  <c r="AA72" i="4"/>
  <c r="AB72" i="4"/>
  <c r="AC72" i="4"/>
  <c r="AD72" i="4"/>
  <c r="AA73" i="4"/>
  <c r="AB73" i="4"/>
  <c r="AC73" i="4"/>
  <c r="AD73" i="4"/>
  <c r="AA74" i="4"/>
  <c r="AB74" i="4"/>
  <c r="AC74" i="4"/>
  <c r="AD74" i="4"/>
  <c r="AA75" i="4"/>
  <c r="AB75" i="4"/>
  <c r="AC75" i="4"/>
  <c r="AD75" i="4"/>
  <c r="AA76" i="4"/>
  <c r="AB76" i="4"/>
  <c r="AC76" i="4"/>
  <c r="AD76" i="4"/>
  <c r="AA77" i="4"/>
  <c r="AB77" i="4"/>
  <c r="AC77" i="4"/>
  <c r="AD77" i="4"/>
  <c r="AA78" i="4"/>
  <c r="AB78" i="4"/>
  <c r="AC78" i="4"/>
  <c r="AD78" i="4"/>
  <c r="AA79" i="4"/>
  <c r="AB79" i="4"/>
  <c r="AC79" i="4"/>
  <c r="AD79" i="4"/>
  <c r="AA80" i="4"/>
  <c r="AB80" i="4"/>
  <c r="AC80" i="4"/>
  <c r="AD80" i="4"/>
  <c r="AA81" i="4"/>
  <c r="AB81" i="4"/>
  <c r="AC81" i="4"/>
  <c r="AD81" i="4"/>
  <c r="AA82" i="4"/>
  <c r="AB82" i="4"/>
  <c r="AC82" i="4"/>
  <c r="AD82" i="4"/>
  <c r="AA83" i="4"/>
  <c r="AB83" i="4"/>
  <c r="AC83" i="4"/>
  <c r="AD83" i="4"/>
  <c r="AA84" i="4"/>
  <c r="AB84" i="4"/>
  <c r="AC84" i="4"/>
  <c r="AD84" i="4"/>
  <c r="AA85" i="4"/>
  <c r="AB85" i="4"/>
  <c r="AC85" i="4"/>
  <c r="AD85" i="4"/>
  <c r="AA86" i="4"/>
  <c r="AB86" i="4"/>
  <c r="AC86" i="4"/>
  <c r="AD86" i="4"/>
  <c r="AA87" i="4"/>
  <c r="AB87" i="4"/>
  <c r="AC87" i="4"/>
  <c r="AD87" i="4"/>
  <c r="AA88" i="4"/>
  <c r="AB88" i="4"/>
  <c r="AC88" i="4"/>
  <c r="AD88" i="4"/>
  <c r="AA89" i="4"/>
  <c r="AB89" i="4"/>
  <c r="AC89" i="4"/>
  <c r="AD89" i="4"/>
  <c r="AA90" i="4"/>
  <c r="AB90" i="4"/>
  <c r="AC90" i="4"/>
  <c r="AD90" i="4"/>
  <c r="AA91" i="4"/>
  <c r="AB91" i="4"/>
  <c r="AC91" i="4"/>
  <c r="AD91" i="4"/>
  <c r="AA92" i="4"/>
  <c r="AB92" i="4"/>
  <c r="AC92" i="4"/>
  <c r="AD92" i="4"/>
  <c r="AA93" i="4"/>
  <c r="AB93" i="4"/>
  <c r="AC93" i="4"/>
  <c r="AD93" i="4"/>
  <c r="AA94" i="4"/>
  <c r="AB94" i="4"/>
  <c r="AC94" i="4"/>
  <c r="AD94" i="4"/>
  <c r="AA95" i="4"/>
  <c r="AB95" i="4"/>
  <c r="AC95" i="4"/>
  <c r="AD95" i="4"/>
  <c r="AA96" i="4"/>
  <c r="AB96" i="4"/>
  <c r="AC96" i="4"/>
  <c r="AD96" i="4"/>
  <c r="AA97" i="4"/>
  <c r="AB97" i="4"/>
  <c r="AC97" i="4"/>
  <c r="AD97" i="4"/>
  <c r="AA98" i="4"/>
  <c r="AB98" i="4"/>
  <c r="AC98" i="4"/>
  <c r="AD98" i="4"/>
  <c r="AA99" i="4"/>
  <c r="AB99" i="4"/>
  <c r="AC99" i="4"/>
  <c r="AD99" i="4"/>
  <c r="AA100" i="4"/>
  <c r="AB100" i="4"/>
  <c r="AC100" i="4"/>
  <c r="AD100" i="4"/>
  <c r="AA101" i="4"/>
  <c r="AB101" i="4"/>
  <c r="AC101" i="4"/>
  <c r="AD101" i="4"/>
  <c r="AA102" i="4"/>
  <c r="AB102" i="4"/>
  <c r="AC102" i="4"/>
  <c r="AD102" i="4"/>
  <c r="AA103" i="4"/>
  <c r="AB103" i="4"/>
  <c r="AC103" i="4"/>
  <c r="AD103" i="4"/>
  <c r="AA104" i="4"/>
  <c r="AB104" i="4"/>
  <c r="AC104" i="4"/>
  <c r="AD104" i="4"/>
  <c r="AA105" i="4"/>
  <c r="AB105" i="4"/>
  <c r="AC105" i="4"/>
  <c r="AD105" i="4"/>
  <c r="AA106" i="4"/>
  <c r="AB106" i="4"/>
  <c r="AC106" i="4"/>
  <c r="AD106" i="4"/>
  <c r="AA107" i="4"/>
  <c r="AB107" i="4"/>
  <c r="AC107" i="4"/>
  <c r="AD107" i="4"/>
  <c r="AA108" i="4"/>
  <c r="AB108" i="4"/>
  <c r="AC108" i="4"/>
  <c r="AD108" i="4"/>
  <c r="AA109" i="4"/>
  <c r="AB109" i="4"/>
  <c r="AC109" i="4"/>
  <c r="AD109" i="4"/>
  <c r="AA110" i="4"/>
  <c r="AB110" i="4"/>
  <c r="AC110" i="4"/>
  <c r="AD110" i="4"/>
  <c r="AA111" i="4"/>
  <c r="AB111" i="4"/>
  <c r="AC111" i="4"/>
  <c r="AD111" i="4"/>
  <c r="AA112" i="4"/>
  <c r="AB112" i="4"/>
  <c r="AC112" i="4"/>
  <c r="AD112" i="4"/>
  <c r="AA113" i="4"/>
  <c r="AB113" i="4"/>
  <c r="AC113" i="4"/>
  <c r="AD113" i="4"/>
  <c r="AA114" i="4"/>
  <c r="AB114" i="4"/>
  <c r="AC114" i="4"/>
  <c r="AD114" i="4"/>
  <c r="AA115" i="4"/>
  <c r="AB115" i="4"/>
  <c r="AC115" i="4"/>
  <c r="AD115" i="4"/>
  <c r="AA116" i="4"/>
  <c r="AB116" i="4"/>
  <c r="AC116" i="4"/>
  <c r="AD116" i="4"/>
  <c r="AA117" i="4"/>
  <c r="AB117" i="4"/>
  <c r="AC117" i="4"/>
  <c r="AD117" i="4"/>
  <c r="AA118" i="4"/>
  <c r="AB118" i="4"/>
  <c r="AC118" i="4"/>
  <c r="AD118" i="4"/>
  <c r="AA119" i="4"/>
  <c r="AB119" i="4"/>
  <c r="AC119" i="4"/>
  <c r="AD119" i="4"/>
  <c r="AA120" i="4"/>
  <c r="AB120" i="4"/>
  <c r="AC120" i="4"/>
  <c r="AD120" i="4"/>
  <c r="AA121" i="4"/>
  <c r="AB121" i="4"/>
  <c r="AC121" i="4"/>
  <c r="AD121" i="4"/>
  <c r="AA122" i="4"/>
  <c r="AB122" i="4"/>
  <c r="AC122" i="4"/>
  <c r="AD122" i="4"/>
  <c r="AA123" i="4"/>
  <c r="AB123" i="4"/>
  <c r="AC123" i="4"/>
  <c r="AD123" i="4"/>
  <c r="AA124" i="4"/>
  <c r="AB124" i="4"/>
  <c r="AC124" i="4"/>
  <c r="AD124" i="4"/>
  <c r="AA125" i="4"/>
  <c r="AB125" i="4"/>
  <c r="AC125" i="4"/>
  <c r="AD125" i="4"/>
  <c r="AA126" i="4"/>
  <c r="AB126" i="4"/>
  <c r="AC126" i="4"/>
  <c r="AD126" i="4"/>
  <c r="AA127" i="4"/>
  <c r="AB127" i="4"/>
  <c r="AC127" i="4"/>
  <c r="AD127" i="4"/>
  <c r="AA128" i="4"/>
  <c r="AB128" i="4"/>
  <c r="AC128" i="4"/>
  <c r="AD128" i="4"/>
  <c r="AA129" i="4"/>
  <c r="AB129" i="4"/>
  <c r="AC129" i="4"/>
  <c r="AD129" i="4"/>
  <c r="AA130" i="4"/>
  <c r="AB130" i="4"/>
  <c r="AC130" i="4"/>
  <c r="AD130" i="4"/>
  <c r="AA131" i="4"/>
  <c r="AB131" i="4"/>
  <c r="AC131" i="4"/>
  <c r="AD131" i="4"/>
  <c r="AA132" i="4"/>
  <c r="AB132" i="4"/>
  <c r="AC132" i="4"/>
  <c r="AD132" i="4"/>
  <c r="AA133" i="4"/>
  <c r="AB133" i="4"/>
  <c r="AC133" i="4"/>
  <c r="AD133" i="4"/>
  <c r="AA134" i="4"/>
  <c r="AB134" i="4"/>
  <c r="AC134" i="4"/>
  <c r="AD134" i="4"/>
  <c r="AA135" i="4"/>
  <c r="AB135" i="4"/>
  <c r="AC135" i="4"/>
  <c r="AD135" i="4"/>
  <c r="AA136" i="4"/>
  <c r="AB136" i="4"/>
  <c r="AC136" i="4"/>
  <c r="AD136" i="4"/>
  <c r="AA137" i="4"/>
  <c r="AB137" i="4"/>
  <c r="AC137" i="4"/>
  <c r="AD137" i="4"/>
  <c r="AA138" i="4"/>
  <c r="AB138" i="4"/>
  <c r="AC138" i="4"/>
  <c r="AD138" i="4"/>
  <c r="AA139" i="4"/>
  <c r="AB139" i="4"/>
  <c r="AC139" i="4"/>
  <c r="AD139" i="4"/>
  <c r="AA140" i="4"/>
  <c r="AB140" i="4"/>
  <c r="AC140" i="4"/>
  <c r="AD140" i="4"/>
  <c r="AA141" i="4"/>
  <c r="AB141" i="4"/>
  <c r="AC141" i="4"/>
  <c r="AD141" i="4"/>
  <c r="AA142" i="4"/>
  <c r="AB142" i="4"/>
  <c r="AC142" i="4"/>
  <c r="AD142" i="4"/>
  <c r="AA143" i="4"/>
  <c r="AB143" i="4"/>
  <c r="AC143" i="4"/>
  <c r="AD143" i="4"/>
  <c r="AA144" i="4"/>
  <c r="AB144" i="4"/>
  <c r="AC144" i="4"/>
  <c r="AD144" i="4"/>
  <c r="AA145" i="4"/>
  <c r="AB145" i="4"/>
  <c r="AC145" i="4"/>
  <c r="AD145" i="4"/>
  <c r="AA146" i="4"/>
  <c r="AB146" i="4"/>
  <c r="AC146" i="4"/>
  <c r="AD146" i="4"/>
  <c r="AA147" i="4"/>
  <c r="AB147" i="4"/>
  <c r="AC147" i="4"/>
  <c r="AD147" i="4"/>
  <c r="AA148" i="4"/>
  <c r="AB148" i="4"/>
  <c r="AC148" i="4"/>
  <c r="AD148" i="4"/>
  <c r="AA149" i="4"/>
  <c r="AB149" i="4"/>
  <c r="AC149" i="4"/>
  <c r="AD149" i="4"/>
  <c r="AA150" i="4"/>
  <c r="AB150" i="4"/>
  <c r="AC150" i="4"/>
  <c r="AD150" i="4"/>
  <c r="AA151" i="4"/>
  <c r="AB151" i="4"/>
  <c r="AC151" i="4"/>
  <c r="AD151" i="4"/>
  <c r="AA152" i="4"/>
  <c r="AB152" i="4"/>
  <c r="AC152" i="4"/>
  <c r="AD152" i="4"/>
  <c r="AA153" i="4"/>
  <c r="AB153" i="4"/>
  <c r="AC153" i="4"/>
  <c r="AD153" i="4"/>
  <c r="AA154" i="4"/>
  <c r="AB154" i="4"/>
  <c r="AC154" i="4"/>
  <c r="AD154" i="4"/>
  <c r="AA155" i="4"/>
  <c r="AB155" i="4"/>
  <c r="AC155" i="4"/>
  <c r="AD155" i="4"/>
  <c r="AA156" i="4"/>
  <c r="AB156" i="4"/>
  <c r="AC156" i="4"/>
  <c r="AD156" i="4"/>
  <c r="AA157" i="4"/>
  <c r="AB157" i="4"/>
  <c r="AC157" i="4"/>
  <c r="AD157" i="4"/>
  <c r="AA158" i="4"/>
  <c r="AB158" i="4"/>
  <c r="AC158" i="4"/>
  <c r="AD158" i="4"/>
  <c r="AA159" i="4"/>
  <c r="AB159" i="4"/>
  <c r="AC159" i="4"/>
  <c r="AD159" i="4"/>
  <c r="AA160" i="4"/>
  <c r="AB160" i="4"/>
  <c r="AC160" i="4"/>
  <c r="AD160" i="4"/>
  <c r="AA161" i="4"/>
  <c r="AB161" i="4"/>
  <c r="AC161" i="4"/>
  <c r="AD161" i="4"/>
  <c r="AA162" i="4"/>
  <c r="AB162" i="4"/>
  <c r="AC162" i="4"/>
  <c r="AD162" i="4"/>
  <c r="AA163" i="4"/>
  <c r="AB163" i="4"/>
  <c r="AC163" i="4"/>
  <c r="AD163" i="4"/>
  <c r="AA164" i="4"/>
  <c r="AB164" i="4"/>
  <c r="AC164" i="4"/>
  <c r="AD164" i="4"/>
  <c r="AA165" i="4"/>
  <c r="AB165" i="4"/>
  <c r="AC165" i="4"/>
  <c r="AD165" i="4"/>
  <c r="AA166" i="4"/>
  <c r="AB166" i="4"/>
  <c r="AC166" i="4"/>
  <c r="AD166" i="4"/>
  <c r="AA167" i="4"/>
  <c r="AB167" i="4"/>
  <c r="AC167" i="4"/>
  <c r="AD167" i="4"/>
  <c r="AA168" i="4"/>
  <c r="AB168" i="4"/>
  <c r="AC168" i="4"/>
  <c r="AD168" i="4"/>
  <c r="AA169" i="4"/>
  <c r="AB169" i="4"/>
  <c r="AC169" i="4"/>
  <c r="AD169" i="4"/>
  <c r="AA170" i="4"/>
  <c r="AB170" i="4"/>
  <c r="AC170" i="4"/>
  <c r="AD170" i="4"/>
  <c r="AA171" i="4"/>
  <c r="AB171" i="4"/>
  <c r="AC171" i="4"/>
  <c r="AD171" i="4"/>
  <c r="AA172" i="4"/>
  <c r="AB172" i="4"/>
  <c r="AC172" i="4"/>
  <c r="AD172" i="4"/>
  <c r="AA173" i="4"/>
  <c r="AB173" i="4"/>
  <c r="AC173" i="4"/>
  <c r="AD173" i="4"/>
  <c r="AA174" i="4"/>
  <c r="AB174" i="4"/>
  <c r="AC174" i="4"/>
  <c r="AD174" i="4"/>
  <c r="AA175" i="4"/>
  <c r="AB175" i="4"/>
  <c r="AC175" i="4"/>
  <c r="AD175" i="4"/>
  <c r="AA176" i="4"/>
  <c r="AB176" i="4"/>
  <c r="AC176" i="4"/>
  <c r="AD176" i="4"/>
  <c r="AA177" i="4"/>
  <c r="AB177" i="4"/>
  <c r="AC177" i="4"/>
  <c r="AD177" i="4"/>
  <c r="AA178" i="4"/>
  <c r="AB178" i="4"/>
  <c r="AC178" i="4"/>
  <c r="AD178" i="4"/>
  <c r="AA179" i="4"/>
  <c r="AB179" i="4"/>
  <c r="AC179" i="4"/>
  <c r="AD179" i="4"/>
  <c r="AA180" i="4"/>
  <c r="AB180" i="4"/>
  <c r="AC180" i="4"/>
  <c r="AD180" i="4"/>
  <c r="AA181" i="4"/>
  <c r="AB181" i="4"/>
  <c r="AC181" i="4"/>
  <c r="AD181" i="4"/>
  <c r="AA182" i="4"/>
  <c r="AB182" i="4"/>
  <c r="AC182" i="4"/>
  <c r="AD182" i="4"/>
  <c r="AA183" i="4"/>
  <c r="AB183" i="4"/>
  <c r="AC183" i="4"/>
  <c r="AD183" i="4"/>
  <c r="AA184" i="4"/>
  <c r="AB184" i="4"/>
  <c r="AC184" i="4"/>
  <c r="AD184" i="4"/>
  <c r="AA185" i="4"/>
  <c r="AB185" i="4"/>
  <c r="AC185" i="4"/>
  <c r="AD185" i="4"/>
  <c r="AA186" i="4"/>
  <c r="AB186" i="4"/>
  <c r="AC186" i="4"/>
  <c r="AD186" i="4"/>
  <c r="AA187" i="4"/>
  <c r="AB187" i="4"/>
  <c r="AC187" i="4"/>
  <c r="AD187" i="4"/>
  <c r="AA188" i="4"/>
  <c r="AB188" i="4"/>
  <c r="AC188" i="4"/>
  <c r="AD188" i="4"/>
  <c r="AA189" i="4"/>
  <c r="AB189" i="4"/>
  <c r="AC189" i="4"/>
  <c r="AD189" i="4"/>
  <c r="AA190" i="4"/>
  <c r="AB190" i="4"/>
  <c r="AC190" i="4"/>
  <c r="AD190" i="4"/>
  <c r="AA191" i="4"/>
  <c r="AB191" i="4"/>
  <c r="AC191" i="4"/>
  <c r="AD191" i="4"/>
  <c r="AA192" i="4"/>
  <c r="AB192" i="4"/>
  <c r="AC192" i="4"/>
  <c r="AD192" i="4"/>
  <c r="AA193" i="4"/>
  <c r="AB193" i="4"/>
  <c r="AC193" i="4"/>
  <c r="AD193" i="4"/>
  <c r="AA194" i="4"/>
  <c r="AB194" i="4"/>
  <c r="AC194" i="4"/>
  <c r="AD194" i="4"/>
  <c r="AA195" i="4"/>
  <c r="AB195" i="4"/>
  <c r="AC195" i="4"/>
  <c r="AD195" i="4"/>
  <c r="AA196" i="4"/>
  <c r="AB196" i="4"/>
  <c r="AC196" i="4"/>
  <c r="AD196" i="4"/>
  <c r="AA197" i="4"/>
  <c r="AB197" i="4"/>
  <c r="AC197" i="4"/>
  <c r="AD197" i="4"/>
  <c r="AA198" i="4"/>
  <c r="AB198" i="4"/>
  <c r="AC198" i="4"/>
  <c r="AD198" i="4"/>
  <c r="AA199" i="4"/>
  <c r="AB199" i="4"/>
  <c r="AC199" i="4"/>
  <c r="AD199" i="4"/>
  <c r="AA200" i="4"/>
  <c r="AB200" i="4"/>
  <c r="AC200" i="4"/>
  <c r="AD200" i="4"/>
  <c r="AA201" i="4"/>
  <c r="AB201" i="4"/>
  <c r="AC201" i="4"/>
  <c r="AD201" i="4"/>
  <c r="AA202" i="4"/>
  <c r="AB202" i="4"/>
  <c r="AC202" i="4"/>
  <c r="AD202" i="4"/>
  <c r="AA203" i="4"/>
  <c r="AB203" i="4"/>
  <c r="AC203" i="4"/>
  <c r="AD203" i="4"/>
  <c r="AA204" i="4"/>
  <c r="AB204" i="4"/>
  <c r="AC204" i="4"/>
  <c r="AD204" i="4"/>
  <c r="AA205" i="4"/>
  <c r="AB205" i="4"/>
  <c r="AC205" i="4"/>
  <c r="AD205" i="4"/>
  <c r="AA206" i="4"/>
  <c r="AB206" i="4"/>
  <c r="AC206" i="4"/>
  <c r="AD206" i="4"/>
  <c r="AA207" i="4"/>
  <c r="AB207" i="4"/>
  <c r="AC207" i="4"/>
  <c r="AD207" i="4"/>
  <c r="AA208" i="4"/>
  <c r="AB208" i="4"/>
  <c r="AC208" i="4"/>
  <c r="AD208" i="4"/>
  <c r="AA209" i="4"/>
  <c r="AB209" i="4"/>
  <c r="AC209" i="4"/>
  <c r="AD209" i="4"/>
  <c r="AA210" i="4"/>
  <c r="AB210" i="4"/>
  <c r="AC210" i="4"/>
  <c r="AD210" i="4"/>
  <c r="AA211" i="4"/>
  <c r="AB211" i="4"/>
  <c r="AC211" i="4"/>
  <c r="AD211" i="4"/>
  <c r="AA212" i="4"/>
  <c r="AB212" i="4"/>
  <c r="AC212" i="4"/>
  <c r="AD212" i="4"/>
  <c r="AA213" i="4"/>
  <c r="AB213" i="4"/>
  <c r="AC213" i="4"/>
  <c r="AD213" i="4"/>
  <c r="AA214" i="4"/>
  <c r="AB214" i="4"/>
  <c r="AC214" i="4"/>
  <c r="AD214" i="4"/>
  <c r="AA215" i="4"/>
  <c r="AB215" i="4"/>
  <c r="AC215" i="4"/>
  <c r="AD215" i="4"/>
  <c r="AD216" i="4"/>
  <c r="Z216" i="4"/>
  <c r="N215" i="4"/>
  <c r="O215" i="4"/>
  <c r="P215" i="4"/>
  <c r="N214" i="4"/>
  <c r="O214" i="4"/>
  <c r="P214" i="4"/>
  <c r="N213" i="4"/>
  <c r="O213" i="4"/>
  <c r="P213" i="4"/>
  <c r="N212" i="4"/>
  <c r="O212" i="4"/>
  <c r="P212" i="4"/>
  <c r="N211" i="4"/>
  <c r="O211" i="4"/>
  <c r="P211" i="4"/>
  <c r="N210" i="4"/>
  <c r="O210" i="4"/>
  <c r="P210" i="4"/>
  <c r="N209" i="4"/>
  <c r="O209" i="4"/>
  <c r="P209" i="4"/>
  <c r="N208" i="4"/>
  <c r="O208" i="4"/>
  <c r="P208" i="4"/>
  <c r="N207" i="4"/>
  <c r="O207" i="4"/>
  <c r="P207" i="4"/>
  <c r="N206" i="4"/>
  <c r="O206" i="4"/>
  <c r="P206" i="4"/>
  <c r="N205" i="4"/>
  <c r="O205" i="4"/>
  <c r="P205" i="4"/>
  <c r="N204" i="4"/>
  <c r="O204" i="4"/>
  <c r="P204" i="4"/>
  <c r="N203" i="4"/>
  <c r="O203" i="4"/>
  <c r="P203" i="4"/>
  <c r="N202" i="4"/>
  <c r="O202" i="4"/>
  <c r="P202" i="4"/>
  <c r="N201" i="4"/>
  <c r="O201" i="4"/>
  <c r="P201" i="4"/>
  <c r="N200" i="4"/>
  <c r="O200" i="4"/>
  <c r="P200" i="4"/>
  <c r="N199" i="4"/>
  <c r="O199" i="4"/>
  <c r="P199" i="4"/>
  <c r="N198" i="4"/>
  <c r="O198" i="4"/>
  <c r="P198" i="4"/>
  <c r="N197" i="4"/>
  <c r="O197" i="4"/>
  <c r="P197" i="4"/>
  <c r="N196" i="4"/>
  <c r="O196" i="4"/>
  <c r="P196" i="4"/>
  <c r="N195" i="4"/>
  <c r="O195" i="4"/>
  <c r="P195" i="4"/>
  <c r="N194" i="4"/>
  <c r="O194" i="4"/>
  <c r="P194" i="4"/>
  <c r="N193" i="4"/>
  <c r="O193" i="4"/>
  <c r="P193" i="4"/>
  <c r="N192" i="4"/>
  <c r="O192" i="4"/>
  <c r="P192" i="4"/>
  <c r="N191" i="4"/>
  <c r="O191" i="4"/>
  <c r="P191" i="4"/>
  <c r="N190" i="4"/>
  <c r="O190" i="4"/>
  <c r="P190" i="4"/>
  <c r="N189" i="4"/>
  <c r="O189" i="4"/>
  <c r="P189" i="4"/>
  <c r="N188" i="4"/>
  <c r="O188" i="4"/>
  <c r="P188" i="4"/>
  <c r="N187" i="4"/>
  <c r="O187" i="4"/>
  <c r="P187" i="4"/>
  <c r="N186" i="4"/>
  <c r="O186" i="4"/>
  <c r="P186" i="4"/>
  <c r="N185" i="4"/>
  <c r="O185" i="4"/>
  <c r="P185" i="4"/>
  <c r="N184" i="4"/>
  <c r="O184" i="4"/>
  <c r="P184" i="4"/>
  <c r="N183" i="4"/>
  <c r="O183" i="4"/>
  <c r="P183" i="4"/>
  <c r="N182" i="4"/>
  <c r="O182" i="4"/>
  <c r="P182" i="4"/>
  <c r="N181" i="4"/>
  <c r="O181" i="4"/>
  <c r="P181" i="4"/>
  <c r="N180" i="4"/>
  <c r="O180" i="4"/>
  <c r="P180" i="4"/>
  <c r="N179" i="4"/>
  <c r="O179" i="4"/>
  <c r="P179" i="4"/>
  <c r="N178" i="4"/>
  <c r="O178" i="4"/>
  <c r="P178" i="4"/>
  <c r="N177" i="4"/>
  <c r="O177" i="4"/>
  <c r="P177" i="4"/>
  <c r="N176" i="4"/>
  <c r="O176" i="4"/>
  <c r="P176" i="4"/>
  <c r="N175" i="4"/>
  <c r="O175" i="4"/>
  <c r="P175" i="4"/>
  <c r="N174" i="4"/>
  <c r="O174" i="4"/>
  <c r="P174" i="4"/>
  <c r="N173" i="4"/>
  <c r="O173" i="4"/>
  <c r="P173" i="4"/>
  <c r="N172" i="4"/>
  <c r="O172" i="4"/>
  <c r="P172" i="4"/>
  <c r="N171" i="4"/>
  <c r="O171" i="4"/>
  <c r="P171" i="4"/>
  <c r="N170" i="4"/>
  <c r="O170" i="4"/>
  <c r="P170" i="4"/>
  <c r="N169" i="4"/>
  <c r="O169" i="4"/>
  <c r="P169" i="4"/>
  <c r="N168" i="4"/>
  <c r="O168" i="4"/>
  <c r="P168" i="4"/>
  <c r="N167" i="4"/>
  <c r="O167" i="4"/>
  <c r="P167" i="4"/>
  <c r="N166" i="4"/>
  <c r="O166" i="4"/>
  <c r="P166" i="4"/>
  <c r="N165" i="4"/>
  <c r="O165" i="4"/>
  <c r="P165" i="4"/>
  <c r="N164" i="4"/>
  <c r="O164" i="4"/>
  <c r="P164" i="4"/>
  <c r="N163" i="4"/>
  <c r="O163" i="4"/>
  <c r="P163" i="4"/>
  <c r="N162" i="4"/>
  <c r="O162" i="4"/>
  <c r="P162" i="4"/>
  <c r="N161" i="4"/>
  <c r="O161" i="4"/>
  <c r="P161" i="4"/>
  <c r="N160" i="4"/>
  <c r="O160" i="4"/>
  <c r="P160" i="4"/>
  <c r="N159" i="4"/>
  <c r="O159" i="4"/>
  <c r="P159" i="4"/>
  <c r="N158" i="4"/>
  <c r="O158" i="4"/>
  <c r="P158" i="4"/>
  <c r="N157" i="4"/>
  <c r="O157" i="4"/>
  <c r="P157" i="4"/>
  <c r="N156" i="4"/>
  <c r="O156" i="4"/>
  <c r="P156" i="4"/>
  <c r="N155" i="4"/>
  <c r="O155" i="4"/>
  <c r="P155" i="4"/>
  <c r="N154" i="4"/>
  <c r="O154" i="4"/>
  <c r="P154" i="4"/>
  <c r="N153" i="4"/>
  <c r="O153" i="4"/>
  <c r="P153" i="4"/>
  <c r="N152" i="4"/>
  <c r="O152" i="4"/>
  <c r="P152" i="4"/>
  <c r="N151" i="4"/>
  <c r="O151" i="4"/>
  <c r="P151" i="4"/>
  <c r="N150" i="4"/>
  <c r="O150" i="4"/>
  <c r="P150" i="4"/>
  <c r="N149" i="4"/>
  <c r="O149" i="4"/>
  <c r="P149" i="4"/>
  <c r="N148" i="4"/>
  <c r="O148" i="4"/>
  <c r="P148" i="4"/>
  <c r="N147" i="4"/>
  <c r="O147" i="4"/>
  <c r="P147" i="4"/>
  <c r="N146" i="4"/>
  <c r="O146" i="4"/>
  <c r="P146" i="4"/>
  <c r="N145" i="4"/>
  <c r="O145" i="4"/>
  <c r="P145" i="4"/>
  <c r="N144" i="4"/>
  <c r="O144" i="4"/>
  <c r="P144" i="4"/>
  <c r="N143" i="4"/>
  <c r="O143" i="4"/>
  <c r="P143" i="4"/>
  <c r="N142" i="4"/>
  <c r="O142" i="4"/>
  <c r="P142" i="4"/>
  <c r="N141" i="4"/>
  <c r="O141" i="4"/>
  <c r="P141" i="4"/>
  <c r="N140" i="4"/>
  <c r="O140" i="4"/>
  <c r="P140" i="4"/>
  <c r="N139" i="4"/>
  <c r="O139" i="4"/>
  <c r="P139" i="4"/>
  <c r="N138" i="4"/>
  <c r="O138" i="4"/>
  <c r="P138" i="4"/>
  <c r="N137" i="4"/>
  <c r="O137" i="4"/>
  <c r="P137" i="4"/>
  <c r="N136" i="4"/>
  <c r="O136" i="4"/>
  <c r="P136" i="4"/>
  <c r="N135" i="4"/>
  <c r="O135" i="4"/>
  <c r="P135" i="4"/>
  <c r="N134" i="4"/>
  <c r="O134" i="4"/>
  <c r="P134" i="4"/>
  <c r="N133" i="4"/>
  <c r="O133" i="4"/>
  <c r="P133" i="4"/>
  <c r="N132" i="4"/>
  <c r="O132" i="4"/>
  <c r="P132" i="4"/>
  <c r="N131" i="4"/>
  <c r="O131" i="4"/>
  <c r="P131" i="4"/>
  <c r="N130" i="4"/>
  <c r="O130" i="4"/>
  <c r="P130" i="4"/>
  <c r="N129" i="4"/>
  <c r="O129" i="4"/>
  <c r="P129" i="4"/>
  <c r="N128" i="4"/>
  <c r="O128" i="4"/>
  <c r="P128" i="4"/>
  <c r="N127" i="4"/>
  <c r="O127" i="4"/>
  <c r="P127" i="4"/>
  <c r="N126" i="4"/>
  <c r="O126" i="4"/>
  <c r="P126" i="4"/>
  <c r="N125" i="4"/>
  <c r="O125" i="4"/>
  <c r="P125" i="4"/>
  <c r="N124" i="4"/>
  <c r="O124" i="4"/>
  <c r="P124" i="4"/>
  <c r="N123" i="4"/>
  <c r="O123" i="4"/>
  <c r="P123" i="4"/>
  <c r="N122" i="4"/>
  <c r="O122" i="4"/>
  <c r="P122" i="4"/>
  <c r="N121" i="4"/>
  <c r="O121" i="4"/>
  <c r="P121" i="4"/>
  <c r="N120" i="4"/>
  <c r="O120" i="4"/>
  <c r="P120" i="4"/>
  <c r="N119" i="4"/>
  <c r="O119" i="4"/>
  <c r="P119" i="4"/>
  <c r="N118" i="4"/>
  <c r="O118" i="4"/>
  <c r="P118" i="4"/>
  <c r="N117" i="4"/>
  <c r="O117" i="4"/>
  <c r="P117" i="4"/>
  <c r="N116" i="4"/>
  <c r="O116" i="4"/>
  <c r="P116" i="4"/>
  <c r="N115" i="4"/>
  <c r="O115" i="4"/>
  <c r="P115" i="4"/>
  <c r="N114" i="4"/>
  <c r="O114" i="4"/>
  <c r="P114" i="4"/>
  <c r="N113" i="4"/>
  <c r="O113" i="4"/>
  <c r="P113" i="4"/>
  <c r="N112" i="4"/>
  <c r="O112" i="4"/>
  <c r="P112" i="4"/>
  <c r="N111" i="4"/>
  <c r="O111" i="4"/>
  <c r="P111" i="4"/>
  <c r="N110" i="4"/>
  <c r="O110" i="4"/>
  <c r="P110" i="4"/>
  <c r="N109" i="4"/>
  <c r="O109" i="4"/>
  <c r="P109" i="4"/>
  <c r="N108" i="4"/>
  <c r="O108" i="4"/>
  <c r="P108" i="4"/>
  <c r="N107" i="4"/>
  <c r="O107" i="4"/>
  <c r="P107" i="4"/>
  <c r="N106" i="4"/>
  <c r="O106" i="4"/>
  <c r="P106" i="4"/>
  <c r="N105" i="4"/>
  <c r="O105" i="4"/>
  <c r="P105" i="4"/>
  <c r="N104" i="4"/>
  <c r="O104" i="4"/>
  <c r="P104" i="4"/>
  <c r="N103" i="4"/>
  <c r="O103" i="4"/>
  <c r="P103" i="4"/>
  <c r="N102" i="4"/>
  <c r="O102" i="4"/>
  <c r="P102" i="4"/>
  <c r="N101" i="4"/>
  <c r="O101" i="4"/>
  <c r="P101" i="4"/>
  <c r="N100" i="4"/>
  <c r="O100" i="4"/>
  <c r="P100" i="4"/>
  <c r="N99" i="4"/>
  <c r="O99" i="4"/>
  <c r="P99" i="4"/>
  <c r="N98" i="4"/>
  <c r="O98" i="4"/>
  <c r="P98" i="4"/>
  <c r="N97" i="4"/>
  <c r="O97" i="4"/>
  <c r="P97" i="4"/>
  <c r="N96" i="4"/>
  <c r="O96" i="4"/>
  <c r="P96" i="4"/>
  <c r="N95" i="4"/>
  <c r="O95" i="4"/>
  <c r="P95" i="4"/>
  <c r="N94" i="4"/>
  <c r="O94" i="4"/>
  <c r="P94" i="4"/>
  <c r="N93" i="4"/>
  <c r="O93" i="4"/>
  <c r="P93" i="4"/>
  <c r="N92" i="4"/>
  <c r="O92" i="4"/>
  <c r="P92" i="4"/>
  <c r="N91" i="4"/>
  <c r="O91" i="4"/>
  <c r="P91" i="4"/>
  <c r="N90" i="4"/>
  <c r="O90" i="4"/>
  <c r="P90" i="4"/>
  <c r="N89" i="4"/>
  <c r="O89" i="4"/>
  <c r="P89" i="4"/>
  <c r="N88" i="4"/>
  <c r="O88" i="4"/>
  <c r="P88" i="4"/>
  <c r="N87" i="4"/>
  <c r="O87" i="4"/>
  <c r="P87" i="4"/>
  <c r="N86" i="4"/>
  <c r="O86" i="4"/>
  <c r="P86" i="4"/>
  <c r="N85" i="4"/>
  <c r="O85" i="4"/>
  <c r="P85" i="4"/>
  <c r="N84" i="4"/>
  <c r="O84" i="4"/>
  <c r="P84" i="4"/>
  <c r="N83" i="4"/>
  <c r="O83" i="4"/>
  <c r="P83" i="4"/>
  <c r="N82" i="4"/>
  <c r="O82" i="4"/>
  <c r="P82" i="4"/>
  <c r="N81" i="4"/>
  <c r="O81" i="4"/>
  <c r="P81" i="4"/>
  <c r="N80" i="4"/>
  <c r="O80" i="4"/>
  <c r="P80" i="4"/>
  <c r="N79" i="4"/>
  <c r="O79" i="4"/>
  <c r="P79" i="4"/>
  <c r="N78" i="4"/>
  <c r="O78" i="4"/>
  <c r="P78" i="4"/>
  <c r="N77" i="4"/>
  <c r="O77" i="4"/>
  <c r="P77" i="4"/>
  <c r="N76" i="4"/>
  <c r="O76" i="4"/>
  <c r="P76" i="4"/>
  <c r="N75" i="4"/>
  <c r="O75" i="4"/>
  <c r="P75" i="4"/>
  <c r="N74" i="4"/>
  <c r="O74" i="4"/>
  <c r="P74" i="4"/>
  <c r="N73" i="4"/>
  <c r="O73" i="4"/>
  <c r="P73" i="4"/>
  <c r="N72" i="4"/>
  <c r="O72" i="4"/>
  <c r="P72" i="4"/>
  <c r="N71" i="4"/>
  <c r="O71" i="4"/>
  <c r="P71" i="4"/>
  <c r="N70" i="4"/>
  <c r="O70" i="4"/>
  <c r="P70" i="4"/>
  <c r="N69" i="4"/>
  <c r="O69" i="4"/>
  <c r="P69" i="4"/>
  <c r="N68" i="4"/>
  <c r="O68" i="4"/>
  <c r="P68" i="4"/>
  <c r="N67" i="4"/>
  <c r="O67" i="4"/>
  <c r="P67" i="4"/>
  <c r="N66" i="4"/>
  <c r="O66" i="4"/>
  <c r="P66" i="4"/>
  <c r="N65" i="4"/>
  <c r="O65" i="4"/>
  <c r="P65" i="4"/>
  <c r="N64" i="4"/>
  <c r="O64" i="4"/>
  <c r="P64" i="4"/>
  <c r="N63" i="4"/>
  <c r="O63" i="4"/>
  <c r="P63" i="4"/>
  <c r="N62" i="4"/>
  <c r="O62" i="4"/>
  <c r="P62" i="4"/>
  <c r="N61" i="4"/>
  <c r="O61" i="4"/>
  <c r="P61" i="4"/>
  <c r="N60" i="4"/>
  <c r="O60" i="4"/>
  <c r="P60" i="4"/>
  <c r="N59" i="4"/>
  <c r="O59" i="4"/>
  <c r="P59" i="4"/>
  <c r="N58" i="4"/>
  <c r="O58" i="4"/>
  <c r="P58" i="4"/>
  <c r="N57" i="4"/>
  <c r="O57" i="4"/>
  <c r="P57" i="4"/>
  <c r="N56" i="4"/>
  <c r="O56" i="4"/>
  <c r="P56" i="4"/>
  <c r="N55" i="4"/>
  <c r="O55" i="4"/>
  <c r="P55" i="4"/>
  <c r="N54" i="4"/>
  <c r="O54" i="4"/>
  <c r="P54" i="4"/>
  <c r="N53" i="4"/>
  <c r="O53" i="4"/>
  <c r="P53" i="4"/>
  <c r="N52" i="4"/>
  <c r="O52" i="4"/>
  <c r="P52" i="4"/>
  <c r="N51" i="4"/>
  <c r="O51" i="4"/>
  <c r="P51" i="4"/>
  <c r="N50" i="4"/>
  <c r="O50" i="4"/>
  <c r="P50" i="4"/>
  <c r="N49" i="4"/>
  <c r="O49" i="4"/>
  <c r="P49" i="4"/>
  <c r="N48" i="4"/>
  <c r="O48" i="4"/>
  <c r="P48" i="4"/>
  <c r="N47" i="4"/>
  <c r="O47" i="4"/>
  <c r="P47" i="4"/>
  <c r="N46" i="4"/>
  <c r="O46" i="4"/>
  <c r="P46" i="4"/>
  <c r="N45" i="4"/>
  <c r="O45" i="4"/>
  <c r="P45" i="4"/>
  <c r="N44" i="4"/>
  <c r="O44" i="4"/>
  <c r="P44" i="4"/>
  <c r="N43" i="4"/>
  <c r="O43" i="4"/>
  <c r="P43" i="4"/>
  <c r="N42" i="4"/>
  <c r="O42" i="4"/>
  <c r="P42" i="4"/>
  <c r="N41" i="4"/>
  <c r="O41" i="4"/>
  <c r="P41" i="4"/>
  <c r="N40" i="4"/>
  <c r="O40" i="4"/>
  <c r="P40" i="4"/>
  <c r="N39" i="4"/>
  <c r="O39" i="4"/>
  <c r="P39" i="4"/>
  <c r="N38" i="4"/>
  <c r="O38" i="4"/>
  <c r="P38" i="4"/>
  <c r="N37" i="4"/>
  <c r="O37" i="4"/>
  <c r="P37" i="4"/>
  <c r="N36" i="4"/>
  <c r="O36" i="4"/>
  <c r="P36" i="4"/>
  <c r="N35" i="4"/>
  <c r="O35" i="4"/>
  <c r="P35" i="4"/>
  <c r="N34" i="4"/>
  <c r="O34" i="4"/>
  <c r="P34" i="4"/>
  <c r="N33" i="4"/>
  <c r="O33" i="4"/>
  <c r="P33" i="4"/>
  <c r="N32" i="4"/>
  <c r="O32" i="4"/>
  <c r="P32" i="4"/>
  <c r="N31" i="4"/>
  <c r="O31" i="4"/>
  <c r="P31" i="4"/>
  <c r="N30" i="4"/>
  <c r="O30" i="4"/>
  <c r="P30" i="4"/>
  <c r="N29" i="4"/>
  <c r="O29" i="4"/>
  <c r="P29" i="4"/>
  <c r="N28" i="4"/>
  <c r="O28" i="4"/>
  <c r="P28" i="4"/>
  <c r="N27" i="4"/>
  <c r="O27" i="4"/>
  <c r="P27" i="4"/>
  <c r="N26" i="4"/>
  <c r="O26" i="4"/>
  <c r="P26" i="4"/>
  <c r="N25" i="4"/>
  <c r="O25" i="4"/>
  <c r="P25" i="4"/>
  <c r="N24" i="4"/>
  <c r="O24" i="4"/>
  <c r="P24" i="4"/>
  <c r="N23" i="4"/>
  <c r="O23" i="4"/>
  <c r="P23" i="4"/>
  <c r="N22" i="4"/>
  <c r="O22" i="4"/>
  <c r="P22" i="4"/>
  <c r="N21" i="4"/>
  <c r="O21" i="4"/>
  <c r="P21" i="4"/>
  <c r="N20" i="4"/>
  <c r="O20" i="4"/>
  <c r="P20" i="4"/>
  <c r="N19" i="4"/>
  <c r="O19" i="4"/>
  <c r="P19" i="4"/>
  <c r="N18" i="4"/>
  <c r="O18" i="4"/>
  <c r="P18" i="4"/>
  <c r="N17" i="4"/>
  <c r="O17" i="4"/>
  <c r="P17" i="4"/>
  <c r="N16" i="4"/>
  <c r="O16" i="4"/>
  <c r="P16" i="4"/>
  <c r="N15" i="4"/>
  <c r="O15" i="4"/>
  <c r="P15" i="4"/>
  <c r="N14" i="4"/>
  <c r="O14" i="4"/>
  <c r="P14" i="4"/>
  <c r="N13" i="4"/>
  <c r="O13" i="4"/>
  <c r="P13" i="4"/>
  <c r="N12" i="4"/>
  <c r="O12" i="4"/>
  <c r="P12" i="4"/>
  <c r="N11" i="4"/>
  <c r="O11" i="4"/>
  <c r="P11" i="4"/>
  <c r="N10" i="4"/>
  <c r="O10" i="4"/>
  <c r="P10" i="4"/>
  <c r="N9" i="4"/>
  <c r="O9" i="4"/>
  <c r="P9" i="4"/>
  <c r="N8" i="4"/>
  <c r="O8" i="4"/>
  <c r="P8" i="4"/>
  <c r="N7" i="4"/>
  <c r="O7" i="4"/>
  <c r="P7" i="4"/>
  <c r="N6" i="4"/>
  <c r="O6" i="4"/>
  <c r="P6" i="4"/>
  <c r="J215" i="4"/>
  <c r="K215" i="4"/>
  <c r="L215" i="4"/>
  <c r="J214" i="4"/>
  <c r="K214" i="4"/>
  <c r="L214" i="4"/>
  <c r="J213" i="4"/>
  <c r="K213" i="4"/>
  <c r="L213" i="4"/>
  <c r="J212" i="4"/>
  <c r="K212" i="4"/>
  <c r="L212" i="4"/>
  <c r="J211" i="4"/>
  <c r="K211" i="4"/>
  <c r="L211" i="4"/>
  <c r="J210" i="4"/>
  <c r="K210" i="4"/>
  <c r="L210" i="4"/>
  <c r="J209" i="4"/>
  <c r="K209" i="4"/>
  <c r="L209" i="4"/>
  <c r="J208" i="4"/>
  <c r="K208" i="4"/>
  <c r="L208" i="4"/>
  <c r="J207" i="4"/>
  <c r="K207" i="4"/>
  <c r="L207" i="4"/>
  <c r="J206" i="4"/>
  <c r="K206" i="4"/>
  <c r="L206" i="4"/>
  <c r="J205" i="4"/>
  <c r="K205" i="4"/>
  <c r="L205" i="4"/>
  <c r="J204" i="4"/>
  <c r="K204" i="4"/>
  <c r="L204" i="4"/>
  <c r="J203" i="4"/>
  <c r="K203" i="4"/>
  <c r="L203" i="4"/>
  <c r="J202" i="4"/>
  <c r="K202" i="4"/>
  <c r="L202" i="4"/>
  <c r="J201" i="4"/>
  <c r="K201" i="4"/>
  <c r="L201" i="4"/>
  <c r="J200" i="4"/>
  <c r="K200" i="4"/>
  <c r="L200" i="4"/>
  <c r="J199" i="4"/>
  <c r="K199" i="4"/>
  <c r="L199" i="4"/>
  <c r="J198" i="4"/>
  <c r="K198" i="4"/>
  <c r="L198" i="4"/>
  <c r="J197" i="4"/>
  <c r="K197" i="4"/>
  <c r="L197" i="4"/>
  <c r="J196" i="4"/>
  <c r="K196" i="4"/>
  <c r="L196" i="4"/>
  <c r="J195" i="4"/>
  <c r="K195" i="4"/>
  <c r="L195" i="4"/>
  <c r="J194" i="4"/>
  <c r="K194" i="4"/>
  <c r="L194" i="4"/>
  <c r="J193" i="4"/>
  <c r="K193" i="4"/>
  <c r="L193" i="4"/>
  <c r="J192" i="4"/>
  <c r="K192" i="4"/>
  <c r="L192" i="4"/>
  <c r="J191" i="4"/>
  <c r="K191" i="4"/>
  <c r="L191" i="4"/>
  <c r="J190" i="4"/>
  <c r="K190" i="4"/>
  <c r="L190" i="4"/>
  <c r="J189" i="4"/>
  <c r="K189" i="4"/>
  <c r="L189" i="4"/>
  <c r="J188" i="4"/>
  <c r="K188" i="4"/>
  <c r="L188" i="4"/>
  <c r="J187" i="4"/>
  <c r="K187" i="4"/>
  <c r="L187" i="4"/>
  <c r="J186" i="4"/>
  <c r="K186" i="4"/>
  <c r="L186" i="4"/>
  <c r="J185" i="4"/>
  <c r="K185" i="4"/>
  <c r="L185" i="4"/>
  <c r="J184" i="4"/>
  <c r="K184" i="4"/>
  <c r="L184" i="4"/>
  <c r="J183" i="4"/>
  <c r="K183" i="4"/>
  <c r="L183" i="4"/>
  <c r="J182" i="4"/>
  <c r="K182" i="4"/>
  <c r="L182" i="4"/>
  <c r="J181" i="4"/>
  <c r="K181" i="4"/>
  <c r="L181" i="4"/>
  <c r="J180" i="4"/>
  <c r="K180" i="4"/>
  <c r="L180" i="4"/>
  <c r="J179" i="4"/>
  <c r="K179" i="4"/>
  <c r="L179" i="4"/>
  <c r="J178" i="4"/>
  <c r="K178" i="4"/>
  <c r="L178" i="4"/>
  <c r="J177" i="4"/>
  <c r="K177" i="4"/>
  <c r="L177" i="4"/>
  <c r="J176" i="4"/>
  <c r="K176" i="4"/>
  <c r="L176" i="4"/>
  <c r="J175" i="4"/>
  <c r="K175" i="4"/>
  <c r="L175" i="4"/>
  <c r="J174" i="4"/>
  <c r="K174" i="4"/>
  <c r="L174" i="4"/>
  <c r="J173" i="4"/>
  <c r="K173" i="4"/>
  <c r="L173" i="4"/>
  <c r="J172" i="4"/>
  <c r="K172" i="4"/>
  <c r="L172" i="4"/>
  <c r="J171" i="4"/>
  <c r="K171" i="4"/>
  <c r="L171" i="4"/>
  <c r="J170" i="4"/>
  <c r="K170" i="4"/>
  <c r="L170" i="4"/>
  <c r="J169" i="4"/>
  <c r="K169" i="4"/>
  <c r="L169" i="4"/>
  <c r="J168" i="4"/>
  <c r="K168" i="4"/>
  <c r="L168" i="4"/>
  <c r="J167" i="4"/>
  <c r="K167" i="4"/>
  <c r="L167" i="4"/>
  <c r="J166" i="4"/>
  <c r="K166" i="4"/>
  <c r="L166" i="4"/>
  <c r="J165" i="4"/>
  <c r="K165" i="4"/>
  <c r="L165" i="4"/>
  <c r="J164" i="4"/>
  <c r="K164" i="4"/>
  <c r="L164" i="4"/>
  <c r="J163" i="4"/>
  <c r="K163" i="4"/>
  <c r="L163" i="4"/>
  <c r="J162" i="4"/>
  <c r="K162" i="4"/>
  <c r="L162" i="4"/>
  <c r="J161" i="4"/>
  <c r="K161" i="4"/>
  <c r="L161" i="4"/>
  <c r="J160" i="4"/>
  <c r="K160" i="4"/>
  <c r="L160" i="4"/>
  <c r="J159" i="4"/>
  <c r="K159" i="4"/>
  <c r="L159" i="4"/>
  <c r="J158" i="4"/>
  <c r="K158" i="4"/>
  <c r="L158" i="4"/>
  <c r="J157" i="4"/>
  <c r="K157" i="4"/>
  <c r="L157" i="4"/>
  <c r="J156" i="4"/>
  <c r="K156" i="4"/>
  <c r="L156" i="4"/>
  <c r="J155" i="4"/>
  <c r="K155" i="4"/>
  <c r="L155" i="4"/>
  <c r="J154" i="4"/>
  <c r="K154" i="4"/>
  <c r="L154" i="4"/>
  <c r="J153" i="4"/>
  <c r="K153" i="4"/>
  <c r="L153" i="4"/>
  <c r="J152" i="4"/>
  <c r="K152" i="4"/>
  <c r="L152" i="4"/>
  <c r="J151" i="4"/>
  <c r="K151" i="4"/>
  <c r="L151" i="4"/>
  <c r="J150" i="4"/>
  <c r="K150" i="4"/>
  <c r="L150" i="4"/>
  <c r="J149" i="4"/>
  <c r="K149" i="4"/>
  <c r="L149" i="4"/>
  <c r="J148" i="4"/>
  <c r="K148" i="4"/>
  <c r="L148" i="4"/>
  <c r="J147" i="4"/>
  <c r="K147" i="4"/>
  <c r="L147" i="4"/>
  <c r="J146" i="4"/>
  <c r="K146" i="4"/>
  <c r="L146" i="4"/>
  <c r="J145" i="4"/>
  <c r="K145" i="4"/>
  <c r="L145" i="4"/>
  <c r="J144" i="4"/>
  <c r="K144" i="4"/>
  <c r="L144" i="4"/>
  <c r="J143" i="4"/>
  <c r="K143" i="4"/>
  <c r="L143" i="4"/>
  <c r="J142" i="4"/>
  <c r="K142" i="4"/>
  <c r="L142" i="4"/>
  <c r="J141" i="4"/>
  <c r="K141" i="4"/>
  <c r="L141" i="4"/>
  <c r="J140" i="4"/>
  <c r="K140" i="4"/>
  <c r="L140" i="4"/>
  <c r="J139" i="4"/>
  <c r="K139" i="4"/>
  <c r="L139" i="4"/>
  <c r="J138" i="4"/>
  <c r="K138" i="4"/>
  <c r="L138" i="4"/>
  <c r="J137" i="4"/>
  <c r="K137" i="4"/>
  <c r="L137" i="4"/>
  <c r="J136" i="4"/>
  <c r="K136" i="4"/>
  <c r="L136" i="4"/>
  <c r="J135" i="4"/>
  <c r="K135" i="4"/>
  <c r="L135" i="4"/>
  <c r="J134" i="4"/>
  <c r="K134" i="4"/>
  <c r="L134" i="4"/>
  <c r="J133" i="4"/>
  <c r="K133" i="4"/>
  <c r="L133" i="4"/>
  <c r="J132" i="4"/>
  <c r="K132" i="4"/>
  <c r="L132" i="4"/>
  <c r="J131" i="4"/>
  <c r="K131" i="4"/>
  <c r="L131" i="4"/>
  <c r="J130" i="4"/>
  <c r="K130" i="4"/>
  <c r="L130" i="4"/>
  <c r="J129" i="4"/>
  <c r="K129" i="4"/>
  <c r="L129" i="4"/>
  <c r="J128" i="4"/>
  <c r="K128" i="4"/>
  <c r="L128" i="4"/>
  <c r="J127" i="4"/>
  <c r="K127" i="4"/>
  <c r="L127" i="4"/>
  <c r="J126" i="4"/>
  <c r="K126" i="4"/>
  <c r="L126" i="4"/>
  <c r="J125" i="4"/>
  <c r="K125" i="4"/>
  <c r="L125" i="4"/>
  <c r="J124" i="4"/>
  <c r="K124" i="4"/>
  <c r="L124" i="4"/>
  <c r="J123" i="4"/>
  <c r="K123" i="4"/>
  <c r="L123" i="4"/>
  <c r="J122" i="4"/>
  <c r="K122" i="4"/>
  <c r="L122" i="4"/>
  <c r="J121" i="4"/>
  <c r="K121" i="4"/>
  <c r="L121" i="4"/>
  <c r="J120" i="4"/>
  <c r="K120" i="4"/>
  <c r="L120" i="4"/>
  <c r="J119" i="4"/>
  <c r="K119" i="4"/>
  <c r="L119" i="4"/>
  <c r="J118" i="4"/>
  <c r="K118" i="4"/>
  <c r="L118" i="4"/>
  <c r="J117" i="4"/>
  <c r="K117" i="4"/>
  <c r="L117" i="4"/>
  <c r="J116" i="4"/>
  <c r="K116" i="4"/>
  <c r="L116" i="4"/>
  <c r="J115" i="4"/>
  <c r="K115" i="4"/>
  <c r="L115" i="4"/>
  <c r="J114" i="4"/>
  <c r="K114" i="4"/>
  <c r="L114" i="4"/>
  <c r="J113" i="4"/>
  <c r="K113" i="4"/>
  <c r="L113" i="4"/>
  <c r="J112" i="4"/>
  <c r="K112" i="4"/>
  <c r="L112" i="4"/>
  <c r="J111" i="4"/>
  <c r="K111" i="4"/>
  <c r="L111" i="4"/>
  <c r="J110" i="4"/>
  <c r="K110" i="4"/>
  <c r="L110" i="4"/>
  <c r="J109" i="4"/>
  <c r="K109" i="4"/>
  <c r="L109" i="4"/>
  <c r="J108" i="4"/>
  <c r="K108" i="4"/>
  <c r="L108" i="4"/>
  <c r="J107" i="4"/>
  <c r="K107" i="4"/>
  <c r="L107" i="4"/>
  <c r="J106" i="4"/>
  <c r="K106" i="4"/>
  <c r="L106" i="4"/>
  <c r="J105" i="4"/>
  <c r="K105" i="4"/>
  <c r="L105" i="4"/>
  <c r="J104" i="4"/>
  <c r="K104" i="4"/>
  <c r="L104" i="4"/>
  <c r="J103" i="4"/>
  <c r="K103" i="4"/>
  <c r="L103" i="4"/>
  <c r="J102" i="4"/>
  <c r="K102" i="4"/>
  <c r="L102" i="4"/>
  <c r="J101" i="4"/>
  <c r="K101" i="4"/>
  <c r="L101" i="4"/>
  <c r="J100" i="4"/>
  <c r="K100" i="4"/>
  <c r="L100" i="4"/>
  <c r="J99" i="4"/>
  <c r="K99" i="4"/>
  <c r="L99" i="4"/>
  <c r="J98" i="4"/>
  <c r="K98" i="4"/>
  <c r="L98" i="4"/>
  <c r="J97" i="4"/>
  <c r="K97" i="4"/>
  <c r="L97" i="4"/>
  <c r="J96" i="4"/>
  <c r="K96" i="4"/>
  <c r="L96" i="4"/>
  <c r="J95" i="4"/>
  <c r="K95" i="4"/>
  <c r="L95" i="4"/>
  <c r="J94" i="4"/>
  <c r="K94" i="4"/>
  <c r="L94" i="4"/>
  <c r="J93" i="4"/>
  <c r="K93" i="4"/>
  <c r="L93" i="4"/>
  <c r="J92" i="4"/>
  <c r="K92" i="4"/>
  <c r="L92" i="4"/>
  <c r="J91" i="4"/>
  <c r="K91" i="4"/>
  <c r="L91" i="4"/>
  <c r="J90" i="4"/>
  <c r="K90" i="4"/>
  <c r="L90" i="4"/>
  <c r="J89" i="4"/>
  <c r="K89" i="4"/>
  <c r="L89" i="4"/>
  <c r="J88" i="4"/>
  <c r="K88" i="4"/>
  <c r="L88" i="4"/>
  <c r="J87" i="4"/>
  <c r="K87" i="4"/>
  <c r="L87" i="4"/>
  <c r="J86" i="4"/>
  <c r="K86" i="4"/>
  <c r="L86" i="4"/>
  <c r="J85" i="4"/>
  <c r="K85" i="4"/>
  <c r="L85" i="4"/>
  <c r="J84" i="4"/>
  <c r="K84" i="4"/>
  <c r="L84" i="4"/>
  <c r="J83" i="4"/>
  <c r="K83" i="4"/>
  <c r="L83" i="4"/>
  <c r="J82" i="4"/>
  <c r="K82" i="4"/>
  <c r="L82" i="4"/>
  <c r="J81" i="4"/>
  <c r="K81" i="4"/>
  <c r="L81" i="4"/>
  <c r="J80" i="4"/>
  <c r="K80" i="4"/>
  <c r="L80" i="4"/>
  <c r="J79" i="4"/>
  <c r="K79" i="4"/>
  <c r="L79" i="4"/>
  <c r="J78" i="4"/>
  <c r="K78" i="4"/>
  <c r="L78" i="4"/>
  <c r="J77" i="4"/>
  <c r="K77" i="4"/>
  <c r="L77" i="4"/>
  <c r="J76" i="4"/>
  <c r="K76" i="4"/>
  <c r="L76" i="4"/>
  <c r="J75" i="4"/>
  <c r="K75" i="4"/>
  <c r="L75" i="4"/>
  <c r="J74" i="4"/>
  <c r="K74" i="4"/>
  <c r="L74" i="4"/>
  <c r="J73" i="4"/>
  <c r="K73" i="4"/>
  <c r="L73" i="4"/>
  <c r="J72" i="4"/>
  <c r="K72" i="4"/>
  <c r="L72" i="4"/>
  <c r="J71" i="4"/>
  <c r="K71" i="4"/>
  <c r="L71" i="4"/>
  <c r="J70" i="4"/>
  <c r="K70" i="4"/>
  <c r="L70" i="4"/>
  <c r="J69" i="4"/>
  <c r="K69" i="4"/>
  <c r="L69" i="4"/>
  <c r="J68" i="4"/>
  <c r="K68" i="4"/>
  <c r="L68" i="4"/>
  <c r="J67" i="4"/>
  <c r="K67" i="4"/>
  <c r="L67" i="4"/>
  <c r="J66" i="4"/>
  <c r="K66" i="4"/>
  <c r="L66" i="4"/>
  <c r="J65" i="4"/>
  <c r="K65" i="4"/>
  <c r="L65" i="4"/>
  <c r="J64" i="4"/>
  <c r="K64" i="4"/>
  <c r="L64" i="4"/>
  <c r="J63" i="4"/>
  <c r="K63" i="4"/>
  <c r="L63" i="4"/>
  <c r="J62" i="4"/>
  <c r="K62" i="4"/>
  <c r="L62" i="4"/>
  <c r="J61" i="4"/>
  <c r="K61" i="4"/>
  <c r="L61" i="4"/>
  <c r="J60" i="4"/>
  <c r="K60" i="4"/>
  <c r="L60" i="4"/>
  <c r="J59" i="4"/>
  <c r="K59" i="4"/>
  <c r="L59" i="4"/>
  <c r="J58" i="4"/>
  <c r="K58" i="4"/>
  <c r="L58" i="4"/>
  <c r="J57" i="4"/>
  <c r="K57" i="4"/>
  <c r="L57" i="4"/>
  <c r="J56" i="4"/>
  <c r="K56" i="4"/>
  <c r="L56" i="4"/>
  <c r="J55" i="4"/>
  <c r="K55" i="4"/>
  <c r="L55" i="4"/>
  <c r="J54" i="4"/>
  <c r="K54" i="4"/>
  <c r="L54" i="4"/>
  <c r="J53" i="4"/>
  <c r="K53" i="4"/>
  <c r="L53" i="4"/>
  <c r="J52" i="4"/>
  <c r="K52" i="4"/>
  <c r="L52" i="4"/>
  <c r="J51" i="4"/>
  <c r="K51" i="4"/>
  <c r="L51" i="4"/>
  <c r="J50" i="4"/>
  <c r="K50" i="4"/>
  <c r="L50" i="4"/>
  <c r="J49" i="4"/>
  <c r="K49" i="4"/>
  <c r="L49" i="4"/>
  <c r="J48" i="4"/>
  <c r="K48" i="4"/>
  <c r="L48" i="4"/>
  <c r="J47" i="4"/>
  <c r="K47" i="4"/>
  <c r="L47" i="4"/>
  <c r="J46" i="4"/>
  <c r="K46" i="4"/>
  <c r="L46" i="4"/>
  <c r="J45" i="4"/>
  <c r="K45" i="4"/>
  <c r="L45" i="4"/>
  <c r="J44" i="4"/>
  <c r="K44" i="4"/>
  <c r="L44" i="4"/>
  <c r="J43" i="4"/>
  <c r="K43" i="4"/>
  <c r="L43" i="4"/>
  <c r="J42" i="4"/>
  <c r="K42" i="4"/>
  <c r="L42" i="4"/>
  <c r="J41" i="4"/>
  <c r="K41" i="4"/>
  <c r="L41" i="4"/>
  <c r="J40" i="4"/>
  <c r="K40" i="4"/>
  <c r="L40" i="4"/>
  <c r="J39" i="4"/>
  <c r="K39" i="4"/>
  <c r="L39" i="4"/>
  <c r="J38" i="4"/>
  <c r="K38" i="4"/>
  <c r="L38" i="4"/>
  <c r="J37" i="4"/>
  <c r="K37" i="4"/>
  <c r="L37" i="4"/>
  <c r="J36" i="4"/>
  <c r="K36" i="4"/>
  <c r="L36" i="4"/>
  <c r="J35" i="4"/>
  <c r="K35" i="4"/>
  <c r="L35" i="4"/>
  <c r="J34" i="4"/>
  <c r="K34" i="4"/>
  <c r="L34" i="4"/>
  <c r="J33" i="4"/>
  <c r="K33" i="4"/>
  <c r="L33" i="4"/>
  <c r="J32" i="4"/>
  <c r="K32" i="4"/>
  <c r="L32" i="4"/>
  <c r="J31" i="4"/>
  <c r="K31" i="4"/>
  <c r="L31" i="4"/>
  <c r="J30" i="4"/>
  <c r="K30" i="4"/>
  <c r="L30" i="4"/>
  <c r="J29" i="4"/>
  <c r="K29" i="4"/>
  <c r="L29" i="4"/>
  <c r="J28" i="4"/>
  <c r="K28" i="4"/>
  <c r="L28" i="4"/>
  <c r="J27" i="4"/>
  <c r="K27" i="4"/>
  <c r="L27" i="4"/>
  <c r="J26" i="4"/>
  <c r="K26" i="4"/>
  <c r="L26" i="4"/>
  <c r="J25" i="4"/>
  <c r="K25" i="4"/>
  <c r="L25" i="4"/>
  <c r="J24" i="4"/>
  <c r="K24" i="4"/>
  <c r="L24" i="4"/>
  <c r="J23" i="4"/>
  <c r="K23" i="4"/>
  <c r="L23" i="4"/>
  <c r="J22" i="4"/>
  <c r="K22" i="4"/>
  <c r="L22" i="4"/>
  <c r="J21" i="4"/>
  <c r="K21" i="4"/>
  <c r="L21" i="4"/>
  <c r="J20" i="4"/>
  <c r="K20" i="4"/>
  <c r="L20" i="4"/>
  <c r="J19" i="4"/>
  <c r="K19" i="4"/>
  <c r="L19" i="4"/>
  <c r="J18" i="4"/>
  <c r="K18" i="4"/>
  <c r="L18" i="4"/>
  <c r="J17" i="4"/>
  <c r="K17" i="4"/>
  <c r="L17" i="4"/>
  <c r="J16" i="4"/>
  <c r="K16" i="4"/>
  <c r="L16" i="4"/>
  <c r="J15" i="4"/>
  <c r="K15" i="4"/>
  <c r="L15" i="4"/>
  <c r="J14" i="4"/>
  <c r="K14" i="4"/>
  <c r="L14" i="4"/>
  <c r="J13" i="4"/>
  <c r="K13" i="4"/>
  <c r="L13" i="4"/>
  <c r="J12" i="4"/>
  <c r="K12" i="4"/>
  <c r="L12" i="4"/>
  <c r="J11" i="4"/>
  <c r="K11" i="4"/>
  <c r="L11" i="4"/>
  <c r="J10" i="4"/>
  <c r="K10" i="4"/>
  <c r="L10" i="4"/>
  <c r="J9" i="4"/>
  <c r="K9" i="4"/>
  <c r="L9" i="4"/>
  <c r="J8" i="4"/>
  <c r="K8" i="4"/>
  <c r="L8" i="4"/>
  <c r="J7" i="4"/>
  <c r="K7" i="4"/>
  <c r="L7" i="4"/>
  <c r="J6" i="4"/>
  <c r="K6" i="4"/>
  <c r="L6" i="4"/>
  <c r="F173" i="4"/>
  <c r="F172" i="4"/>
  <c r="F137" i="4"/>
  <c r="F136" i="4"/>
  <c r="F135" i="4"/>
  <c r="F134" i="4"/>
  <c r="F74" i="4"/>
  <c r="F11" i="4"/>
  <c r="F10" i="4"/>
  <c r="F7" i="4"/>
  <c r="G7" i="4"/>
  <c r="H7" i="4"/>
  <c r="F8" i="4"/>
  <c r="G8" i="4"/>
  <c r="H8" i="4"/>
  <c r="F9" i="4"/>
  <c r="G9" i="4"/>
  <c r="H9" i="4"/>
  <c r="G10" i="4"/>
  <c r="H10" i="4"/>
  <c r="G11" i="4"/>
  <c r="H11" i="4"/>
  <c r="F12" i="4"/>
  <c r="G12" i="4"/>
  <c r="H12" i="4"/>
  <c r="F13" i="4"/>
  <c r="G13" i="4"/>
  <c r="H13" i="4"/>
  <c r="F14" i="4"/>
  <c r="G14" i="4"/>
  <c r="H14" i="4"/>
  <c r="F15" i="4"/>
  <c r="G15" i="4"/>
  <c r="H15" i="4"/>
  <c r="F16" i="4"/>
  <c r="G16" i="4"/>
  <c r="H16" i="4"/>
  <c r="F17" i="4"/>
  <c r="G17" i="4"/>
  <c r="H17" i="4"/>
  <c r="F18" i="4"/>
  <c r="G18" i="4"/>
  <c r="H18" i="4"/>
  <c r="F19" i="4"/>
  <c r="G19" i="4"/>
  <c r="H19" i="4"/>
  <c r="F20" i="4"/>
  <c r="G20" i="4"/>
  <c r="H20" i="4"/>
  <c r="F21" i="4"/>
  <c r="G21" i="4"/>
  <c r="H21" i="4"/>
  <c r="F22" i="4"/>
  <c r="G22" i="4"/>
  <c r="H22" i="4"/>
  <c r="F23" i="4"/>
  <c r="G23" i="4"/>
  <c r="H23" i="4"/>
  <c r="F24" i="4"/>
  <c r="G24" i="4"/>
  <c r="H24" i="4"/>
  <c r="F25" i="4"/>
  <c r="G25" i="4"/>
  <c r="H25" i="4"/>
  <c r="F26" i="4"/>
  <c r="G26" i="4"/>
  <c r="H26" i="4"/>
  <c r="F27" i="4"/>
  <c r="G27" i="4"/>
  <c r="H27" i="4"/>
  <c r="F28" i="4"/>
  <c r="G28" i="4"/>
  <c r="H28" i="4"/>
  <c r="F29" i="4"/>
  <c r="G29" i="4"/>
  <c r="H29" i="4"/>
  <c r="F30" i="4"/>
  <c r="G30" i="4"/>
  <c r="H30" i="4"/>
  <c r="F31" i="4"/>
  <c r="G31" i="4"/>
  <c r="H31" i="4"/>
  <c r="F32" i="4"/>
  <c r="G32" i="4"/>
  <c r="H32" i="4"/>
  <c r="F33" i="4"/>
  <c r="G33" i="4"/>
  <c r="H33" i="4"/>
  <c r="F34" i="4"/>
  <c r="G34" i="4"/>
  <c r="H34" i="4"/>
  <c r="F35" i="4"/>
  <c r="G35" i="4"/>
  <c r="H35" i="4"/>
  <c r="F36" i="4"/>
  <c r="G36" i="4"/>
  <c r="H36" i="4"/>
  <c r="F37" i="4"/>
  <c r="G37" i="4"/>
  <c r="H37" i="4"/>
  <c r="F38" i="4"/>
  <c r="G38" i="4"/>
  <c r="H38" i="4"/>
  <c r="F39" i="4"/>
  <c r="G39" i="4"/>
  <c r="H39" i="4"/>
  <c r="F40" i="4"/>
  <c r="G40" i="4"/>
  <c r="H40" i="4"/>
  <c r="F41" i="4"/>
  <c r="G41" i="4"/>
  <c r="H41" i="4"/>
  <c r="F42" i="4"/>
  <c r="G42" i="4"/>
  <c r="H42" i="4"/>
  <c r="F43" i="4"/>
  <c r="G43" i="4"/>
  <c r="H43" i="4"/>
  <c r="F44" i="4"/>
  <c r="G44" i="4"/>
  <c r="H44" i="4"/>
  <c r="F45" i="4"/>
  <c r="G45" i="4"/>
  <c r="H45" i="4"/>
  <c r="F46" i="4"/>
  <c r="G46" i="4"/>
  <c r="H46" i="4"/>
  <c r="F47" i="4"/>
  <c r="G47" i="4"/>
  <c r="H47" i="4"/>
  <c r="F48" i="4"/>
  <c r="G48" i="4"/>
  <c r="H48" i="4"/>
  <c r="F49" i="4"/>
  <c r="G49" i="4"/>
  <c r="H49" i="4"/>
  <c r="F50" i="4"/>
  <c r="G50" i="4"/>
  <c r="H50" i="4"/>
  <c r="F51" i="4"/>
  <c r="G51" i="4"/>
  <c r="H51" i="4"/>
  <c r="F52" i="4"/>
  <c r="G52" i="4"/>
  <c r="H52" i="4"/>
  <c r="F53" i="4"/>
  <c r="G53" i="4"/>
  <c r="H53" i="4"/>
  <c r="F54" i="4"/>
  <c r="G54" i="4"/>
  <c r="H54" i="4"/>
  <c r="F55" i="4"/>
  <c r="G55" i="4"/>
  <c r="H55" i="4"/>
  <c r="F56" i="4"/>
  <c r="G56" i="4"/>
  <c r="H56" i="4"/>
  <c r="F57" i="4"/>
  <c r="G57" i="4"/>
  <c r="H57" i="4"/>
  <c r="F58" i="4"/>
  <c r="G58" i="4"/>
  <c r="H58" i="4"/>
  <c r="F59" i="4"/>
  <c r="G59" i="4"/>
  <c r="H59" i="4"/>
  <c r="F60" i="4"/>
  <c r="G60" i="4"/>
  <c r="H60" i="4"/>
  <c r="F61" i="4"/>
  <c r="G61" i="4"/>
  <c r="H61" i="4"/>
  <c r="F62" i="4"/>
  <c r="G62" i="4"/>
  <c r="H62" i="4"/>
  <c r="F63" i="4"/>
  <c r="G63" i="4"/>
  <c r="H63" i="4"/>
  <c r="F64" i="4"/>
  <c r="G64" i="4"/>
  <c r="H64" i="4"/>
  <c r="F65" i="4"/>
  <c r="G65" i="4"/>
  <c r="H65" i="4"/>
  <c r="F66" i="4"/>
  <c r="G66" i="4"/>
  <c r="H66" i="4"/>
  <c r="F67" i="4"/>
  <c r="G67" i="4"/>
  <c r="H67" i="4"/>
  <c r="F68" i="4"/>
  <c r="G68" i="4"/>
  <c r="H68" i="4"/>
  <c r="F69" i="4"/>
  <c r="G69" i="4"/>
  <c r="H69" i="4"/>
  <c r="F70" i="4"/>
  <c r="G70" i="4"/>
  <c r="H70" i="4"/>
  <c r="F71" i="4"/>
  <c r="G71" i="4"/>
  <c r="H71" i="4"/>
  <c r="F72" i="4"/>
  <c r="G72" i="4"/>
  <c r="H72" i="4"/>
  <c r="F73" i="4"/>
  <c r="G73" i="4"/>
  <c r="H73" i="4"/>
  <c r="G74" i="4"/>
  <c r="H74" i="4"/>
  <c r="F75" i="4"/>
  <c r="G75" i="4"/>
  <c r="H75" i="4"/>
  <c r="F76" i="4"/>
  <c r="G76" i="4"/>
  <c r="H76" i="4"/>
  <c r="F77" i="4"/>
  <c r="G77" i="4"/>
  <c r="H77" i="4"/>
  <c r="F78" i="4"/>
  <c r="G78" i="4"/>
  <c r="H78" i="4"/>
  <c r="F79" i="4"/>
  <c r="G79" i="4"/>
  <c r="H79" i="4"/>
  <c r="F80" i="4"/>
  <c r="G80" i="4"/>
  <c r="H80" i="4"/>
  <c r="F81" i="4"/>
  <c r="G81" i="4"/>
  <c r="H81" i="4"/>
  <c r="F82" i="4"/>
  <c r="G82" i="4"/>
  <c r="H82" i="4"/>
  <c r="F83" i="4"/>
  <c r="G83" i="4"/>
  <c r="H83" i="4"/>
  <c r="F84" i="4"/>
  <c r="G84" i="4"/>
  <c r="H84" i="4"/>
  <c r="F85" i="4"/>
  <c r="G85" i="4"/>
  <c r="H85" i="4"/>
  <c r="F86" i="4"/>
  <c r="G86" i="4"/>
  <c r="H86" i="4"/>
  <c r="F87" i="4"/>
  <c r="G87" i="4"/>
  <c r="H87" i="4"/>
  <c r="F88" i="4"/>
  <c r="G88" i="4"/>
  <c r="H88" i="4"/>
  <c r="F89" i="4"/>
  <c r="G89" i="4"/>
  <c r="H89" i="4"/>
  <c r="F90" i="4"/>
  <c r="G90" i="4"/>
  <c r="H90" i="4"/>
  <c r="F91" i="4"/>
  <c r="G91" i="4"/>
  <c r="H91" i="4"/>
  <c r="F92" i="4"/>
  <c r="G92" i="4"/>
  <c r="H92" i="4"/>
  <c r="F93" i="4"/>
  <c r="G93" i="4"/>
  <c r="H93" i="4"/>
  <c r="F94" i="4"/>
  <c r="G94" i="4"/>
  <c r="H94" i="4"/>
  <c r="F95" i="4"/>
  <c r="G95" i="4"/>
  <c r="H95" i="4"/>
  <c r="F96" i="4"/>
  <c r="G96" i="4"/>
  <c r="H96" i="4"/>
  <c r="F97" i="4"/>
  <c r="G97" i="4"/>
  <c r="H97" i="4"/>
  <c r="F98" i="4"/>
  <c r="G98" i="4"/>
  <c r="H98" i="4"/>
  <c r="F99" i="4"/>
  <c r="G99" i="4"/>
  <c r="H99" i="4"/>
  <c r="F100" i="4"/>
  <c r="G100" i="4"/>
  <c r="H100" i="4"/>
  <c r="F101" i="4"/>
  <c r="G101" i="4"/>
  <c r="H101" i="4"/>
  <c r="F102" i="4"/>
  <c r="G102" i="4"/>
  <c r="H102" i="4"/>
  <c r="F103" i="4"/>
  <c r="G103" i="4"/>
  <c r="H103" i="4"/>
  <c r="F104" i="4"/>
  <c r="G104" i="4"/>
  <c r="H104" i="4"/>
  <c r="F105" i="4"/>
  <c r="G105" i="4"/>
  <c r="H105" i="4"/>
  <c r="F106" i="4"/>
  <c r="G106" i="4"/>
  <c r="H106" i="4"/>
  <c r="F107" i="4"/>
  <c r="G107" i="4"/>
  <c r="H107" i="4"/>
  <c r="F108" i="4"/>
  <c r="G108" i="4"/>
  <c r="H108" i="4"/>
  <c r="F109" i="4"/>
  <c r="G109" i="4"/>
  <c r="H109" i="4"/>
  <c r="F110" i="4"/>
  <c r="G110" i="4"/>
  <c r="H110" i="4"/>
  <c r="F111" i="4"/>
  <c r="G111" i="4"/>
  <c r="H111" i="4"/>
  <c r="F112" i="4"/>
  <c r="G112" i="4"/>
  <c r="H112" i="4"/>
  <c r="F113" i="4"/>
  <c r="G113" i="4"/>
  <c r="H113" i="4"/>
  <c r="F114" i="4"/>
  <c r="G114" i="4"/>
  <c r="H114" i="4"/>
  <c r="F115" i="4"/>
  <c r="G115" i="4"/>
  <c r="H115" i="4"/>
  <c r="F116" i="4"/>
  <c r="G116" i="4"/>
  <c r="H116" i="4"/>
  <c r="F117" i="4"/>
  <c r="G117" i="4"/>
  <c r="H117" i="4"/>
  <c r="F118" i="4"/>
  <c r="G118" i="4"/>
  <c r="H118" i="4"/>
  <c r="F119" i="4"/>
  <c r="G119" i="4"/>
  <c r="H119" i="4"/>
  <c r="F120" i="4"/>
  <c r="G120" i="4"/>
  <c r="H120" i="4"/>
  <c r="F121" i="4"/>
  <c r="G121" i="4"/>
  <c r="H121" i="4"/>
  <c r="F122" i="4"/>
  <c r="G122" i="4"/>
  <c r="H122" i="4"/>
  <c r="F123" i="4"/>
  <c r="G123" i="4"/>
  <c r="H123" i="4"/>
  <c r="F124" i="4"/>
  <c r="G124" i="4"/>
  <c r="H124" i="4"/>
  <c r="F125" i="4"/>
  <c r="G125" i="4"/>
  <c r="H125" i="4"/>
  <c r="F126" i="4"/>
  <c r="G126" i="4"/>
  <c r="H126" i="4"/>
  <c r="F127" i="4"/>
  <c r="G127" i="4"/>
  <c r="H127" i="4"/>
  <c r="F128" i="4"/>
  <c r="G128" i="4"/>
  <c r="H128" i="4"/>
  <c r="F129" i="4"/>
  <c r="G129" i="4"/>
  <c r="H129" i="4"/>
  <c r="F130" i="4"/>
  <c r="G130" i="4"/>
  <c r="H130" i="4"/>
  <c r="F131" i="4"/>
  <c r="G131" i="4"/>
  <c r="H131" i="4"/>
  <c r="F132" i="4"/>
  <c r="G132" i="4"/>
  <c r="H132" i="4"/>
  <c r="F133" i="4"/>
  <c r="G133" i="4"/>
  <c r="H133" i="4"/>
  <c r="G134" i="4"/>
  <c r="H134" i="4"/>
  <c r="G135" i="4"/>
  <c r="H135" i="4"/>
  <c r="G136" i="4"/>
  <c r="H136" i="4"/>
  <c r="G137" i="4"/>
  <c r="H137" i="4"/>
  <c r="F138" i="4"/>
  <c r="G138" i="4"/>
  <c r="H138" i="4"/>
  <c r="F139" i="4"/>
  <c r="G139" i="4"/>
  <c r="H139" i="4"/>
  <c r="F140" i="4"/>
  <c r="G140" i="4"/>
  <c r="H140" i="4"/>
  <c r="F141" i="4"/>
  <c r="G141" i="4"/>
  <c r="H141" i="4"/>
  <c r="F142" i="4"/>
  <c r="G142" i="4"/>
  <c r="H142" i="4"/>
  <c r="F143" i="4"/>
  <c r="G143" i="4"/>
  <c r="H143" i="4"/>
  <c r="F144" i="4"/>
  <c r="G144" i="4"/>
  <c r="H144" i="4"/>
  <c r="F145" i="4"/>
  <c r="G145" i="4"/>
  <c r="H145" i="4"/>
  <c r="F146" i="4"/>
  <c r="G146" i="4"/>
  <c r="H146" i="4"/>
  <c r="F147" i="4"/>
  <c r="G147" i="4"/>
  <c r="H147" i="4"/>
  <c r="F148" i="4"/>
  <c r="G148" i="4"/>
  <c r="H148" i="4"/>
  <c r="F149" i="4"/>
  <c r="G149" i="4"/>
  <c r="H149" i="4"/>
  <c r="F150" i="4"/>
  <c r="G150" i="4"/>
  <c r="H150" i="4"/>
  <c r="F151" i="4"/>
  <c r="G151" i="4"/>
  <c r="H151" i="4"/>
  <c r="F152" i="4"/>
  <c r="G152" i="4"/>
  <c r="H152" i="4"/>
  <c r="F153" i="4"/>
  <c r="G153" i="4"/>
  <c r="H153" i="4"/>
  <c r="F154" i="4"/>
  <c r="G154" i="4"/>
  <c r="H154" i="4"/>
  <c r="F155" i="4"/>
  <c r="G155" i="4"/>
  <c r="H155" i="4"/>
  <c r="F156" i="4"/>
  <c r="G156" i="4"/>
  <c r="H156" i="4"/>
  <c r="F157" i="4"/>
  <c r="G157" i="4"/>
  <c r="H157" i="4"/>
  <c r="F158" i="4"/>
  <c r="G158" i="4"/>
  <c r="H158" i="4"/>
  <c r="F159" i="4"/>
  <c r="G159" i="4"/>
  <c r="H159" i="4"/>
  <c r="F160" i="4"/>
  <c r="G160" i="4"/>
  <c r="H160" i="4"/>
  <c r="F161" i="4"/>
  <c r="G161" i="4"/>
  <c r="H161" i="4"/>
  <c r="F162" i="4"/>
  <c r="G162" i="4"/>
  <c r="H162" i="4"/>
  <c r="F163" i="4"/>
  <c r="G163" i="4"/>
  <c r="H163" i="4"/>
  <c r="F164" i="4"/>
  <c r="G164" i="4"/>
  <c r="H164" i="4"/>
  <c r="F165" i="4"/>
  <c r="G165" i="4"/>
  <c r="H165" i="4"/>
  <c r="F166" i="4"/>
  <c r="G166" i="4"/>
  <c r="H166" i="4"/>
  <c r="F167" i="4"/>
  <c r="G167" i="4"/>
  <c r="H167" i="4"/>
  <c r="F168" i="4"/>
  <c r="G168" i="4"/>
  <c r="H168" i="4"/>
  <c r="F169" i="4"/>
  <c r="G169" i="4"/>
  <c r="H169" i="4"/>
  <c r="F170" i="4"/>
  <c r="G170" i="4"/>
  <c r="H170" i="4"/>
  <c r="F171" i="4"/>
  <c r="G171" i="4"/>
  <c r="H171" i="4"/>
  <c r="G172" i="4"/>
  <c r="H172" i="4"/>
  <c r="G173" i="4"/>
  <c r="H173" i="4"/>
  <c r="F174" i="4"/>
  <c r="G174" i="4"/>
  <c r="H174" i="4"/>
  <c r="F175" i="4"/>
  <c r="G175" i="4"/>
  <c r="H175" i="4"/>
  <c r="F176" i="4"/>
  <c r="G176" i="4"/>
  <c r="H176" i="4"/>
  <c r="F177" i="4"/>
  <c r="G177" i="4"/>
  <c r="H177" i="4"/>
  <c r="F178" i="4"/>
  <c r="G178" i="4"/>
  <c r="H178" i="4"/>
  <c r="F179" i="4"/>
  <c r="G179" i="4"/>
  <c r="H179" i="4"/>
  <c r="F180" i="4"/>
  <c r="G180" i="4"/>
  <c r="H180" i="4"/>
  <c r="F181" i="4"/>
  <c r="G181" i="4"/>
  <c r="H181" i="4"/>
  <c r="F182" i="4"/>
  <c r="G182" i="4"/>
  <c r="H182" i="4"/>
  <c r="F183" i="4"/>
  <c r="G183" i="4"/>
  <c r="H183" i="4"/>
  <c r="F184" i="4"/>
  <c r="G184" i="4"/>
  <c r="H184" i="4"/>
  <c r="F185" i="4"/>
  <c r="G185" i="4"/>
  <c r="H185" i="4"/>
  <c r="F186" i="4"/>
  <c r="G186" i="4"/>
  <c r="H186" i="4"/>
  <c r="F187" i="4"/>
  <c r="G187" i="4"/>
  <c r="H187" i="4"/>
  <c r="F188" i="4"/>
  <c r="G188" i="4"/>
  <c r="H188" i="4"/>
  <c r="F189" i="4"/>
  <c r="G189" i="4"/>
  <c r="H189" i="4"/>
  <c r="F190" i="4"/>
  <c r="G190" i="4"/>
  <c r="H190" i="4"/>
  <c r="F191" i="4"/>
  <c r="G191" i="4"/>
  <c r="H191" i="4"/>
  <c r="F192" i="4"/>
  <c r="G192" i="4"/>
  <c r="H192" i="4"/>
  <c r="F193" i="4"/>
  <c r="G193" i="4"/>
  <c r="H193" i="4"/>
  <c r="F194" i="4"/>
  <c r="G194" i="4"/>
  <c r="H194" i="4"/>
  <c r="F195" i="4"/>
  <c r="G195" i="4"/>
  <c r="H195" i="4"/>
  <c r="F196" i="4"/>
  <c r="G196" i="4"/>
  <c r="H196" i="4"/>
  <c r="F197" i="4"/>
  <c r="G197" i="4"/>
  <c r="H197" i="4"/>
  <c r="F198" i="4"/>
  <c r="G198" i="4"/>
  <c r="H198" i="4"/>
  <c r="F199" i="4"/>
  <c r="G199" i="4"/>
  <c r="H199" i="4"/>
  <c r="F200" i="4"/>
  <c r="G200" i="4"/>
  <c r="H200" i="4"/>
  <c r="F201" i="4"/>
  <c r="G201" i="4"/>
  <c r="H201" i="4"/>
  <c r="F202" i="4"/>
  <c r="G202" i="4"/>
  <c r="H202" i="4"/>
  <c r="F203" i="4"/>
  <c r="G203" i="4"/>
  <c r="H203" i="4"/>
  <c r="F204" i="4"/>
  <c r="G204" i="4"/>
  <c r="H204" i="4"/>
  <c r="F205" i="4"/>
  <c r="G205" i="4"/>
  <c r="H205" i="4"/>
  <c r="F206" i="4"/>
  <c r="G206" i="4"/>
  <c r="H206" i="4"/>
  <c r="F207" i="4"/>
  <c r="G207" i="4"/>
  <c r="H207" i="4"/>
  <c r="F208" i="4"/>
  <c r="G208" i="4"/>
  <c r="H208" i="4"/>
  <c r="F209" i="4"/>
  <c r="G209" i="4"/>
  <c r="H209" i="4"/>
  <c r="F210" i="4"/>
  <c r="G210" i="4"/>
  <c r="H210" i="4"/>
  <c r="F211" i="4"/>
  <c r="G211" i="4"/>
  <c r="H211" i="4"/>
  <c r="F212" i="4"/>
  <c r="G212" i="4"/>
  <c r="H212" i="4"/>
  <c r="F213" i="4"/>
  <c r="G213" i="4"/>
  <c r="H213" i="4"/>
  <c r="F214" i="4"/>
  <c r="G214" i="4"/>
  <c r="H214" i="4"/>
  <c r="F215" i="4"/>
  <c r="G215" i="4"/>
  <c r="H215" i="4"/>
  <c r="F6" i="4"/>
  <c r="G6" i="4"/>
  <c r="H6" i="4"/>
  <c r="V215" i="4"/>
  <c r="U215" i="4"/>
  <c r="R215" i="4"/>
  <c r="S215" i="4"/>
  <c r="T215" i="4"/>
  <c r="V214" i="4"/>
  <c r="U214" i="4"/>
  <c r="R214" i="4"/>
  <c r="S214" i="4"/>
  <c r="T214" i="4"/>
  <c r="V213" i="4"/>
  <c r="U213" i="4"/>
  <c r="R213" i="4"/>
  <c r="S213" i="4"/>
  <c r="T213" i="4"/>
  <c r="V212" i="4"/>
  <c r="U212" i="4"/>
  <c r="R212" i="4"/>
  <c r="S212" i="4"/>
  <c r="T212" i="4"/>
  <c r="V211" i="4"/>
  <c r="U211" i="4"/>
  <c r="R211" i="4"/>
  <c r="S211" i="4"/>
  <c r="T211" i="4"/>
  <c r="V210" i="4"/>
  <c r="U210" i="4"/>
  <c r="R210" i="4"/>
  <c r="S210" i="4"/>
  <c r="T210" i="4"/>
  <c r="V209" i="4"/>
  <c r="U209" i="4"/>
  <c r="R209" i="4"/>
  <c r="S209" i="4"/>
  <c r="T209" i="4"/>
  <c r="V208" i="4"/>
  <c r="U208" i="4"/>
  <c r="R208" i="4"/>
  <c r="S208" i="4"/>
  <c r="T208" i="4"/>
  <c r="V207" i="4"/>
  <c r="U207" i="4"/>
  <c r="R207" i="4"/>
  <c r="S207" i="4"/>
  <c r="T207" i="4"/>
  <c r="V206" i="4"/>
  <c r="U206" i="4"/>
  <c r="R206" i="4"/>
  <c r="S206" i="4"/>
  <c r="T206" i="4"/>
  <c r="V205" i="4"/>
  <c r="U205" i="4"/>
  <c r="V204" i="4"/>
  <c r="U204" i="4"/>
  <c r="V203" i="4"/>
  <c r="U203" i="4"/>
  <c r="V202" i="4"/>
  <c r="U202" i="4"/>
  <c r="V201" i="4"/>
  <c r="U201" i="4"/>
  <c r="R201" i="4"/>
  <c r="S201" i="4"/>
  <c r="T201" i="4"/>
  <c r="V200" i="4"/>
  <c r="U200" i="4"/>
  <c r="R200" i="4"/>
  <c r="S200" i="4"/>
  <c r="T200" i="4"/>
  <c r="V199" i="4"/>
  <c r="U199" i="4"/>
  <c r="R199" i="4"/>
  <c r="S199" i="4"/>
  <c r="T199" i="4"/>
  <c r="V198" i="4"/>
  <c r="U198" i="4"/>
  <c r="R198" i="4"/>
  <c r="S198" i="4"/>
  <c r="T198" i="4"/>
  <c r="V197" i="4"/>
  <c r="U197" i="4"/>
  <c r="R197" i="4"/>
  <c r="S197" i="4"/>
  <c r="T197" i="4"/>
  <c r="V196" i="4"/>
  <c r="U196" i="4"/>
  <c r="R196" i="4"/>
  <c r="S196" i="4"/>
  <c r="T196" i="4"/>
  <c r="V195" i="4"/>
  <c r="U195" i="4"/>
  <c r="R195" i="4"/>
  <c r="S195" i="4"/>
  <c r="T195" i="4"/>
  <c r="V194" i="4"/>
  <c r="U194" i="4"/>
  <c r="R194" i="4"/>
  <c r="S194" i="4"/>
  <c r="T194" i="4"/>
  <c r="V193" i="4"/>
  <c r="U193" i="4"/>
  <c r="V192" i="4"/>
  <c r="U192" i="4"/>
  <c r="R192" i="4"/>
  <c r="S192" i="4"/>
  <c r="T192" i="4"/>
  <c r="V191" i="4"/>
  <c r="U191" i="4"/>
  <c r="V190" i="4"/>
  <c r="U190" i="4"/>
  <c r="V189" i="4"/>
  <c r="U189" i="4"/>
  <c r="V188" i="4"/>
  <c r="U188" i="4"/>
  <c r="V187" i="4"/>
  <c r="U187" i="4"/>
  <c r="V186" i="4"/>
  <c r="U186" i="4"/>
  <c r="R186" i="4"/>
  <c r="S186" i="4"/>
  <c r="T186" i="4"/>
  <c r="V185" i="4"/>
  <c r="U185" i="4"/>
  <c r="R185" i="4"/>
  <c r="S185" i="4"/>
  <c r="T185" i="4"/>
  <c r="V184" i="4"/>
  <c r="U184" i="4"/>
  <c r="R184" i="4"/>
  <c r="S184" i="4"/>
  <c r="T184" i="4"/>
  <c r="V183" i="4"/>
  <c r="U183" i="4"/>
  <c r="R183" i="4"/>
  <c r="S183" i="4"/>
  <c r="T183" i="4"/>
  <c r="V182" i="4"/>
  <c r="U182" i="4"/>
  <c r="R182" i="4"/>
  <c r="S182" i="4"/>
  <c r="T182" i="4"/>
  <c r="V181" i="4"/>
  <c r="U181" i="4"/>
  <c r="R181" i="4"/>
  <c r="S181" i="4"/>
  <c r="T181" i="4"/>
  <c r="V180" i="4"/>
  <c r="U180" i="4"/>
  <c r="R180" i="4"/>
  <c r="S180" i="4"/>
  <c r="T180" i="4"/>
  <c r="V179" i="4"/>
  <c r="U179" i="4"/>
  <c r="R179" i="4"/>
  <c r="S179" i="4"/>
  <c r="T179" i="4"/>
  <c r="V178" i="4"/>
  <c r="U178" i="4"/>
  <c r="R178" i="4"/>
  <c r="S178" i="4"/>
  <c r="T178" i="4"/>
  <c r="V177" i="4"/>
  <c r="U177" i="4"/>
  <c r="R177" i="4"/>
  <c r="S177" i="4"/>
  <c r="T177" i="4"/>
  <c r="V176" i="4"/>
  <c r="U176" i="4"/>
  <c r="R176" i="4"/>
  <c r="S176" i="4"/>
  <c r="T176" i="4"/>
  <c r="V175" i="4"/>
  <c r="U175" i="4"/>
  <c r="R175" i="4"/>
  <c r="S175" i="4"/>
  <c r="T175" i="4"/>
  <c r="V174" i="4"/>
  <c r="U174" i="4"/>
  <c r="R174" i="4"/>
  <c r="S174" i="4"/>
  <c r="T174" i="4"/>
  <c r="V173" i="4"/>
  <c r="U173" i="4"/>
  <c r="R173" i="4"/>
  <c r="S173" i="4"/>
  <c r="T173" i="4"/>
  <c r="V172" i="4"/>
  <c r="U172" i="4"/>
  <c r="R172" i="4"/>
  <c r="S172" i="4"/>
  <c r="T172" i="4"/>
  <c r="V171" i="4"/>
  <c r="U171" i="4"/>
  <c r="V170" i="4"/>
  <c r="U170" i="4"/>
  <c r="V169" i="4"/>
  <c r="U169" i="4"/>
  <c r="R169" i="4"/>
  <c r="S169" i="4"/>
  <c r="T169" i="4"/>
  <c r="V168" i="4"/>
  <c r="U168" i="4"/>
  <c r="R168" i="4"/>
  <c r="S168" i="4"/>
  <c r="T168" i="4"/>
  <c r="V167" i="4"/>
  <c r="U167" i="4"/>
  <c r="R167" i="4"/>
  <c r="S167" i="4"/>
  <c r="T167" i="4"/>
  <c r="V166" i="4"/>
  <c r="U166" i="4"/>
  <c r="V165" i="4"/>
  <c r="U165" i="4"/>
  <c r="V164" i="4"/>
  <c r="U164" i="4"/>
  <c r="V163" i="4"/>
  <c r="U163" i="4"/>
  <c r="V162" i="4"/>
  <c r="U162" i="4"/>
  <c r="V161" i="4"/>
  <c r="U161" i="4"/>
  <c r="V160" i="4"/>
  <c r="U160" i="4"/>
  <c r="V159" i="4"/>
  <c r="U159" i="4"/>
  <c r="V158" i="4"/>
  <c r="U158" i="4"/>
  <c r="V157" i="4"/>
  <c r="U157" i="4"/>
  <c r="V156" i="4"/>
  <c r="U156" i="4"/>
  <c r="V155" i="4"/>
  <c r="U155" i="4"/>
  <c r="V154" i="4"/>
  <c r="U154" i="4"/>
  <c r="V153" i="4"/>
  <c r="U153" i="4"/>
  <c r="V152" i="4"/>
  <c r="U152" i="4"/>
  <c r="V151" i="4"/>
  <c r="U151" i="4"/>
  <c r="V150" i="4"/>
  <c r="U150" i="4"/>
  <c r="V149" i="4"/>
  <c r="U149" i="4"/>
  <c r="R149" i="4"/>
  <c r="S149" i="4"/>
  <c r="T149" i="4"/>
  <c r="V148" i="4"/>
  <c r="U148" i="4"/>
  <c r="R148" i="4"/>
  <c r="S148" i="4"/>
  <c r="T148" i="4"/>
  <c r="V147" i="4"/>
  <c r="U147" i="4"/>
  <c r="V146" i="4"/>
  <c r="U146" i="4"/>
  <c r="V145" i="4"/>
  <c r="U145" i="4"/>
  <c r="V144" i="4"/>
  <c r="U144" i="4"/>
  <c r="V143" i="4"/>
  <c r="U143" i="4"/>
  <c r="V142" i="4"/>
  <c r="U142" i="4"/>
  <c r="V141" i="4"/>
  <c r="U141" i="4"/>
  <c r="V140" i="4"/>
  <c r="U140" i="4"/>
  <c r="V139" i="4"/>
  <c r="U139" i="4"/>
  <c r="V138" i="4"/>
  <c r="U138" i="4"/>
  <c r="V137" i="4"/>
  <c r="U137" i="4"/>
  <c r="R137" i="4"/>
  <c r="S137" i="4"/>
  <c r="T137" i="4"/>
  <c r="V136" i="4"/>
  <c r="U136" i="4"/>
  <c r="R136" i="4"/>
  <c r="S136" i="4"/>
  <c r="T136" i="4"/>
  <c r="V135" i="4"/>
  <c r="U135" i="4"/>
  <c r="R135" i="4"/>
  <c r="S135" i="4"/>
  <c r="T135" i="4"/>
  <c r="V134" i="4"/>
  <c r="U134" i="4"/>
  <c r="R134" i="4"/>
  <c r="S134" i="4"/>
  <c r="T134" i="4"/>
  <c r="V133" i="4"/>
  <c r="U133" i="4"/>
  <c r="V132" i="4"/>
  <c r="U132" i="4"/>
  <c r="V131" i="4"/>
  <c r="U131" i="4"/>
  <c r="R131" i="4"/>
  <c r="S131" i="4"/>
  <c r="T131" i="4"/>
  <c r="V130" i="4"/>
  <c r="U130" i="4"/>
  <c r="V129" i="4"/>
  <c r="U129" i="4"/>
  <c r="R129" i="4"/>
  <c r="S129" i="4"/>
  <c r="T129" i="4"/>
  <c r="V128" i="4"/>
  <c r="U128" i="4"/>
  <c r="R128" i="4"/>
  <c r="S128" i="4"/>
  <c r="T128" i="4"/>
  <c r="V127" i="4"/>
  <c r="U127" i="4"/>
  <c r="R127" i="4"/>
  <c r="S127" i="4"/>
  <c r="T127" i="4"/>
  <c r="V126" i="4"/>
  <c r="U126" i="4"/>
  <c r="R126" i="4"/>
  <c r="S126" i="4"/>
  <c r="T126" i="4"/>
  <c r="V125" i="4"/>
  <c r="U125" i="4"/>
  <c r="V124" i="4"/>
  <c r="U124" i="4"/>
  <c r="R124" i="4"/>
  <c r="S124" i="4"/>
  <c r="T124" i="4"/>
  <c r="V123" i="4"/>
  <c r="U123" i="4"/>
  <c r="R123" i="4"/>
  <c r="S123" i="4"/>
  <c r="T123" i="4"/>
  <c r="V122" i="4"/>
  <c r="U122" i="4"/>
  <c r="R122" i="4"/>
  <c r="S122" i="4"/>
  <c r="T122" i="4"/>
  <c r="V121" i="4"/>
  <c r="U121" i="4"/>
  <c r="V120" i="4"/>
  <c r="U120" i="4"/>
  <c r="R120" i="4"/>
  <c r="S120" i="4"/>
  <c r="T120" i="4"/>
  <c r="V119" i="4"/>
  <c r="U119" i="4"/>
  <c r="R119" i="4"/>
  <c r="S119" i="4"/>
  <c r="T119" i="4"/>
  <c r="V118" i="4"/>
  <c r="U118" i="4"/>
  <c r="R118" i="4"/>
  <c r="S118" i="4"/>
  <c r="T118" i="4"/>
  <c r="V117" i="4"/>
  <c r="U117" i="4"/>
  <c r="R117" i="4"/>
  <c r="S117" i="4"/>
  <c r="T117" i="4"/>
  <c r="V116" i="4"/>
  <c r="U116" i="4"/>
  <c r="V115" i="4"/>
  <c r="U115" i="4"/>
  <c r="R115" i="4"/>
  <c r="S115" i="4"/>
  <c r="T115" i="4"/>
  <c r="V114" i="4"/>
  <c r="U114" i="4"/>
  <c r="R114" i="4"/>
  <c r="S114" i="4"/>
  <c r="T114" i="4"/>
  <c r="V113" i="4"/>
  <c r="U113" i="4"/>
  <c r="R113" i="4"/>
  <c r="S113" i="4"/>
  <c r="T113" i="4"/>
  <c r="V112" i="4"/>
  <c r="U112" i="4"/>
  <c r="V111" i="4"/>
  <c r="U111" i="4"/>
  <c r="V110" i="4"/>
  <c r="U110" i="4"/>
  <c r="V109" i="4"/>
  <c r="U109" i="4"/>
  <c r="R109" i="4"/>
  <c r="S109" i="4"/>
  <c r="T109" i="4"/>
  <c r="V108" i="4"/>
  <c r="U108" i="4"/>
  <c r="R108" i="4"/>
  <c r="S108" i="4"/>
  <c r="T108" i="4"/>
  <c r="V107" i="4"/>
  <c r="U107" i="4"/>
  <c r="V106" i="4"/>
  <c r="U106" i="4"/>
  <c r="V105" i="4"/>
  <c r="U105" i="4"/>
  <c r="V104" i="4"/>
  <c r="U104" i="4"/>
  <c r="R104" i="4"/>
  <c r="S104" i="4"/>
  <c r="T104" i="4"/>
  <c r="V103" i="4"/>
  <c r="U103" i="4"/>
  <c r="R103" i="4"/>
  <c r="S103" i="4"/>
  <c r="T103" i="4"/>
  <c r="V102" i="4"/>
  <c r="U102" i="4"/>
  <c r="V101" i="4"/>
  <c r="U101" i="4"/>
  <c r="V100" i="4"/>
  <c r="U100" i="4"/>
  <c r="R100" i="4"/>
  <c r="S100" i="4"/>
  <c r="T100" i="4"/>
  <c r="V99" i="4"/>
  <c r="U99" i="4"/>
  <c r="R99" i="4"/>
  <c r="S99" i="4"/>
  <c r="T99" i="4"/>
  <c r="V98" i="4"/>
  <c r="U98" i="4"/>
  <c r="R98" i="4"/>
  <c r="S98" i="4"/>
  <c r="T98" i="4"/>
  <c r="V97" i="4"/>
  <c r="U97" i="4"/>
  <c r="V96" i="4"/>
  <c r="U96" i="4"/>
  <c r="V95" i="4"/>
  <c r="U95" i="4"/>
  <c r="V94" i="4"/>
  <c r="U94" i="4"/>
  <c r="V93" i="4"/>
  <c r="U93" i="4"/>
  <c r="V92" i="4"/>
  <c r="U92" i="4"/>
  <c r="V91" i="4"/>
  <c r="U91" i="4"/>
  <c r="V90" i="4"/>
  <c r="U90" i="4"/>
  <c r="R90" i="4"/>
  <c r="S90" i="4"/>
  <c r="T90" i="4"/>
  <c r="V89" i="4"/>
  <c r="U89" i="4"/>
  <c r="R89" i="4"/>
  <c r="S89" i="4"/>
  <c r="T89" i="4"/>
  <c r="V88" i="4"/>
  <c r="U88" i="4"/>
  <c r="R88" i="4"/>
  <c r="S88" i="4"/>
  <c r="T88" i="4"/>
  <c r="V87" i="4"/>
  <c r="U87" i="4"/>
  <c r="R87" i="4"/>
  <c r="S87" i="4"/>
  <c r="T87" i="4"/>
  <c r="V86" i="4"/>
  <c r="U86" i="4"/>
  <c r="V85" i="4"/>
  <c r="U85" i="4"/>
  <c r="R85" i="4"/>
  <c r="S85" i="4"/>
  <c r="T85" i="4"/>
  <c r="V84" i="4"/>
  <c r="U84" i="4"/>
  <c r="R84" i="4"/>
  <c r="S84" i="4"/>
  <c r="T84" i="4"/>
  <c r="V83" i="4"/>
  <c r="U83" i="4"/>
  <c r="V82" i="4"/>
  <c r="U82" i="4"/>
  <c r="V81" i="4"/>
  <c r="U81" i="4"/>
  <c r="V80" i="4"/>
  <c r="U80" i="4"/>
  <c r="R80" i="4"/>
  <c r="S80" i="4"/>
  <c r="T80" i="4"/>
  <c r="V79" i="4"/>
  <c r="U79" i="4"/>
  <c r="R79" i="4"/>
  <c r="S79" i="4"/>
  <c r="T79" i="4"/>
  <c r="V78" i="4"/>
  <c r="U78" i="4"/>
  <c r="R78" i="4"/>
  <c r="S78" i="4"/>
  <c r="T78" i="4"/>
  <c r="V77" i="4"/>
  <c r="U77" i="4"/>
  <c r="R77" i="4"/>
  <c r="S77" i="4"/>
  <c r="T77" i="4"/>
  <c r="V76" i="4"/>
  <c r="U76" i="4"/>
  <c r="V75" i="4"/>
  <c r="U75" i="4"/>
  <c r="V74" i="4"/>
  <c r="U74" i="4"/>
  <c r="R74" i="4"/>
  <c r="S74" i="4"/>
  <c r="T74" i="4"/>
  <c r="V73" i="4"/>
  <c r="U73" i="4"/>
  <c r="V72" i="4"/>
  <c r="U72" i="4"/>
  <c r="V71" i="4"/>
  <c r="U71" i="4"/>
  <c r="V70" i="4"/>
  <c r="U70" i="4"/>
  <c r="R70" i="4"/>
  <c r="S70" i="4"/>
  <c r="T70" i="4"/>
  <c r="V69" i="4"/>
  <c r="U69" i="4"/>
  <c r="R69" i="4"/>
  <c r="S69" i="4"/>
  <c r="T69" i="4"/>
  <c r="V68" i="4"/>
  <c r="U68" i="4"/>
  <c r="V67" i="4"/>
  <c r="U67" i="4"/>
  <c r="R67" i="4"/>
  <c r="S67" i="4"/>
  <c r="T67" i="4"/>
  <c r="V66" i="4"/>
  <c r="U66" i="4"/>
  <c r="V65" i="4"/>
  <c r="U65" i="4"/>
  <c r="V64" i="4"/>
  <c r="U64" i="4"/>
  <c r="V63" i="4"/>
  <c r="U63" i="4"/>
  <c r="V62" i="4"/>
  <c r="U62" i="4"/>
  <c r="V61" i="4"/>
  <c r="U61" i="4"/>
  <c r="V60" i="4"/>
  <c r="U60" i="4"/>
  <c r="V59" i="4"/>
  <c r="U59" i="4"/>
  <c r="V58" i="4"/>
  <c r="U58" i="4"/>
  <c r="V57" i="4"/>
  <c r="U57" i="4"/>
  <c r="V56" i="4"/>
  <c r="U56" i="4"/>
  <c r="V55" i="4"/>
  <c r="U55" i="4"/>
  <c r="V54" i="4"/>
  <c r="U54" i="4"/>
  <c r="V53" i="4"/>
  <c r="U53" i="4"/>
  <c r="V52" i="4"/>
  <c r="U52" i="4"/>
  <c r="V51" i="4"/>
  <c r="U51" i="4"/>
  <c r="V50" i="4"/>
  <c r="U50" i="4"/>
  <c r="V49" i="4"/>
  <c r="U49" i="4"/>
  <c r="V48" i="4"/>
  <c r="U48" i="4"/>
  <c r="V47" i="4"/>
  <c r="U47" i="4"/>
  <c r="V46" i="4"/>
  <c r="U46" i="4"/>
  <c r="V45" i="4"/>
  <c r="U45" i="4"/>
  <c r="V44" i="4"/>
  <c r="U44" i="4"/>
  <c r="V43" i="4"/>
  <c r="U43" i="4"/>
  <c r="V42" i="4"/>
  <c r="U42" i="4"/>
  <c r="V41" i="4"/>
  <c r="U41" i="4"/>
  <c r="R41" i="4"/>
  <c r="S41" i="4"/>
  <c r="T41" i="4"/>
  <c r="V40" i="4"/>
  <c r="U40" i="4"/>
  <c r="R40" i="4"/>
  <c r="S40" i="4"/>
  <c r="T40" i="4"/>
  <c r="V39" i="4"/>
  <c r="U39" i="4"/>
  <c r="R39" i="4"/>
  <c r="S39" i="4"/>
  <c r="T39" i="4"/>
  <c r="V38" i="4"/>
  <c r="U38" i="4"/>
  <c r="V37" i="4"/>
  <c r="U37" i="4"/>
  <c r="V36" i="4"/>
  <c r="U36" i="4"/>
  <c r="V35" i="4"/>
  <c r="U35" i="4"/>
  <c r="V34" i="4"/>
  <c r="U34" i="4"/>
  <c r="R34" i="4"/>
  <c r="S34" i="4"/>
  <c r="T34" i="4"/>
  <c r="V33" i="4"/>
  <c r="U33" i="4"/>
  <c r="R33" i="4"/>
  <c r="S33" i="4"/>
  <c r="T33" i="4"/>
  <c r="V32" i="4"/>
  <c r="U32" i="4"/>
  <c r="V31" i="4"/>
  <c r="U31" i="4"/>
  <c r="R31" i="4"/>
  <c r="S31" i="4"/>
  <c r="T31" i="4"/>
  <c r="V30" i="4"/>
  <c r="U30" i="4"/>
  <c r="V29" i="4"/>
  <c r="U29" i="4"/>
  <c r="V28" i="4"/>
  <c r="U28" i="4"/>
  <c r="V27" i="4"/>
  <c r="U27" i="4"/>
  <c r="V26" i="4"/>
  <c r="U26" i="4"/>
  <c r="V25" i="4"/>
  <c r="U25" i="4"/>
  <c r="V24" i="4"/>
  <c r="U24" i="4"/>
  <c r="R24" i="4"/>
  <c r="S24" i="4"/>
  <c r="T24" i="4"/>
  <c r="V23" i="4"/>
  <c r="U23" i="4"/>
  <c r="V22" i="4"/>
  <c r="U22" i="4"/>
  <c r="R22" i="4"/>
  <c r="S22" i="4"/>
  <c r="T22" i="4"/>
  <c r="V21" i="4"/>
  <c r="U21" i="4"/>
  <c r="V20" i="4"/>
  <c r="U20" i="4"/>
  <c r="R20" i="4"/>
  <c r="S20" i="4"/>
  <c r="T20" i="4"/>
  <c r="V19" i="4"/>
  <c r="U19" i="4"/>
  <c r="R19" i="4"/>
  <c r="S19" i="4"/>
  <c r="T19" i="4"/>
  <c r="V18" i="4"/>
  <c r="U18" i="4"/>
  <c r="R18" i="4"/>
  <c r="S18" i="4"/>
  <c r="T18" i="4"/>
  <c r="V17" i="4"/>
  <c r="U17" i="4"/>
  <c r="R17" i="4"/>
  <c r="S17" i="4"/>
  <c r="T17" i="4"/>
  <c r="V16" i="4"/>
  <c r="U16" i="4"/>
  <c r="R16" i="4"/>
  <c r="S16" i="4"/>
  <c r="T16" i="4"/>
  <c r="V15" i="4"/>
  <c r="U15" i="4"/>
  <c r="V14" i="4"/>
  <c r="U14" i="4"/>
  <c r="R14" i="4"/>
  <c r="S14" i="4"/>
  <c r="T14" i="4"/>
  <c r="V13" i="4"/>
  <c r="U13" i="4"/>
  <c r="R13" i="4"/>
  <c r="S13" i="4"/>
  <c r="T13" i="4"/>
  <c r="V12" i="4"/>
  <c r="U12" i="4"/>
  <c r="R12" i="4"/>
  <c r="S12" i="4"/>
  <c r="T12" i="4"/>
  <c r="V11" i="4"/>
  <c r="U11" i="4"/>
  <c r="S11" i="4"/>
  <c r="T11" i="4"/>
  <c r="V10" i="4"/>
  <c r="U10" i="4"/>
  <c r="S10" i="4"/>
  <c r="T10" i="4"/>
  <c r="V9" i="4"/>
  <c r="U9" i="4"/>
  <c r="R9" i="4"/>
  <c r="S9" i="4"/>
  <c r="T9" i="4"/>
  <c r="V8" i="4"/>
  <c r="U8" i="4"/>
  <c r="R8" i="4"/>
  <c r="S8" i="4"/>
  <c r="T8" i="4"/>
  <c r="V7" i="4"/>
  <c r="U7" i="4"/>
  <c r="R7" i="4"/>
  <c r="S7" i="4"/>
  <c r="T7" i="4"/>
  <c r="V6" i="4"/>
  <c r="U6" i="4"/>
  <c r="R6" i="4"/>
  <c r="S6" i="4"/>
  <c r="T6" i="4"/>
  <c r="L170" i="3"/>
  <c r="L169" i="3"/>
  <c r="K170" i="3"/>
  <c r="K169" i="3"/>
  <c r="J170" i="3"/>
  <c r="J169" i="3"/>
  <c r="L134" i="3"/>
  <c r="L133" i="3"/>
  <c r="L132" i="3"/>
  <c r="L131" i="3"/>
  <c r="K134" i="3"/>
  <c r="K133" i="3"/>
  <c r="K132" i="3"/>
  <c r="K131" i="3"/>
  <c r="J134" i="3"/>
  <c r="J133" i="3"/>
  <c r="J132" i="3"/>
  <c r="J131" i="3"/>
  <c r="L71" i="3"/>
  <c r="K71" i="3"/>
  <c r="L68" i="3"/>
  <c r="K68" i="3"/>
  <c r="J68" i="3"/>
  <c r="J35" i="3"/>
  <c r="J34" i="3"/>
  <c r="J33" i="3"/>
  <c r="L31" i="3"/>
  <c r="K31" i="3"/>
  <c r="J31" i="3"/>
  <c r="AE138" i="3"/>
  <c r="AM138" i="3"/>
  <c r="AD199" i="3"/>
  <c r="AD200" i="3"/>
  <c r="AD202" i="3"/>
  <c r="U202" i="3"/>
  <c r="U201" i="3"/>
  <c r="U200" i="3"/>
  <c r="U199" i="3"/>
  <c r="U98" i="3"/>
  <c r="AM98" i="3"/>
  <c r="AD33" i="3"/>
  <c r="AB33" i="3"/>
  <c r="AM212" i="3"/>
  <c r="AM211" i="3"/>
  <c r="AM210" i="3"/>
  <c r="AM209" i="3"/>
  <c r="AN209" i="3"/>
  <c r="AM208" i="3"/>
  <c r="AM207" i="3"/>
  <c r="AM206" i="3"/>
  <c r="AM205" i="3"/>
  <c r="AN205" i="3"/>
  <c r="AM204" i="3"/>
  <c r="AM203" i="3"/>
  <c r="AM201" i="3"/>
  <c r="AM193" i="3"/>
  <c r="AN193" i="3"/>
  <c r="AM192" i="3"/>
  <c r="AM188" i="3"/>
  <c r="AM182" i="3"/>
  <c r="AM181" i="3"/>
  <c r="AN181" i="3"/>
  <c r="AM180" i="3"/>
  <c r="AM179" i="3"/>
  <c r="AM178" i="3"/>
  <c r="AM177" i="3"/>
  <c r="AN177" i="3"/>
  <c r="AM176" i="3"/>
  <c r="AM175" i="3"/>
  <c r="AM174" i="3"/>
  <c r="AM173" i="3"/>
  <c r="AN173" i="3"/>
  <c r="AM172" i="3"/>
  <c r="AM171" i="3"/>
  <c r="AM170" i="3"/>
  <c r="AM169" i="3"/>
  <c r="AN169" i="3"/>
  <c r="AM163" i="3"/>
  <c r="AM162" i="3"/>
  <c r="AM161" i="3"/>
  <c r="AM158" i="3"/>
  <c r="AN158" i="3"/>
  <c r="AM157" i="3"/>
  <c r="AM156" i="3"/>
  <c r="AM155" i="3"/>
  <c r="AM153" i="3"/>
  <c r="AN153" i="3"/>
  <c r="AM152" i="3"/>
  <c r="AM151" i="3"/>
  <c r="AM150" i="3"/>
  <c r="AM149" i="3"/>
  <c r="AN149" i="3"/>
  <c r="AM148" i="3"/>
  <c r="AM146" i="3"/>
  <c r="AM144" i="3"/>
  <c r="AM143" i="3"/>
  <c r="AM140" i="3"/>
  <c r="AM137" i="3"/>
  <c r="AM136" i="3"/>
  <c r="AM135" i="3"/>
  <c r="AM134" i="3"/>
  <c r="AM133" i="3"/>
  <c r="AM132" i="3"/>
  <c r="AM131" i="3"/>
  <c r="AM127" i="3"/>
  <c r="AM126" i="3"/>
  <c r="AM125" i="3"/>
  <c r="AM124" i="3"/>
  <c r="AM123" i="3"/>
  <c r="AM122" i="3"/>
  <c r="AM117" i="3"/>
  <c r="AM116" i="3"/>
  <c r="AM115" i="3"/>
  <c r="AM114" i="3"/>
  <c r="AM113" i="3"/>
  <c r="AM112" i="3"/>
  <c r="AM111" i="3"/>
  <c r="AM110" i="3"/>
  <c r="AM109" i="3"/>
  <c r="AM108" i="3"/>
  <c r="AM107" i="3"/>
  <c r="AM106" i="3"/>
  <c r="AM105" i="3"/>
  <c r="AM104" i="3"/>
  <c r="AM103" i="3"/>
  <c r="AM102" i="3"/>
  <c r="AM101" i="3"/>
  <c r="AM99" i="3"/>
  <c r="AM97" i="3"/>
  <c r="AM96" i="3"/>
  <c r="AM95" i="3"/>
  <c r="AM94" i="3"/>
  <c r="AN94" i="3"/>
  <c r="AM92" i="3"/>
  <c r="AM91" i="3"/>
  <c r="AM90" i="3"/>
  <c r="AM89" i="3"/>
  <c r="AN89" i="3"/>
  <c r="AM82" i="3"/>
  <c r="AM80" i="3"/>
  <c r="AM79" i="3"/>
  <c r="AM77" i="3"/>
  <c r="AN77" i="3"/>
  <c r="AM74" i="3"/>
  <c r="AM73" i="3"/>
  <c r="AM72" i="3"/>
  <c r="AM71" i="3"/>
  <c r="AM66" i="3"/>
  <c r="AM62" i="3"/>
  <c r="AM61" i="3"/>
  <c r="AM56" i="3"/>
  <c r="AM55" i="3"/>
  <c r="AM54" i="3"/>
  <c r="AM49" i="3"/>
  <c r="AM47" i="3"/>
  <c r="AM44" i="3"/>
  <c r="AM34" i="3"/>
  <c r="AM31" i="3"/>
  <c r="AM30" i="3"/>
  <c r="AN30" i="3"/>
  <c r="AM28" i="3"/>
  <c r="AM26" i="3"/>
  <c r="AM24" i="3"/>
  <c r="AM22" i="3"/>
  <c r="AN22" i="3"/>
  <c r="AM21" i="3"/>
  <c r="AM18" i="3"/>
  <c r="AM14" i="3"/>
  <c r="AM10" i="3"/>
  <c r="AN10" i="3"/>
  <c r="AM9" i="3"/>
  <c r="AM8" i="3"/>
  <c r="AM7" i="3"/>
  <c r="AL212" i="3"/>
  <c r="AL211" i="3"/>
  <c r="AL210" i="3"/>
  <c r="AL209" i="3"/>
  <c r="AL208" i="3"/>
  <c r="AL207" i="3"/>
  <c r="AL206" i="3"/>
  <c r="AL205" i="3"/>
  <c r="AL204" i="3"/>
  <c r="AL203" i="3"/>
  <c r="AL202" i="3"/>
  <c r="AL201" i="3"/>
  <c r="AN201" i="3"/>
  <c r="AL200" i="3"/>
  <c r="AL199" i="3"/>
  <c r="AL198" i="3"/>
  <c r="AL197" i="3"/>
  <c r="AL196" i="3"/>
  <c r="AL195" i="3"/>
  <c r="AL194" i="3"/>
  <c r="AL193" i="3"/>
  <c r="AL192" i="3"/>
  <c r="AL191" i="3"/>
  <c r="AL190" i="3"/>
  <c r="AL189" i="3"/>
  <c r="AL188" i="3"/>
  <c r="AL187" i="3"/>
  <c r="AL186" i="3"/>
  <c r="AL185" i="3"/>
  <c r="AL184" i="3"/>
  <c r="AL183" i="3"/>
  <c r="AL182" i="3"/>
  <c r="AL181" i="3"/>
  <c r="AL180" i="3"/>
  <c r="AL179" i="3"/>
  <c r="AL178" i="3"/>
  <c r="AL177" i="3"/>
  <c r="AL176" i="3"/>
  <c r="AL175" i="3"/>
  <c r="AL174" i="3"/>
  <c r="AL173" i="3"/>
  <c r="AL172" i="3"/>
  <c r="AL171" i="3"/>
  <c r="AL170" i="3"/>
  <c r="AL169" i="3"/>
  <c r="AL168" i="3"/>
  <c r="AL167" i="3"/>
  <c r="AL166" i="3"/>
  <c r="AL165" i="3"/>
  <c r="AL164" i="3"/>
  <c r="AL163" i="3"/>
  <c r="AL162" i="3"/>
  <c r="AL161" i="3"/>
  <c r="AN161" i="3"/>
  <c r="AL160" i="3"/>
  <c r="AL159" i="3"/>
  <c r="AL158" i="3"/>
  <c r="AL157" i="3"/>
  <c r="AL156" i="3"/>
  <c r="AN156" i="3"/>
  <c r="AL155" i="3"/>
  <c r="AL154" i="3"/>
  <c r="AL153" i="3"/>
  <c r="AL152" i="3"/>
  <c r="AL151" i="3"/>
  <c r="AL150" i="3"/>
  <c r="AL149" i="3"/>
  <c r="AL148" i="3"/>
  <c r="AL147" i="3"/>
  <c r="AL146" i="3"/>
  <c r="AL145" i="3"/>
  <c r="AL144" i="3"/>
  <c r="AN144" i="3"/>
  <c r="AL143" i="3"/>
  <c r="AL142" i="3"/>
  <c r="AL141" i="3"/>
  <c r="AL140" i="3"/>
  <c r="AL139" i="3"/>
  <c r="AL138" i="3"/>
  <c r="AL137" i="3"/>
  <c r="AL136" i="3"/>
  <c r="AL135" i="3"/>
  <c r="AL134" i="3"/>
  <c r="AL133" i="3"/>
  <c r="AL132" i="3"/>
  <c r="AL131" i="3"/>
  <c r="AL130" i="3"/>
  <c r="AL129" i="3"/>
  <c r="AL128" i="3"/>
  <c r="AL127" i="3"/>
  <c r="AL126" i="3"/>
  <c r="AL125" i="3"/>
  <c r="AL124" i="3"/>
  <c r="AL123" i="3"/>
  <c r="AL122" i="3"/>
  <c r="AL121" i="3"/>
  <c r="AL120" i="3"/>
  <c r="AL119" i="3"/>
  <c r="AL118" i="3"/>
  <c r="AL117" i="3"/>
  <c r="AL116" i="3"/>
  <c r="AL115" i="3"/>
  <c r="AL114" i="3"/>
  <c r="AL113" i="3"/>
  <c r="AL112" i="3"/>
  <c r="AL111" i="3"/>
  <c r="AL110" i="3"/>
  <c r="AL109" i="3"/>
  <c r="AL108" i="3"/>
  <c r="AL107" i="3"/>
  <c r="AL106" i="3"/>
  <c r="AL105" i="3"/>
  <c r="AL104" i="3"/>
  <c r="AL103" i="3"/>
  <c r="AL102" i="3"/>
  <c r="AL101" i="3"/>
  <c r="AL100" i="3"/>
  <c r="AL99" i="3"/>
  <c r="AL98" i="3"/>
  <c r="AL97" i="3"/>
  <c r="AL96" i="3"/>
  <c r="AL95" i="3"/>
  <c r="AL94" i="3"/>
  <c r="AL93" i="3"/>
  <c r="AL92" i="3"/>
  <c r="AL91" i="3"/>
  <c r="AL90" i="3"/>
  <c r="AL89" i="3"/>
  <c r="AL88" i="3"/>
  <c r="AL87" i="3"/>
  <c r="AL86" i="3"/>
  <c r="AL85" i="3"/>
  <c r="AL84" i="3"/>
  <c r="AL83" i="3"/>
  <c r="AL82" i="3"/>
  <c r="AL81" i="3"/>
  <c r="AL80" i="3"/>
  <c r="AL79" i="3"/>
  <c r="AL78" i="3"/>
  <c r="AL77" i="3"/>
  <c r="AL76" i="3"/>
  <c r="AL75" i="3"/>
  <c r="AL74" i="3"/>
  <c r="AL73" i="3"/>
  <c r="AL72" i="3"/>
  <c r="AL71" i="3"/>
  <c r="AL70" i="3"/>
  <c r="AL69" i="3"/>
  <c r="AL68" i="3"/>
  <c r="AL67" i="3"/>
  <c r="AL66" i="3"/>
  <c r="AL65" i="3"/>
  <c r="AL64" i="3"/>
  <c r="AL63" i="3"/>
  <c r="AL62" i="3"/>
  <c r="AL61" i="3"/>
  <c r="AL60" i="3"/>
  <c r="AL59" i="3"/>
  <c r="AL58" i="3"/>
  <c r="AL57" i="3"/>
  <c r="AL56" i="3"/>
  <c r="AL55" i="3"/>
  <c r="AL54" i="3"/>
  <c r="AN54" i="3"/>
  <c r="AL53" i="3"/>
  <c r="AL52" i="3"/>
  <c r="AL51" i="3"/>
  <c r="AL50" i="3"/>
  <c r="AL49" i="3"/>
  <c r="AL48" i="3"/>
  <c r="AL47" i="3"/>
  <c r="AL46" i="3"/>
  <c r="AL45" i="3"/>
  <c r="AL44" i="3"/>
  <c r="AL43" i="3"/>
  <c r="AL42" i="3"/>
  <c r="AL41" i="3"/>
  <c r="AL40" i="3"/>
  <c r="AL39" i="3"/>
  <c r="AL38" i="3"/>
  <c r="AL37" i="3"/>
  <c r="AL36" i="3"/>
  <c r="AL35" i="3"/>
  <c r="AL34" i="3"/>
  <c r="AL33" i="3"/>
  <c r="AL32" i="3"/>
  <c r="AL31" i="3"/>
  <c r="AL30" i="3"/>
  <c r="AL29" i="3"/>
  <c r="AL28" i="3"/>
  <c r="AL27" i="3"/>
  <c r="AL26" i="3"/>
  <c r="AL25" i="3"/>
  <c r="AL24" i="3"/>
  <c r="AL23" i="3"/>
  <c r="AL22" i="3"/>
  <c r="AL21" i="3"/>
  <c r="AL20" i="3"/>
  <c r="AL19" i="3"/>
  <c r="AL18" i="3"/>
  <c r="AL17" i="3"/>
  <c r="AL16" i="3"/>
  <c r="AL15" i="3"/>
  <c r="AL14" i="3"/>
  <c r="AL13" i="3"/>
  <c r="AL12" i="3"/>
  <c r="AL11" i="3"/>
  <c r="AL10" i="3"/>
  <c r="AL9" i="3"/>
  <c r="AL8" i="3"/>
  <c r="AL7" i="3"/>
  <c r="AL6" i="3"/>
  <c r="AL5" i="3"/>
  <c r="AL4" i="3"/>
  <c r="AL3" i="3"/>
  <c r="AJ4" i="3"/>
  <c r="AK4" i="3"/>
  <c r="AJ5" i="3"/>
  <c r="AK5" i="3"/>
  <c r="AJ6" i="3"/>
  <c r="AK6" i="3"/>
  <c r="AJ7" i="3"/>
  <c r="AK7" i="3"/>
  <c r="AJ8" i="3"/>
  <c r="AK8" i="3"/>
  <c r="AJ9" i="3"/>
  <c r="AK9" i="3"/>
  <c r="AJ10" i="3"/>
  <c r="AK10" i="3"/>
  <c r="AJ11" i="3"/>
  <c r="AK11" i="3"/>
  <c r="AJ12" i="3"/>
  <c r="AK12" i="3"/>
  <c r="AJ13" i="3"/>
  <c r="AK13" i="3"/>
  <c r="AJ14" i="3"/>
  <c r="AK14" i="3"/>
  <c r="AJ15" i="3"/>
  <c r="AK15" i="3"/>
  <c r="AJ16" i="3"/>
  <c r="AK16" i="3"/>
  <c r="AJ17" i="3"/>
  <c r="AK17" i="3"/>
  <c r="AJ18" i="3"/>
  <c r="AK18" i="3"/>
  <c r="AJ19" i="3"/>
  <c r="AK19" i="3"/>
  <c r="AJ20" i="3"/>
  <c r="AK20" i="3"/>
  <c r="AJ21" i="3"/>
  <c r="AK21" i="3"/>
  <c r="AJ22" i="3"/>
  <c r="AK22" i="3"/>
  <c r="AJ23" i="3"/>
  <c r="AK23" i="3"/>
  <c r="AJ24" i="3"/>
  <c r="AK24" i="3"/>
  <c r="AJ25" i="3"/>
  <c r="AK25" i="3"/>
  <c r="AJ26" i="3"/>
  <c r="AK26" i="3"/>
  <c r="AJ27" i="3"/>
  <c r="AK27" i="3"/>
  <c r="AJ28" i="3"/>
  <c r="AK28" i="3"/>
  <c r="AJ29" i="3"/>
  <c r="AK29" i="3"/>
  <c r="AJ30" i="3"/>
  <c r="AK30" i="3"/>
  <c r="AJ31" i="3"/>
  <c r="AK31" i="3"/>
  <c r="AJ32" i="3"/>
  <c r="AK32" i="3"/>
  <c r="AJ33" i="3"/>
  <c r="AK33" i="3"/>
  <c r="AJ34" i="3"/>
  <c r="AK34" i="3"/>
  <c r="AJ35" i="3"/>
  <c r="AK35" i="3"/>
  <c r="AJ36" i="3"/>
  <c r="AK36" i="3"/>
  <c r="AJ37" i="3"/>
  <c r="AK37" i="3"/>
  <c r="AJ38" i="3"/>
  <c r="AK38" i="3"/>
  <c r="AJ39" i="3"/>
  <c r="AK39" i="3"/>
  <c r="AJ40" i="3"/>
  <c r="AK40" i="3"/>
  <c r="AJ41" i="3"/>
  <c r="AK41" i="3"/>
  <c r="AJ42" i="3"/>
  <c r="AK42" i="3"/>
  <c r="AJ43" i="3"/>
  <c r="AK43" i="3"/>
  <c r="AJ44" i="3"/>
  <c r="AK44" i="3"/>
  <c r="AJ45" i="3"/>
  <c r="AK45" i="3"/>
  <c r="AJ46" i="3"/>
  <c r="AK46" i="3"/>
  <c r="AJ47" i="3"/>
  <c r="AK47" i="3"/>
  <c r="AJ48" i="3"/>
  <c r="AK48" i="3"/>
  <c r="AJ49" i="3"/>
  <c r="AK49" i="3"/>
  <c r="AJ50" i="3"/>
  <c r="AK50" i="3"/>
  <c r="AJ51" i="3"/>
  <c r="AK51" i="3"/>
  <c r="AJ52" i="3"/>
  <c r="AK52" i="3"/>
  <c r="AJ53" i="3"/>
  <c r="AK53" i="3"/>
  <c r="AJ54" i="3"/>
  <c r="AK54" i="3"/>
  <c r="AJ55" i="3"/>
  <c r="AK55" i="3"/>
  <c r="AJ56" i="3"/>
  <c r="AK56" i="3"/>
  <c r="AJ57" i="3"/>
  <c r="AK57" i="3"/>
  <c r="AJ58" i="3"/>
  <c r="AK58" i="3"/>
  <c r="AJ59" i="3"/>
  <c r="AK59" i="3"/>
  <c r="AJ60" i="3"/>
  <c r="AK60" i="3"/>
  <c r="AJ61" i="3"/>
  <c r="AK61" i="3"/>
  <c r="AJ62" i="3"/>
  <c r="AK62" i="3"/>
  <c r="AJ63" i="3"/>
  <c r="AK63" i="3"/>
  <c r="AJ64" i="3"/>
  <c r="AK64" i="3"/>
  <c r="AJ65" i="3"/>
  <c r="AK65" i="3"/>
  <c r="AJ66" i="3"/>
  <c r="AK66" i="3"/>
  <c r="AJ67" i="3"/>
  <c r="AK67" i="3"/>
  <c r="AJ68" i="3"/>
  <c r="AK68" i="3"/>
  <c r="AJ69" i="3"/>
  <c r="AK69" i="3"/>
  <c r="AJ70" i="3"/>
  <c r="AK70" i="3"/>
  <c r="AJ71" i="3"/>
  <c r="AK71" i="3"/>
  <c r="AJ72" i="3"/>
  <c r="AK72" i="3"/>
  <c r="AJ73" i="3"/>
  <c r="AK73" i="3"/>
  <c r="AJ74" i="3"/>
  <c r="AK74" i="3"/>
  <c r="AJ75" i="3"/>
  <c r="AK75" i="3"/>
  <c r="AJ76" i="3"/>
  <c r="AK76" i="3"/>
  <c r="AJ77" i="3"/>
  <c r="AK77" i="3"/>
  <c r="AJ78" i="3"/>
  <c r="AK78" i="3"/>
  <c r="AJ79" i="3"/>
  <c r="AK79" i="3"/>
  <c r="AJ80" i="3"/>
  <c r="AK80" i="3"/>
  <c r="AJ81" i="3"/>
  <c r="AK81" i="3"/>
  <c r="AJ82" i="3"/>
  <c r="AK82" i="3"/>
  <c r="AJ83" i="3"/>
  <c r="AK83" i="3"/>
  <c r="AJ84" i="3"/>
  <c r="AK84" i="3"/>
  <c r="AJ85" i="3"/>
  <c r="AK85" i="3"/>
  <c r="AJ86" i="3"/>
  <c r="AK86" i="3"/>
  <c r="AJ87" i="3"/>
  <c r="AK87" i="3"/>
  <c r="AJ88" i="3"/>
  <c r="AK88" i="3"/>
  <c r="AJ89" i="3"/>
  <c r="AK89" i="3"/>
  <c r="AJ90" i="3"/>
  <c r="AK90" i="3"/>
  <c r="AJ91" i="3"/>
  <c r="AK91" i="3"/>
  <c r="AJ92" i="3"/>
  <c r="AK92" i="3"/>
  <c r="AJ93" i="3"/>
  <c r="AK93" i="3"/>
  <c r="AJ94" i="3"/>
  <c r="AK94" i="3"/>
  <c r="AJ95" i="3"/>
  <c r="AK95" i="3"/>
  <c r="AJ96" i="3"/>
  <c r="AK96" i="3"/>
  <c r="AJ97" i="3"/>
  <c r="AK97" i="3"/>
  <c r="AJ98" i="3"/>
  <c r="AK98" i="3"/>
  <c r="AJ99" i="3"/>
  <c r="AK99" i="3"/>
  <c r="AJ100" i="3"/>
  <c r="AK100" i="3"/>
  <c r="AJ101" i="3"/>
  <c r="AK101" i="3"/>
  <c r="AJ102" i="3"/>
  <c r="AK102" i="3"/>
  <c r="AJ103" i="3"/>
  <c r="AK103" i="3"/>
  <c r="AJ104" i="3"/>
  <c r="AK104" i="3"/>
  <c r="AJ105" i="3"/>
  <c r="AK105" i="3"/>
  <c r="AJ106" i="3"/>
  <c r="AK106" i="3"/>
  <c r="AJ107" i="3"/>
  <c r="AK107" i="3"/>
  <c r="AJ108" i="3"/>
  <c r="AK108" i="3"/>
  <c r="AJ109" i="3"/>
  <c r="AK109" i="3"/>
  <c r="AJ110" i="3"/>
  <c r="AK110" i="3"/>
  <c r="AJ111" i="3"/>
  <c r="AK111" i="3"/>
  <c r="AJ112" i="3"/>
  <c r="AK112" i="3"/>
  <c r="AJ113" i="3"/>
  <c r="AK113" i="3"/>
  <c r="AJ114" i="3"/>
  <c r="AK114" i="3"/>
  <c r="AJ115" i="3"/>
  <c r="AK115" i="3"/>
  <c r="AJ116" i="3"/>
  <c r="AK116" i="3"/>
  <c r="AJ117" i="3"/>
  <c r="AK117" i="3"/>
  <c r="AJ118" i="3"/>
  <c r="AK118" i="3"/>
  <c r="AJ119" i="3"/>
  <c r="AK119" i="3"/>
  <c r="AJ120" i="3"/>
  <c r="AK120" i="3"/>
  <c r="AJ121" i="3"/>
  <c r="AK121" i="3"/>
  <c r="AJ122" i="3"/>
  <c r="AK122" i="3"/>
  <c r="AJ123" i="3"/>
  <c r="AK123" i="3"/>
  <c r="AJ124" i="3"/>
  <c r="AK124" i="3"/>
  <c r="AJ125" i="3"/>
  <c r="AK125" i="3"/>
  <c r="AJ126" i="3"/>
  <c r="AK126" i="3"/>
  <c r="AJ127" i="3"/>
  <c r="AK127" i="3"/>
  <c r="AJ128" i="3"/>
  <c r="AK128" i="3"/>
  <c r="AJ129" i="3"/>
  <c r="AK129" i="3"/>
  <c r="AJ130" i="3"/>
  <c r="AK130" i="3"/>
  <c r="AJ131" i="3"/>
  <c r="AK131" i="3"/>
  <c r="AJ132" i="3"/>
  <c r="AK132" i="3"/>
  <c r="AJ133" i="3"/>
  <c r="AK133" i="3"/>
  <c r="AJ134" i="3"/>
  <c r="AK134" i="3"/>
  <c r="AJ135" i="3"/>
  <c r="AK135" i="3"/>
  <c r="AJ136" i="3"/>
  <c r="AK136" i="3"/>
  <c r="AJ137" i="3"/>
  <c r="AK137" i="3"/>
  <c r="AJ138" i="3"/>
  <c r="AK138" i="3"/>
  <c r="AJ139" i="3"/>
  <c r="AK139" i="3"/>
  <c r="AJ140" i="3"/>
  <c r="AK140" i="3"/>
  <c r="AJ141" i="3"/>
  <c r="AK141" i="3"/>
  <c r="AJ142" i="3"/>
  <c r="AK142" i="3"/>
  <c r="AJ143" i="3"/>
  <c r="AK143" i="3"/>
  <c r="AJ144" i="3"/>
  <c r="AK144" i="3"/>
  <c r="AJ145" i="3"/>
  <c r="AK145" i="3"/>
  <c r="AJ146" i="3"/>
  <c r="AK146" i="3"/>
  <c r="AJ147" i="3"/>
  <c r="AK147" i="3"/>
  <c r="AJ148" i="3"/>
  <c r="AK148" i="3"/>
  <c r="AJ149" i="3"/>
  <c r="AK149" i="3"/>
  <c r="AJ150" i="3"/>
  <c r="AK150" i="3"/>
  <c r="AJ151" i="3"/>
  <c r="AK151" i="3"/>
  <c r="AJ152" i="3"/>
  <c r="AK152" i="3"/>
  <c r="AJ153" i="3"/>
  <c r="AK153" i="3"/>
  <c r="AJ154" i="3"/>
  <c r="AK154" i="3"/>
  <c r="AJ155" i="3"/>
  <c r="AK155" i="3"/>
  <c r="AJ156" i="3"/>
  <c r="AK156" i="3"/>
  <c r="AJ157" i="3"/>
  <c r="AK157" i="3"/>
  <c r="AJ158" i="3"/>
  <c r="AK158" i="3"/>
  <c r="AJ159" i="3"/>
  <c r="AK159" i="3"/>
  <c r="AJ160" i="3"/>
  <c r="AK160" i="3"/>
  <c r="AJ161" i="3"/>
  <c r="AK161" i="3"/>
  <c r="AJ162" i="3"/>
  <c r="AK162" i="3"/>
  <c r="AJ163" i="3"/>
  <c r="AK163" i="3"/>
  <c r="AJ164" i="3"/>
  <c r="AK164" i="3"/>
  <c r="AJ165" i="3"/>
  <c r="AK165" i="3"/>
  <c r="AJ166" i="3"/>
  <c r="AK166" i="3"/>
  <c r="AJ167" i="3"/>
  <c r="AK167" i="3"/>
  <c r="AJ168" i="3"/>
  <c r="AK168" i="3"/>
  <c r="AJ169" i="3"/>
  <c r="AK169" i="3"/>
  <c r="AJ170" i="3"/>
  <c r="AK170" i="3"/>
  <c r="AJ171" i="3"/>
  <c r="AK171" i="3"/>
  <c r="AJ172" i="3"/>
  <c r="AK172" i="3"/>
  <c r="AJ173" i="3"/>
  <c r="AK173" i="3"/>
  <c r="AJ174" i="3"/>
  <c r="AK174" i="3"/>
  <c r="AJ175" i="3"/>
  <c r="AK175" i="3"/>
  <c r="AJ176" i="3"/>
  <c r="AK176" i="3"/>
  <c r="AJ177" i="3"/>
  <c r="AK177" i="3"/>
  <c r="AJ178" i="3"/>
  <c r="AK178" i="3"/>
  <c r="AJ179" i="3"/>
  <c r="AK179" i="3"/>
  <c r="AJ180" i="3"/>
  <c r="AK180" i="3"/>
  <c r="AJ181" i="3"/>
  <c r="AK181" i="3"/>
  <c r="AJ182" i="3"/>
  <c r="AK182" i="3"/>
  <c r="AJ183" i="3"/>
  <c r="AK183" i="3"/>
  <c r="AJ184" i="3"/>
  <c r="AK184" i="3"/>
  <c r="AJ185" i="3"/>
  <c r="AK185" i="3"/>
  <c r="AJ186" i="3"/>
  <c r="AK186" i="3"/>
  <c r="AJ187" i="3"/>
  <c r="AK187" i="3"/>
  <c r="AJ188" i="3"/>
  <c r="AK188" i="3"/>
  <c r="AJ189" i="3"/>
  <c r="AK189" i="3"/>
  <c r="AJ190" i="3"/>
  <c r="AK190" i="3"/>
  <c r="AJ191" i="3"/>
  <c r="AK191" i="3"/>
  <c r="AJ192" i="3"/>
  <c r="AK192" i="3"/>
  <c r="AJ193" i="3"/>
  <c r="AK193" i="3"/>
  <c r="AJ194" i="3"/>
  <c r="AK194" i="3"/>
  <c r="AJ195" i="3"/>
  <c r="AK195" i="3"/>
  <c r="AJ196" i="3"/>
  <c r="AK196" i="3"/>
  <c r="AJ197" i="3"/>
  <c r="AK197" i="3"/>
  <c r="AJ198" i="3"/>
  <c r="AK198" i="3"/>
  <c r="AJ199" i="3"/>
  <c r="AK199" i="3"/>
  <c r="AJ200" i="3"/>
  <c r="AK200" i="3"/>
  <c r="AJ201" i="3"/>
  <c r="AK201" i="3"/>
  <c r="AJ202" i="3"/>
  <c r="AK202" i="3"/>
  <c r="AJ203" i="3"/>
  <c r="AK203" i="3"/>
  <c r="AJ204" i="3"/>
  <c r="AK204" i="3"/>
  <c r="AJ205" i="3"/>
  <c r="AK205" i="3"/>
  <c r="AJ206" i="3"/>
  <c r="AK206" i="3"/>
  <c r="AJ207" i="3"/>
  <c r="AK207" i="3"/>
  <c r="AJ208" i="3"/>
  <c r="AK208" i="3"/>
  <c r="AJ209" i="3"/>
  <c r="AK209" i="3"/>
  <c r="AJ210" i="3"/>
  <c r="AK210" i="3"/>
  <c r="AJ211" i="3"/>
  <c r="AK211" i="3"/>
  <c r="AJ212" i="3"/>
  <c r="AK212" i="3"/>
  <c r="AK3" i="3"/>
  <c r="AJ3" i="3"/>
  <c r="AN106" i="3"/>
  <c r="AN110" i="3"/>
  <c r="AN18" i="3"/>
  <c r="AN102" i="3"/>
  <c r="AN114" i="3"/>
  <c r="AN98" i="3"/>
  <c r="AN71" i="3"/>
  <c r="AN9" i="3"/>
  <c r="AN21" i="3"/>
  <c r="AN28" i="3"/>
  <c r="AN44" i="3"/>
  <c r="AN66" i="3"/>
  <c r="AN74" i="3"/>
  <c r="AN82" i="3"/>
  <c r="AN92" i="3"/>
  <c r="AN97" i="3"/>
  <c r="AN134" i="3"/>
  <c r="AN140" i="3"/>
  <c r="AN148" i="3"/>
  <c r="AN152" i="3"/>
  <c r="AN157" i="3"/>
  <c r="AN172" i="3"/>
  <c r="AN176" i="3"/>
  <c r="AN180" i="3"/>
  <c r="AN192" i="3"/>
  <c r="AN204" i="3"/>
  <c r="AN208" i="3"/>
  <c r="AN212" i="3"/>
  <c r="AN8" i="3"/>
  <c r="AN26" i="3"/>
  <c r="AN34" i="3"/>
  <c r="AN62" i="3"/>
  <c r="AN73" i="3"/>
  <c r="AN80" i="3"/>
  <c r="AN91" i="3"/>
  <c r="AN96" i="3"/>
  <c r="AN122" i="3"/>
  <c r="AN126" i="3"/>
  <c r="AN133" i="3"/>
  <c r="AN137" i="3"/>
  <c r="AN146" i="3"/>
  <c r="AN151" i="3"/>
  <c r="AN162" i="3"/>
  <c r="AN171" i="3"/>
  <c r="AN175" i="3"/>
  <c r="AN179" i="3"/>
  <c r="AN188" i="3"/>
  <c r="AN203" i="3"/>
  <c r="AN207" i="3"/>
  <c r="AN211" i="3"/>
  <c r="AN55" i="3"/>
  <c r="AN103" i="3"/>
  <c r="AN107" i="3"/>
  <c r="AN111" i="3"/>
  <c r="AN115" i="3"/>
  <c r="AN123" i="3"/>
  <c r="AN127" i="3"/>
  <c r="AN163" i="3"/>
  <c r="AN47" i="3"/>
  <c r="AN56" i="3"/>
  <c r="AN99" i="3"/>
  <c r="AN104" i="3"/>
  <c r="AN108" i="3"/>
  <c r="AN112" i="3"/>
  <c r="AN116" i="3"/>
  <c r="AN124" i="3"/>
  <c r="AN131" i="3"/>
  <c r="AN135" i="3"/>
  <c r="AN143" i="3"/>
  <c r="AN7" i="3"/>
  <c r="AN14" i="3"/>
  <c r="AN24" i="3"/>
  <c r="AN31" i="3"/>
  <c r="AN49" i="3"/>
  <c r="AN61" i="3"/>
  <c r="AN72" i="3"/>
  <c r="AN79" i="3"/>
  <c r="AN90" i="3"/>
  <c r="AN95" i="3"/>
  <c r="AN101" i="3"/>
  <c r="AN105" i="3"/>
  <c r="AN109" i="3"/>
  <c r="AN113" i="3"/>
  <c r="AN117" i="3"/>
  <c r="AN125" i="3"/>
  <c r="AN132" i="3"/>
  <c r="AN136" i="3"/>
  <c r="AN150" i="3"/>
  <c r="AN155" i="3"/>
  <c r="AN170" i="3"/>
  <c r="AN174" i="3"/>
  <c r="AN178" i="3"/>
  <c r="AN182" i="3"/>
  <c r="AN206" i="3"/>
  <c r="AN210" i="3"/>
  <c r="AE212" i="3"/>
  <c r="AE211" i="3"/>
  <c r="AE210" i="3"/>
  <c r="AE209" i="3"/>
  <c r="AE208" i="3"/>
  <c r="AE207" i="3"/>
  <c r="AE206" i="3"/>
  <c r="AE205" i="3"/>
  <c r="AE204" i="3"/>
  <c r="AE203" i="3"/>
  <c r="AE202" i="3"/>
  <c r="AE201" i="3"/>
  <c r="AE200" i="3"/>
  <c r="AE199" i="3"/>
  <c r="AE198" i="3"/>
  <c r="AE197" i="3"/>
  <c r="AE196" i="3"/>
  <c r="AE195" i="3"/>
  <c r="AE194" i="3"/>
  <c r="AE193" i="3"/>
  <c r="AE192" i="3"/>
  <c r="AE191" i="3"/>
  <c r="AE190" i="3"/>
  <c r="AE189" i="3"/>
  <c r="AE188" i="3"/>
  <c r="AE187" i="3"/>
  <c r="AE186" i="3"/>
  <c r="AE185" i="3"/>
  <c r="AE184" i="3"/>
  <c r="AE183" i="3"/>
  <c r="AE182" i="3"/>
  <c r="AE181" i="3"/>
  <c r="AE180" i="3"/>
  <c r="AE179" i="3"/>
  <c r="AE178" i="3"/>
  <c r="AE177" i="3"/>
  <c r="AE176" i="3"/>
  <c r="AE175" i="3"/>
  <c r="AE174" i="3"/>
  <c r="AE173" i="3"/>
  <c r="AE172" i="3"/>
  <c r="AE171" i="3"/>
  <c r="AE170" i="3"/>
  <c r="AE169" i="3"/>
  <c r="AE168" i="3"/>
  <c r="AE167" i="3"/>
  <c r="AE166" i="3"/>
  <c r="AE165" i="3"/>
  <c r="AE164" i="3"/>
  <c r="AE163" i="3"/>
  <c r="AE162" i="3"/>
  <c r="AE161" i="3"/>
  <c r="AE160" i="3"/>
  <c r="AE159" i="3"/>
  <c r="AE158" i="3"/>
  <c r="AE157" i="3"/>
  <c r="AE156" i="3"/>
  <c r="AE155" i="3"/>
  <c r="AE154" i="3"/>
  <c r="AE153" i="3"/>
  <c r="AE152" i="3"/>
  <c r="AE151" i="3"/>
  <c r="AE150" i="3"/>
  <c r="AE149" i="3"/>
  <c r="AE148" i="3"/>
  <c r="AE147" i="3"/>
  <c r="AE146" i="3"/>
  <c r="AE145" i="3"/>
  <c r="AE144" i="3"/>
  <c r="AE143" i="3"/>
  <c r="AE142" i="3"/>
  <c r="AE141" i="3"/>
  <c r="AE140" i="3"/>
  <c r="AE139" i="3"/>
  <c r="AE137" i="3"/>
  <c r="AE136" i="3"/>
  <c r="AE135" i="3"/>
  <c r="AE134" i="3"/>
  <c r="AE133" i="3"/>
  <c r="AE132" i="3"/>
  <c r="AE131" i="3"/>
  <c r="AE130" i="3"/>
  <c r="AE129" i="3"/>
  <c r="AE128" i="3"/>
  <c r="AE127" i="3"/>
  <c r="AE126" i="3"/>
  <c r="AE125" i="3"/>
  <c r="AE124" i="3"/>
  <c r="AE123" i="3"/>
  <c r="AE122" i="3"/>
  <c r="AE121" i="3"/>
  <c r="AE120" i="3"/>
  <c r="AE119" i="3"/>
  <c r="AE118" i="3"/>
  <c r="AE117" i="3"/>
  <c r="AE116" i="3"/>
  <c r="AE115" i="3"/>
  <c r="AE114" i="3"/>
  <c r="AE113" i="3"/>
  <c r="AE112" i="3"/>
  <c r="AE111" i="3"/>
  <c r="AE110" i="3"/>
  <c r="AE109" i="3"/>
  <c r="AE108" i="3"/>
  <c r="AE107" i="3"/>
  <c r="AE106" i="3"/>
  <c r="AE105" i="3"/>
  <c r="AE104" i="3"/>
  <c r="AE103" i="3"/>
  <c r="AE102" i="3"/>
  <c r="AE101" i="3"/>
  <c r="AE99" i="3"/>
  <c r="AE98" i="3"/>
  <c r="AE97" i="3"/>
  <c r="AE96" i="3"/>
  <c r="AE95" i="3"/>
  <c r="AE94" i="3"/>
  <c r="AE93" i="3"/>
  <c r="AE92" i="3"/>
  <c r="AE91" i="3"/>
  <c r="AE90" i="3"/>
  <c r="AE89" i="3"/>
  <c r="AE88" i="3"/>
  <c r="AE87" i="3"/>
  <c r="AE86" i="3"/>
  <c r="AE85" i="3"/>
  <c r="AE84" i="3"/>
  <c r="AE83" i="3"/>
  <c r="AE82" i="3"/>
  <c r="AE81" i="3"/>
  <c r="AE80" i="3"/>
  <c r="AE79" i="3"/>
  <c r="AE78" i="3"/>
  <c r="AE77" i="3"/>
  <c r="AE76" i="3"/>
  <c r="AE75" i="3"/>
  <c r="AE74" i="3"/>
  <c r="AE73" i="3"/>
  <c r="AE72" i="3"/>
  <c r="AE71" i="3"/>
  <c r="AE70" i="3"/>
  <c r="AE69" i="3"/>
  <c r="AE68" i="3"/>
  <c r="AE67" i="3"/>
  <c r="AE66" i="3"/>
  <c r="AE65" i="3"/>
  <c r="AE64" i="3"/>
  <c r="AE63" i="3"/>
  <c r="AE62" i="3"/>
  <c r="AE61" i="3"/>
  <c r="AE60" i="3"/>
  <c r="AE59" i="3"/>
  <c r="AE58" i="3"/>
  <c r="AE57" i="3"/>
  <c r="AE56" i="3"/>
  <c r="AE55" i="3"/>
  <c r="AE54" i="3"/>
  <c r="AE53" i="3"/>
  <c r="AE52" i="3"/>
  <c r="AE51" i="3"/>
  <c r="AE50" i="3"/>
  <c r="AE49" i="3"/>
  <c r="AE48" i="3"/>
  <c r="AE47" i="3"/>
  <c r="AE46" i="3"/>
  <c r="AE45" i="3"/>
  <c r="AE44" i="3"/>
  <c r="AE43" i="3"/>
  <c r="AE42" i="3"/>
  <c r="AE41" i="3"/>
  <c r="AE40" i="3"/>
  <c r="AE39" i="3"/>
  <c r="AE38" i="3"/>
  <c r="AE37" i="3"/>
  <c r="AE36" i="3"/>
  <c r="AE35" i="3"/>
  <c r="AE34" i="3"/>
  <c r="AE33" i="3"/>
  <c r="AE32" i="3"/>
  <c r="AE31" i="3"/>
  <c r="AE30" i="3"/>
  <c r="AE29" i="3"/>
  <c r="AE28" i="3"/>
  <c r="AE27" i="3"/>
  <c r="AE26" i="3"/>
  <c r="AE25" i="3"/>
  <c r="AE24" i="3"/>
  <c r="AE23" i="3"/>
  <c r="AE22" i="3"/>
  <c r="AE21" i="3"/>
  <c r="AE20" i="3"/>
  <c r="AE19" i="3"/>
  <c r="AE18" i="3"/>
  <c r="AE17" i="3"/>
  <c r="AE16" i="3"/>
  <c r="AE15" i="3"/>
  <c r="AE14" i="3"/>
  <c r="AE13" i="3"/>
  <c r="AE12" i="3"/>
  <c r="AE11" i="3"/>
  <c r="AE10" i="3"/>
  <c r="AE9" i="3"/>
  <c r="AE8" i="3"/>
  <c r="AE7" i="3"/>
  <c r="AE6" i="3"/>
  <c r="AE5" i="3"/>
  <c r="AE4" i="3"/>
  <c r="AE3" i="3"/>
  <c r="AB11" i="3"/>
  <c r="AM11" i="3"/>
  <c r="AN11" i="3"/>
  <c r="AB12" i="3"/>
  <c r="AM12" i="3"/>
  <c r="AN12" i="3"/>
  <c r="AB13" i="3"/>
  <c r="AM13" i="3"/>
  <c r="AN13" i="3"/>
  <c r="AB15" i="3"/>
  <c r="AM15" i="3"/>
  <c r="AN15" i="3"/>
  <c r="AB16" i="3"/>
  <c r="AM16" i="3"/>
  <c r="AN16" i="3"/>
  <c r="AB17" i="3"/>
  <c r="AM17" i="3"/>
  <c r="AN17" i="3"/>
  <c r="AB19" i="3"/>
  <c r="AM19" i="3"/>
  <c r="AN19" i="3"/>
  <c r="AB20" i="3"/>
  <c r="AM20" i="3"/>
  <c r="AN20" i="3"/>
  <c r="AB23" i="3"/>
  <c r="AM23" i="3"/>
  <c r="AN23" i="3"/>
  <c r="AB25" i="3"/>
  <c r="AM25" i="3"/>
  <c r="AN25" i="3"/>
  <c r="AB27" i="3"/>
  <c r="AM27" i="3"/>
  <c r="AN27" i="3"/>
  <c r="AB29" i="3"/>
  <c r="AM29" i="3"/>
  <c r="AN29" i="3"/>
  <c r="AB32" i="3"/>
  <c r="AM32" i="3"/>
  <c r="AN32" i="3"/>
  <c r="AM33" i="3"/>
  <c r="AN33" i="3"/>
  <c r="AB35" i="3"/>
  <c r="AM35" i="3"/>
  <c r="AN35" i="3"/>
  <c r="AB36" i="3"/>
  <c r="AM36" i="3"/>
  <c r="AN36" i="3"/>
  <c r="AB37" i="3"/>
  <c r="AM37" i="3"/>
  <c r="AN37" i="3"/>
  <c r="AB38" i="3"/>
  <c r="AM38" i="3"/>
  <c r="AN38" i="3"/>
  <c r="AB39" i="3"/>
  <c r="AM39" i="3"/>
  <c r="AN39" i="3"/>
  <c r="AB40" i="3"/>
  <c r="AM40" i="3"/>
  <c r="AN40" i="3"/>
  <c r="AB41" i="3"/>
  <c r="AM41" i="3"/>
  <c r="AN41" i="3"/>
  <c r="AB42" i="3"/>
  <c r="AM42" i="3"/>
  <c r="AN42" i="3"/>
  <c r="AB43" i="3"/>
  <c r="AM43" i="3"/>
  <c r="AN43" i="3"/>
  <c r="AB45" i="3"/>
  <c r="AM45" i="3"/>
  <c r="AN45" i="3"/>
  <c r="AB46" i="3"/>
  <c r="AM46" i="3"/>
  <c r="AN46" i="3"/>
  <c r="AB48" i="3"/>
  <c r="AM48" i="3"/>
  <c r="AN48" i="3"/>
  <c r="AB50" i="3"/>
  <c r="AM50" i="3"/>
  <c r="AN50" i="3"/>
  <c r="AB51" i="3"/>
  <c r="AM51" i="3"/>
  <c r="AN51" i="3"/>
  <c r="AB52" i="3"/>
  <c r="AM52" i="3"/>
  <c r="AN52" i="3"/>
  <c r="AB53" i="3"/>
  <c r="AM53" i="3"/>
  <c r="AN53" i="3"/>
  <c r="AB57" i="3"/>
  <c r="AM57" i="3"/>
  <c r="AN57" i="3"/>
  <c r="AB58" i="3"/>
  <c r="AM58" i="3"/>
  <c r="AN58" i="3"/>
  <c r="AB59" i="3"/>
  <c r="AM59" i="3"/>
  <c r="AN59" i="3"/>
  <c r="AB60" i="3"/>
  <c r="AM60" i="3"/>
  <c r="AN60" i="3"/>
  <c r="AB63" i="3"/>
  <c r="AM63" i="3"/>
  <c r="AN63" i="3"/>
  <c r="AB64" i="3"/>
  <c r="AM64" i="3"/>
  <c r="AN64" i="3"/>
  <c r="AB65" i="3"/>
  <c r="AM65" i="3"/>
  <c r="AN65" i="3"/>
  <c r="AB67" i="3"/>
  <c r="AM67" i="3"/>
  <c r="AN67" i="3"/>
  <c r="AB68" i="3"/>
  <c r="AM68" i="3"/>
  <c r="AN68" i="3"/>
  <c r="AB69" i="3"/>
  <c r="AM69" i="3"/>
  <c r="AN69" i="3"/>
  <c r="AB70" i="3"/>
  <c r="AM70" i="3"/>
  <c r="AN70" i="3"/>
  <c r="AB75" i="3"/>
  <c r="AM75" i="3"/>
  <c r="AN75" i="3"/>
  <c r="AB76" i="3"/>
  <c r="AM76" i="3"/>
  <c r="AN76" i="3"/>
  <c r="AB78" i="3"/>
  <c r="AM78" i="3"/>
  <c r="AN78" i="3"/>
  <c r="AB81" i="3"/>
  <c r="AM81" i="3"/>
  <c r="AN81" i="3"/>
  <c r="AB83" i="3"/>
  <c r="AM83" i="3"/>
  <c r="AN83" i="3"/>
  <c r="AB84" i="3"/>
  <c r="AM84" i="3"/>
  <c r="AN84" i="3"/>
  <c r="AB85" i="3"/>
  <c r="AM85" i="3"/>
  <c r="AN85" i="3"/>
  <c r="AB86" i="3"/>
  <c r="AM86" i="3"/>
  <c r="AN86" i="3"/>
  <c r="AB87" i="3"/>
  <c r="AM87" i="3"/>
  <c r="AN87" i="3"/>
  <c r="AB88" i="3"/>
  <c r="AM88" i="3"/>
  <c r="AN88" i="3"/>
  <c r="AB93" i="3"/>
  <c r="AM93" i="3"/>
  <c r="AN93" i="3"/>
  <c r="AM100" i="3"/>
  <c r="AN100" i="3"/>
  <c r="AB118" i="3"/>
  <c r="AM118" i="3"/>
  <c r="AN118" i="3"/>
  <c r="AB119" i="3"/>
  <c r="AM119" i="3"/>
  <c r="AN119" i="3"/>
  <c r="AB120" i="3"/>
  <c r="AM120" i="3"/>
  <c r="AN120" i="3"/>
  <c r="AB121" i="3"/>
  <c r="AM121" i="3"/>
  <c r="AN121" i="3"/>
  <c r="AB128" i="3"/>
  <c r="AM128" i="3"/>
  <c r="AN128" i="3"/>
  <c r="AB129" i="3"/>
  <c r="AM129" i="3"/>
  <c r="AN129" i="3"/>
  <c r="AB130" i="3"/>
  <c r="AM130" i="3"/>
  <c r="AN130" i="3"/>
  <c r="AN138" i="3"/>
  <c r="AB139" i="3"/>
  <c r="AM139" i="3"/>
  <c r="AN139" i="3"/>
  <c r="AB141" i="3"/>
  <c r="AM141" i="3"/>
  <c r="AN141" i="3"/>
  <c r="AB142" i="3"/>
  <c r="AM142" i="3"/>
  <c r="AN142" i="3"/>
  <c r="AB145" i="3"/>
  <c r="AM145" i="3"/>
  <c r="AN145" i="3"/>
  <c r="AB147" i="3"/>
  <c r="AM147" i="3"/>
  <c r="AN147" i="3"/>
  <c r="AB154" i="3"/>
  <c r="AM154" i="3"/>
  <c r="AN154" i="3"/>
  <c r="AB159" i="3"/>
  <c r="AM159" i="3"/>
  <c r="AN159" i="3"/>
  <c r="AB160" i="3"/>
  <c r="AM160" i="3"/>
  <c r="AN160" i="3"/>
  <c r="AB164" i="3"/>
  <c r="AM164" i="3"/>
  <c r="AN164" i="3"/>
  <c r="AB165" i="3"/>
  <c r="AM165" i="3"/>
  <c r="AN165" i="3"/>
  <c r="AB166" i="3"/>
  <c r="AM166" i="3"/>
  <c r="AN166" i="3"/>
  <c r="AB167" i="3"/>
  <c r="AM167" i="3"/>
  <c r="AN167" i="3"/>
  <c r="AB168" i="3"/>
  <c r="AM168" i="3"/>
  <c r="AN168" i="3"/>
  <c r="AB183" i="3"/>
  <c r="AM183" i="3"/>
  <c r="AN183" i="3"/>
  <c r="AB184" i="3"/>
  <c r="AM184" i="3"/>
  <c r="AN184" i="3"/>
  <c r="AB185" i="3"/>
  <c r="AM185" i="3"/>
  <c r="AN185" i="3"/>
  <c r="AB186" i="3"/>
  <c r="AM186" i="3"/>
  <c r="AN186" i="3"/>
  <c r="AB187" i="3"/>
  <c r="AM187" i="3"/>
  <c r="AN187" i="3"/>
  <c r="AB189" i="3"/>
  <c r="AM189" i="3"/>
  <c r="AN189" i="3"/>
  <c r="AB190" i="3"/>
  <c r="AM190" i="3"/>
  <c r="AN190" i="3"/>
  <c r="AB191" i="3"/>
  <c r="AM191" i="3"/>
  <c r="AN191" i="3"/>
  <c r="AB194" i="3"/>
  <c r="AM194" i="3"/>
  <c r="AN194" i="3"/>
  <c r="AB195" i="3"/>
  <c r="AM195" i="3"/>
  <c r="AN195" i="3"/>
  <c r="AB196" i="3"/>
  <c r="AM196" i="3"/>
  <c r="AN196" i="3"/>
  <c r="AB197" i="3"/>
  <c r="AM197" i="3"/>
  <c r="AN197" i="3"/>
  <c r="AB198" i="3"/>
  <c r="AM198" i="3"/>
  <c r="AN198" i="3"/>
  <c r="AB199" i="3"/>
  <c r="AM199" i="3"/>
  <c r="AN199" i="3"/>
  <c r="AB200" i="3"/>
  <c r="AM200" i="3"/>
  <c r="AN200" i="3"/>
  <c r="AB202" i="3"/>
  <c r="AM202" i="3"/>
  <c r="AN202" i="3"/>
  <c r="AB6" i="3"/>
  <c r="AM6" i="3"/>
  <c r="AN6" i="3"/>
  <c r="AB5" i="3"/>
  <c r="AM5" i="3"/>
  <c r="AN5" i="3"/>
  <c r="AB4" i="3"/>
  <c r="AM4" i="3"/>
  <c r="AN4" i="3"/>
  <c r="AB3" i="3"/>
  <c r="AM3" i="3"/>
  <c r="AN3" i="3"/>
  <c r="V170" i="3"/>
  <c r="V169" i="3"/>
  <c r="W169" i="3"/>
  <c r="X169" i="3"/>
  <c r="V202" i="3"/>
  <c r="W202" i="3"/>
  <c r="X202" i="3"/>
  <c r="V201" i="3"/>
  <c r="W201" i="3"/>
  <c r="X201" i="3"/>
  <c r="V200" i="3"/>
  <c r="W200" i="3"/>
  <c r="X200" i="3"/>
  <c r="V199" i="3"/>
  <c r="W199" i="3"/>
  <c r="X199" i="3"/>
  <c r="V187" i="3"/>
  <c r="W187" i="3"/>
  <c r="X187" i="3"/>
  <c r="V186" i="3"/>
  <c r="W186" i="3"/>
  <c r="X186" i="3"/>
  <c r="V185" i="3"/>
  <c r="W185" i="3"/>
  <c r="X185" i="3"/>
  <c r="V184" i="3"/>
  <c r="W184" i="3"/>
  <c r="X184" i="3"/>
  <c r="V168" i="3"/>
  <c r="W168" i="3"/>
  <c r="X168" i="3"/>
  <c r="V167" i="3"/>
  <c r="W167" i="3"/>
  <c r="X167" i="3"/>
  <c r="V162" i="3"/>
  <c r="W162" i="3"/>
  <c r="X162" i="3"/>
  <c r="V160" i="3"/>
  <c r="W160" i="3"/>
  <c r="X160" i="3"/>
  <c r="V159" i="3"/>
  <c r="W159" i="3"/>
  <c r="X159" i="3"/>
  <c r="V150" i="3"/>
  <c r="W150" i="3"/>
  <c r="X150" i="3"/>
  <c r="V149" i="3"/>
  <c r="W149" i="3"/>
  <c r="X149" i="3"/>
  <c r="V144" i="3"/>
  <c r="W144" i="3"/>
  <c r="X144" i="3"/>
  <c r="V143" i="3"/>
  <c r="W143" i="3"/>
  <c r="X143" i="3"/>
  <c r="V140" i="3"/>
  <c r="W140" i="3"/>
  <c r="X140" i="3"/>
  <c r="V139" i="3"/>
  <c r="W139" i="3"/>
  <c r="X139" i="3"/>
  <c r="V134" i="3"/>
  <c r="W134" i="3"/>
  <c r="X134" i="3"/>
  <c r="V133" i="3"/>
  <c r="W133" i="3"/>
  <c r="X133" i="3"/>
  <c r="V132" i="3"/>
  <c r="W132" i="3"/>
  <c r="X132" i="3"/>
  <c r="V131" i="3"/>
  <c r="W131" i="3"/>
  <c r="X131" i="3"/>
  <c r="V130" i="3"/>
  <c r="W130" i="3"/>
  <c r="X130" i="3"/>
  <c r="V129" i="3"/>
  <c r="W129" i="3"/>
  <c r="X129" i="3"/>
  <c r="V118" i="3"/>
  <c r="W118" i="3"/>
  <c r="X118" i="3"/>
  <c r="V108" i="3"/>
  <c r="W108" i="3"/>
  <c r="X108" i="3"/>
  <c r="V107" i="3"/>
  <c r="W107" i="3"/>
  <c r="X107" i="3"/>
  <c r="V104" i="3"/>
  <c r="W104" i="3"/>
  <c r="X104" i="3"/>
  <c r="V103" i="3"/>
  <c r="W103" i="3"/>
  <c r="X103" i="3"/>
  <c r="V102" i="3"/>
  <c r="W102" i="3"/>
  <c r="X102" i="3"/>
  <c r="V99" i="3"/>
  <c r="W99" i="3"/>
  <c r="X99" i="3"/>
  <c r="V98" i="3"/>
  <c r="W98" i="3"/>
  <c r="X98" i="3"/>
  <c r="V91" i="3"/>
  <c r="W91" i="3"/>
  <c r="X91" i="3"/>
  <c r="V90" i="3"/>
  <c r="W90" i="3"/>
  <c r="X90" i="3"/>
  <c r="V89" i="3"/>
  <c r="W89" i="3"/>
  <c r="X89" i="3"/>
  <c r="V88" i="3"/>
  <c r="W88" i="3"/>
  <c r="X88" i="3"/>
  <c r="V83" i="3"/>
  <c r="W83" i="3"/>
  <c r="X83" i="3"/>
  <c r="V68" i="3"/>
  <c r="W68" i="3"/>
  <c r="X68" i="3"/>
  <c r="V65" i="3"/>
  <c r="W65" i="3"/>
  <c r="X65" i="3"/>
  <c r="V62" i="3"/>
  <c r="W62" i="3"/>
  <c r="X62" i="3"/>
  <c r="V60" i="3"/>
  <c r="W60" i="3"/>
  <c r="X60" i="3"/>
  <c r="V59" i="3"/>
  <c r="W59" i="3"/>
  <c r="X59" i="3"/>
  <c r="V58" i="3"/>
  <c r="W58" i="3"/>
  <c r="X58" i="3"/>
  <c r="V57" i="3"/>
  <c r="W57" i="3"/>
  <c r="X57" i="3"/>
  <c r="V56" i="3"/>
  <c r="W56" i="3"/>
  <c r="X56" i="3"/>
  <c r="V55" i="3"/>
  <c r="W55" i="3"/>
  <c r="X55" i="3"/>
  <c r="V54" i="3"/>
  <c r="W54" i="3"/>
  <c r="X54" i="3"/>
  <c r="V53" i="3"/>
  <c r="W53" i="3"/>
  <c r="X53" i="3"/>
  <c r="V52" i="3"/>
  <c r="W52" i="3"/>
  <c r="X52" i="3"/>
  <c r="V51" i="3"/>
  <c r="W51" i="3"/>
  <c r="X51" i="3"/>
  <c r="V45" i="3"/>
  <c r="W45" i="3"/>
  <c r="X45" i="3"/>
  <c r="V43" i="3"/>
  <c r="W43" i="3"/>
  <c r="X43" i="3"/>
  <c r="V42" i="3"/>
  <c r="W42" i="3"/>
  <c r="X42" i="3"/>
  <c r="V41" i="3"/>
  <c r="W41" i="3"/>
  <c r="X41" i="3"/>
  <c r="V40" i="3"/>
  <c r="W40" i="3"/>
  <c r="X40" i="3"/>
  <c r="V39" i="3"/>
  <c r="W39" i="3"/>
  <c r="X39" i="3"/>
  <c r="V34" i="3"/>
  <c r="W34" i="3"/>
  <c r="X34" i="3"/>
  <c r="V33" i="3"/>
  <c r="W33" i="3"/>
  <c r="X33" i="3"/>
  <c r="V27" i="3"/>
  <c r="W27" i="3"/>
  <c r="X27" i="3"/>
  <c r="V23" i="3"/>
  <c r="W23" i="3"/>
  <c r="X23" i="3"/>
  <c r="V22" i="3"/>
  <c r="W22" i="3"/>
  <c r="X22" i="3"/>
  <c r="V20" i="3"/>
  <c r="W20" i="3"/>
  <c r="X20" i="3"/>
  <c r="V18" i="3"/>
  <c r="W18" i="3"/>
  <c r="X18" i="3"/>
  <c r="V12" i="3"/>
  <c r="W12" i="3"/>
  <c r="X12" i="3"/>
  <c r="V212" i="3"/>
  <c r="W212" i="3"/>
  <c r="X212" i="3"/>
  <c r="V211" i="3"/>
  <c r="W211" i="3"/>
  <c r="X211" i="3"/>
  <c r="V210" i="3"/>
  <c r="W210" i="3"/>
  <c r="X210" i="3"/>
  <c r="V208" i="3"/>
  <c r="W208" i="3"/>
  <c r="X208" i="3"/>
  <c r="V207" i="3"/>
  <c r="W207" i="3"/>
  <c r="X207" i="3"/>
  <c r="V206" i="3"/>
  <c r="W206" i="3"/>
  <c r="X206" i="3"/>
  <c r="V203" i="3"/>
  <c r="W203" i="3"/>
  <c r="X203" i="3"/>
  <c r="V197" i="3"/>
  <c r="W197" i="3"/>
  <c r="X197" i="3"/>
  <c r="V196" i="3"/>
  <c r="W196" i="3"/>
  <c r="X196" i="3"/>
  <c r="V194" i="3"/>
  <c r="W194" i="3"/>
  <c r="X194" i="3"/>
  <c r="V193" i="3"/>
  <c r="W193" i="3"/>
  <c r="X193" i="3"/>
  <c r="V192" i="3"/>
  <c r="W192" i="3"/>
  <c r="X192" i="3"/>
  <c r="V191" i="3"/>
  <c r="W191" i="3"/>
  <c r="X191" i="3"/>
  <c r="V183" i="3"/>
  <c r="W183" i="3"/>
  <c r="X183" i="3"/>
  <c r="V182" i="3"/>
  <c r="W182" i="3"/>
  <c r="X182" i="3"/>
  <c r="V181" i="3"/>
  <c r="W181" i="3"/>
  <c r="X181" i="3"/>
  <c r="W170" i="3"/>
  <c r="X170" i="3"/>
  <c r="V166" i="3"/>
  <c r="W166" i="3"/>
  <c r="X166" i="3"/>
  <c r="V165" i="3"/>
  <c r="W165" i="3"/>
  <c r="X165" i="3"/>
  <c r="V164" i="3"/>
  <c r="W164" i="3"/>
  <c r="X164" i="3"/>
  <c r="V128" i="3"/>
  <c r="W128" i="3"/>
  <c r="X128" i="3"/>
  <c r="V124" i="3"/>
  <c r="W124" i="3"/>
  <c r="X124" i="3"/>
  <c r="V120" i="3"/>
  <c r="W120" i="3"/>
  <c r="X120" i="3"/>
  <c r="V119" i="3"/>
  <c r="W119" i="3"/>
  <c r="X119" i="3"/>
  <c r="V116" i="3"/>
  <c r="W116" i="3"/>
  <c r="X116" i="3"/>
  <c r="V112" i="3"/>
  <c r="W112" i="3"/>
  <c r="X112" i="3"/>
  <c r="V111" i="3"/>
  <c r="W111" i="3"/>
  <c r="X111" i="3"/>
  <c r="V105" i="3"/>
  <c r="W105" i="3"/>
  <c r="X105" i="3"/>
  <c r="V101" i="3"/>
  <c r="W101" i="3"/>
  <c r="X101" i="3"/>
  <c r="V85" i="3"/>
  <c r="W85" i="3"/>
  <c r="X85" i="3"/>
  <c r="V84" i="3"/>
  <c r="W84" i="3"/>
  <c r="X84" i="3"/>
  <c r="V81" i="3"/>
  <c r="W81" i="3"/>
  <c r="X81" i="3"/>
  <c r="V76" i="3"/>
  <c r="W76" i="3"/>
  <c r="X76" i="3"/>
  <c r="V67" i="3"/>
  <c r="W67" i="3"/>
  <c r="X67" i="3"/>
  <c r="V66" i="3"/>
  <c r="W66" i="3"/>
  <c r="X66" i="3"/>
  <c r="V38" i="3"/>
  <c r="W38" i="3"/>
  <c r="X38" i="3"/>
  <c r="V36" i="3"/>
  <c r="W36" i="3"/>
  <c r="X36" i="3"/>
  <c r="V21" i="3"/>
  <c r="W21" i="3"/>
  <c r="X21" i="3"/>
  <c r="V19" i="3"/>
  <c r="W19" i="3"/>
  <c r="X19" i="3"/>
  <c r="V17" i="3"/>
  <c r="W17" i="3"/>
  <c r="X17" i="3"/>
  <c r="V15" i="3"/>
  <c r="W15" i="3"/>
  <c r="X15" i="3"/>
  <c r="V14" i="3"/>
  <c r="W14" i="3"/>
  <c r="X14" i="3"/>
  <c r="V11" i="3"/>
  <c r="W11" i="3"/>
  <c r="X11" i="3"/>
  <c r="V10" i="3"/>
  <c r="W10" i="3"/>
  <c r="X10" i="3"/>
  <c r="V9" i="3"/>
  <c r="W9" i="3"/>
  <c r="X9" i="3"/>
  <c r="V6" i="3"/>
  <c r="W6" i="3"/>
  <c r="X6" i="3"/>
  <c r="AC50" i="3"/>
  <c r="AC36" i="3"/>
  <c r="AC32" i="3"/>
  <c r="AC118" i="3"/>
  <c r="AC88" i="3"/>
  <c r="AC6" i="3"/>
  <c r="AC197" i="3"/>
  <c r="AC76" i="3"/>
  <c r="AC187" i="3"/>
  <c r="AC120" i="3"/>
  <c r="AC70" i="3"/>
  <c r="AC46" i="3"/>
  <c r="AC42" i="3"/>
  <c r="AC5" i="3"/>
  <c r="AC195" i="3"/>
  <c r="AC164" i="3"/>
  <c r="AC154" i="3"/>
  <c r="AC142" i="3"/>
  <c r="AC86" i="3"/>
  <c r="AC58" i="3"/>
  <c r="AC52" i="3"/>
  <c r="AC202" i="3"/>
  <c r="AC165" i="3"/>
  <c r="AC145" i="3"/>
  <c r="AC53" i="3"/>
  <c r="AC4" i="3"/>
  <c r="AC200" i="3"/>
  <c r="AC190" i="3"/>
  <c r="AC184" i="3"/>
  <c r="AC167" i="3"/>
  <c r="AC129" i="3"/>
  <c r="AC83" i="3"/>
  <c r="AC67" i="3"/>
  <c r="AC63" i="3"/>
  <c r="AC39" i="3"/>
  <c r="AC25" i="3"/>
  <c r="AC19" i="3"/>
  <c r="AC15" i="3"/>
  <c r="AC11" i="3"/>
  <c r="AC198" i="3"/>
  <c r="AC159" i="3"/>
  <c r="AC139" i="3"/>
  <c r="AC121" i="3"/>
  <c r="AC93" i="3"/>
  <c r="AC59" i="3"/>
  <c r="AC37" i="3"/>
  <c r="AC3" i="3"/>
  <c r="AC199" i="3"/>
  <c r="AC194" i="3"/>
  <c r="AC189" i="3"/>
  <c r="AC186" i="3"/>
  <c r="AC183" i="3"/>
  <c r="AC166" i="3"/>
  <c r="AC128" i="3"/>
  <c r="AC85" i="3"/>
  <c r="AC81" i="3"/>
  <c r="AC69" i="3"/>
  <c r="AC65" i="3"/>
  <c r="AC60" i="3"/>
  <c r="AC48" i="3"/>
  <c r="AC45" i="3"/>
  <c r="AC41" i="3"/>
  <c r="AC38" i="3"/>
  <c r="AC23" i="3"/>
  <c r="AC17" i="3"/>
  <c r="AC13" i="3"/>
  <c r="AC168" i="3"/>
  <c r="AC33" i="3"/>
  <c r="AC27" i="3"/>
  <c r="AC196" i="3"/>
  <c r="AC191" i="3"/>
  <c r="AC185" i="3"/>
  <c r="AC160" i="3"/>
  <c r="AC147" i="3"/>
  <c r="AC141" i="3"/>
  <c r="AC130" i="3"/>
  <c r="AC119" i="3"/>
  <c r="AC87" i="3"/>
  <c r="AC84" i="3"/>
  <c r="AC78" i="3"/>
  <c r="AC75" i="3"/>
  <c r="AC68" i="3"/>
  <c r="AC64" i="3"/>
  <c r="AC57" i="3"/>
  <c r="AC51" i="3"/>
  <c r="AC43" i="3"/>
  <c r="AC40" i="3"/>
  <c r="AC35" i="3"/>
  <c r="AC29" i="3"/>
  <c r="AC20" i="3"/>
  <c r="AC16" i="3"/>
  <c r="AC12" i="3"/>
  <c r="R5" i="3"/>
  <c r="S5" i="3"/>
  <c r="T5" i="3"/>
  <c r="R4" i="3"/>
  <c r="S4" i="3"/>
  <c r="T4" i="3"/>
  <c r="R3" i="3"/>
  <c r="S3" i="3"/>
  <c r="T3" i="3"/>
  <c r="R212" i="3"/>
  <c r="S212" i="3"/>
  <c r="T212" i="3"/>
  <c r="R211" i="3"/>
  <c r="S211" i="3"/>
  <c r="T211" i="3"/>
  <c r="R210" i="3"/>
  <c r="S210" i="3"/>
  <c r="T210" i="3"/>
  <c r="R209" i="3"/>
  <c r="S209" i="3"/>
  <c r="T209" i="3"/>
  <c r="R208" i="3"/>
  <c r="S208" i="3"/>
  <c r="T208" i="3"/>
  <c r="R207" i="3"/>
  <c r="S207" i="3"/>
  <c r="T207" i="3"/>
  <c r="R206" i="3"/>
  <c r="S206" i="3"/>
  <c r="T206" i="3"/>
  <c r="R205" i="3"/>
  <c r="S205" i="3"/>
  <c r="T205" i="3"/>
  <c r="R204" i="3"/>
  <c r="S204" i="3"/>
  <c r="T204" i="3"/>
  <c r="R203" i="3"/>
  <c r="S203" i="3"/>
  <c r="T203" i="3"/>
  <c r="R198" i="3"/>
  <c r="S198" i="3"/>
  <c r="T198" i="3"/>
  <c r="R197" i="3"/>
  <c r="S197" i="3"/>
  <c r="T197" i="3"/>
  <c r="R196" i="3"/>
  <c r="S196" i="3"/>
  <c r="T196" i="3"/>
  <c r="R195" i="3"/>
  <c r="S195" i="3"/>
  <c r="T195" i="3"/>
  <c r="R194" i="3"/>
  <c r="S194" i="3"/>
  <c r="T194" i="3"/>
  <c r="R193" i="3"/>
  <c r="S193" i="3"/>
  <c r="T193" i="3"/>
  <c r="R192" i="3"/>
  <c r="S192" i="3"/>
  <c r="T192" i="3"/>
  <c r="R191" i="3"/>
  <c r="S191" i="3"/>
  <c r="T191" i="3"/>
  <c r="R189" i="3"/>
  <c r="S189" i="3"/>
  <c r="T189" i="3"/>
  <c r="R183" i="3"/>
  <c r="S183" i="3"/>
  <c r="T183" i="3"/>
  <c r="R182" i="3"/>
  <c r="S182" i="3"/>
  <c r="T182" i="3"/>
  <c r="R181" i="3"/>
  <c r="S181" i="3"/>
  <c r="T181" i="3"/>
  <c r="R180" i="3"/>
  <c r="S180" i="3"/>
  <c r="T180" i="3"/>
  <c r="R179" i="3"/>
  <c r="S179" i="3"/>
  <c r="T179" i="3"/>
  <c r="R178" i="3"/>
  <c r="S178" i="3"/>
  <c r="T178" i="3"/>
  <c r="R177" i="3"/>
  <c r="S177" i="3"/>
  <c r="T177" i="3"/>
  <c r="R176" i="3"/>
  <c r="S176" i="3"/>
  <c r="T176" i="3"/>
  <c r="R175" i="3"/>
  <c r="S175" i="3"/>
  <c r="T175" i="3"/>
  <c r="R174" i="3"/>
  <c r="S174" i="3"/>
  <c r="T174" i="3"/>
  <c r="R173" i="3"/>
  <c r="S173" i="3"/>
  <c r="T173" i="3"/>
  <c r="R172" i="3"/>
  <c r="S172" i="3"/>
  <c r="T172" i="3"/>
  <c r="R171" i="3"/>
  <c r="S171" i="3"/>
  <c r="T171" i="3"/>
  <c r="R170" i="3"/>
  <c r="S170" i="3"/>
  <c r="T170" i="3"/>
  <c r="R169" i="3"/>
  <c r="S169" i="3"/>
  <c r="T169" i="3"/>
  <c r="R166" i="3"/>
  <c r="S166" i="3"/>
  <c r="T166" i="3"/>
  <c r="R165" i="3"/>
  <c r="S165" i="3"/>
  <c r="T165" i="3"/>
  <c r="R164" i="3"/>
  <c r="S164" i="3"/>
  <c r="T164" i="3"/>
  <c r="R146" i="3"/>
  <c r="S146" i="3"/>
  <c r="T146" i="3"/>
  <c r="R145" i="3"/>
  <c r="S145" i="3"/>
  <c r="T145" i="3"/>
  <c r="R134" i="3"/>
  <c r="S134" i="3"/>
  <c r="T134" i="3"/>
  <c r="R133" i="3"/>
  <c r="S133" i="3"/>
  <c r="T133" i="3"/>
  <c r="R132" i="3"/>
  <c r="S132" i="3"/>
  <c r="T132" i="3"/>
  <c r="R131" i="3"/>
  <c r="S131" i="3"/>
  <c r="T131" i="3"/>
  <c r="R128" i="3"/>
  <c r="S128" i="3"/>
  <c r="T128" i="3"/>
  <c r="R126" i="3"/>
  <c r="S126" i="3"/>
  <c r="T126" i="3"/>
  <c r="R125" i="3"/>
  <c r="S125" i="3"/>
  <c r="T125" i="3"/>
  <c r="R124" i="3"/>
  <c r="S124" i="3"/>
  <c r="T124" i="3"/>
  <c r="R123" i="3"/>
  <c r="S123" i="3"/>
  <c r="T123" i="3"/>
  <c r="R121" i="3"/>
  <c r="S121" i="3"/>
  <c r="T121" i="3"/>
  <c r="R120" i="3"/>
  <c r="S120" i="3"/>
  <c r="T120" i="3"/>
  <c r="R119" i="3"/>
  <c r="S119" i="3"/>
  <c r="T119" i="3"/>
  <c r="R117" i="3"/>
  <c r="S117" i="3"/>
  <c r="T117" i="3"/>
  <c r="R116" i="3"/>
  <c r="S116" i="3"/>
  <c r="T116" i="3"/>
  <c r="R115" i="3"/>
  <c r="S115" i="3"/>
  <c r="T115" i="3"/>
  <c r="R114" i="3"/>
  <c r="S114" i="3"/>
  <c r="T114" i="3"/>
  <c r="R112" i="3"/>
  <c r="S112" i="3"/>
  <c r="T112" i="3"/>
  <c r="R111" i="3"/>
  <c r="S111" i="3"/>
  <c r="T111" i="3"/>
  <c r="R110" i="3"/>
  <c r="S110" i="3"/>
  <c r="T110" i="3"/>
  <c r="R106" i="3"/>
  <c r="S106" i="3"/>
  <c r="T106" i="3"/>
  <c r="R105" i="3"/>
  <c r="S105" i="3"/>
  <c r="T105" i="3"/>
  <c r="R101" i="3"/>
  <c r="S101" i="3"/>
  <c r="T101" i="3"/>
  <c r="R100" i="3"/>
  <c r="S100" i="3"/>
  <c r="T100" i="3"/>
  <c r="R97" i="3"/>
  <c r="S97" i="3"/>
  <c r="T97" i="3"/>
  <c r="R96" i="3"/>
  <c r="S96" i="3"/>
  <c r="T96" i="3"/>
  <c r="R95" i="3"/>
  <c r="S95" i="3"/>
  <c r="T95" i="3"/>
  <c r="R87" i="3"/>
  <c r="S87" i="3"/>
  <c r="T87" i="3"/>
  <c r="R86" i="3"/>
  <c r="S86" i="3"/>
  <c r="T86" i="3"/>
  <c r="R85" i="3"/>
  <c r="S85" i="3"/>
  <c r="T85" i="3"/>
  <c r="R84" i="3"/>
  <c r="S84" i="3"/>
  <c r="T84" i="3"/>
  <c r="R82" i="3"/>
  <c r="S82" i="3"/>
  <c r="T82" i="3"/>
  <c r="R81" i="3"/>
  <c r="S81" i="3"/>
  <c r="T81" i="3"/>
  <c r="R77" i="3"/>
  <c r="S77" i="3"/>
  <c r="T77" i="3"/>
  <c r="R76" i="3"/>
  <c r="S76" i="3"/>
  <c r="T76" i="3"/>
  <c r="R75" i="3"/>
  <c r="S75" i="3"/>
  <c r="T75" i="3"/>
  <c r="R74" i="3"/>
  <c r="S74" i="3"/>
  <c r="T74" i="3"/>
  <c r="R71" i="3"/>
  <c r="S71" i="3"/>
  <c r="T71" i="3"/>
  <c r="R67" i="3"/>
  <c r="S67" i="3"/>
  <c r="T67" i="3"/>
  <c r="R66" i="3"/>
  <c r="S66" i="3"/>
  <c r="T66" i="3"/>
  <c r="R64" i="3"/>
  <c r="S64" i="3"/>
  <c r="T64" i="3"/>
  <c r="R38" i="3"/>
  <c r="S38" i="3"/>
  <c r="T38" i="3"/>
  <c r="R37" i="3"/>
  <c r="S37" i="3"/>
  <c r="T37" i="3"/>
  <c r="R36" i="3"/>
  <c r="S36" i="3"/>
  <c r="T36" i="3"/>
  <c r="R31" i="3"/>
  <c r="S31" i="3"/>
  <c r="T31" i="3"/>
  <c r="R30" i="3"/>
  <c r="S30" i="3"/>
  <c r="T30" i="3"/>
  <c r="R28" i="3"/>
  <c r="S28" i="3"/>
  <c r="T28" i="3"/>
  <c r="R21" i="3"/>
  <c r="S21" i="3"/>
  <c r="T21" i="3"/>
  <c r="R19" i="3"/>
  <c r="S19" i="3"/>
  <c r="T19" i="3"/>
  <c r="R17" i="3"/>
  <c r="S17" i="3"/>
  <c r="T17" i="3"/>
  <c r="R16" i="3"/>
  <c r="S16" i="3"/>
  <c r="T16" i="3"/>
  <c r="R15" i="3"/>
  <c r="S15" i="3"/>
  <c r="T15" i="3"/>
  <c r="R14" i="3"/>
  <c r="S14" i="3"/>
  <c r="T14" i="3"/>
  <c r="R13" i="3"/>
  <c r="S13" i="3"/>
  <c r="T13" i="3"/>
  <c r="R11" i="3"/>
  <c r="S11" i="3"/>
  <c r="T11" i="3"/>
  <c r="R10" i="3"/>
  <c r="S10" i="3"/>
  <c r="T10" i="3"/>
  <c r="R9" i="3"/>
  <c r="S9" i="3"/>
  <c r="T9" i="3"/>
  <c r="S8" i="3"/>
  <c r="T8" i="3"/>
  <c r="S7" i="3"/>
  <c r="T7" i="3"/>
  <c r="R6" i="3"/>
  <c r="S6" i="3"/>
  <c r="T6" i="3"/>
  <c r="N212" i="3"/>
  <c r="O212" i="3"/>
  <c r="P212" i="3"/>
  <c r="N211" i="3"/>
  <c r="O211" i="3"/>
  <c r="P211" i="3"/>
  <c r="N210" i="3"/>
  <c r="O210" i="3"/>
  <c r="P210" i="3"/>
  <c r="N209" i="3"/>
  <c r="O209" i="3"/>
  <c r="P209" i="3"/>
  <c r="N208" i="3"/>
  <c r="O208" i="3"/>
  <c r="P208" i="3"/>
  <c r="N207" i="3"/>
  <c r="O207" i="3"/>
  <c r="P207" i="3"/>
  <c r="N206" i="3"/>
  <c r="O206" i="3"/>
  <c r="P206" i="3"/>
  <c r="N205" i="3"/>
  <c r="O205" i="3"/>
  <c r="P205" i="3"/>
  <c r="N204" i="3"/>
  <c r="O204" i="3"/>
  <c r="P204" i="3"/>
  <c r="N203" i="3"/>
  <c r="O203" i="3"/>
  <c r="P203" i="3"/>
  <c r="N202" i="3"/>
  <c r="O202" i="3"/>
  <c r="P202" i="3"/>
  <c r="N201" i="3"/>
  <c r="O201" i="3"/>
  <c r="P201" i="3"/>
  <c r="N200" i="3"/>
  <c r="O200" i="3"/>
  <c r="P200" i="3"/>
  <c r="N199" i="3"/>
  <c r="O199" i="3"/>
  <c r="P199" i="3"/>
  <c r="N198" i="3"/>
  <c r="O198" i="3"/>
  <c r="P198" i="3"/>
  <c r="N197" i="3"/>
  <c r="O197" i="3"/>
  <c r="P197" i="3"/>
  <c r="N196" i="3"/>
  <c r="O196" i="3"/>
  <c r="P196" i="3"/>
  <c r="N195" i="3"/>
  <c r="O195" i="3"/>
  <c r="P195" i="3"/>
  <c r="N194" i="3"/>
  <c r="O194" i="3"/>
  <c r="P194" i="3"/>
  <c r="N193" i="3"/>
  <c r="O193" i="3"/>
  <c r="P193" i="3"/>
  <c r="N192" i="3"/>
  <c r="O192" i="3"/>
  <c r="P192" i="3"/>
  <c r="N191" i="3"/>
  <c r="O191" i="3"/>
  <c r="P191" i="3"/>
  <c r="N190" i="3"/>
  <c r="O190" i="3"/>
  <c r="P190" i="3"/>
  <c r="N189" i="3"/>
  <c r="O189" i="3"/>
  <c r="P189" i="3"/>
  <c r="N188" i="3"/>
  <c r="O188" i="3"/>
  <c r="P188" i="3"/>
  <c r="N187" i="3"/>
  <c r="O187" i="3"/>
  <c r="P187" i="3"/>
  <c r="N186" i="3"/>
  <c r="O186" i="3"/>
  <c r="P186" i="3"/>
  <c r="N185" i="3"/>
  <c r="O185" i="3"/>
  <c r="P185" i="3"/>
  <c r="N184" i="3"/>
  <c r="O184" i="3"/>
  <c r="P184" i="3"/>
  <c r="N183" i="3"/>
  <c r="O183" i="3"/>
  <c r="P183" i="3"/>
  <c r="N182" i="3"/>
  <c r="O182" i="3"/>
  <c r="P182" i="3"/>
  <c r="N181" i="3"/>
  <c r="O181" i="3"/>
  <c r="P181" i="3"/>
  <c r="N180" i="3"/>
  <c r="O180" i="3"/>
  <c r="P180" i="3"/>
  <c r="N179" i="3"/>
  <c r="O179" i="3"/>
  <c r="P179" i="3"/>
  <c r="N178" i="3"/>
  <c r="O178" i="3"/>
  <c r="P178" i="3"/>
  <c r="N177" i="3"/>
  <c r="O177" i="3"/>
  <c r="P177" i="3"/>
  <c r="N176" i="3"/>
  <c r="O176" i="3"/>
  <c r="P176" i="3"/>
  <c r="N175" i="3"/>
  <c r="O175" i="3"/>
  <c r="P175" i="3"/>
  <c r="N174" i="3"/>
  <c r="O174" i="3"/>
  <c r="P174" i="3"/>
  <c r="N173" i="3"/>
  <c r="O173" i="3"/>
  <c r="P173" i="3"/>
  <c r="N172" i="3"/>
  <c r="O172" i="3"/>
  <c r="P172" i="3"/>
  <c r="N171" i="3"/>
  <c r="O171" i="3"/>
  <c r="P171" i="3"/>
  <c r="N170" i="3"/>
  <c r="O170" i="3"/>
  <c r="P170" i="3"/>
  <c r="N169" i="3"/>
  <c r="O169" i="3"/>
  <c r="P169" i="3"/>
  <c r="N168" i="3"/>
  <c r="O168" i="3"/>
  <c r="P168" i="3"/>
  <c r="N167" i="3"/>
  <c r="O167" i="3"/>
  <c r="P167" i="3"/>
  <c r="N166" i="3"/>
  <c r="O166" i="3"/>
  <c r="P166" i="3"/>
  <c r="N165" i="3"/>
  <c r="O165" i="3"/>
  <c r="P165" i="3"/>
  <c r="N164" i="3"/>
  <c r="O164" i="3"/>
  <c r="P164" i="3"/>
  <c r="N163" i="3"/>
  <c r="O163" i="3"/>
  <c r="P163" i="3"/>
  <c r="N162" i="3"/>
  <c r="O162" i="3"/>
  <c r="P162" i="3"/>
  <c r="N161" i="3"/>
  <c r="O161" i="3"/>
  <c r="P161" i="3"/>
  <c r="N160" i="3"/>
  <c r="O160" i="3"/>
  <c r="P160" i="3"/>
  <c r="N159" i="3"/>
  <c r="O159" i="3"/>
  <c r="P159" i="3"/>
  <c r="N158" i="3"/>
  <c r="O158" i="3"/>
  <c r="P158" i="3"/>
  <c r="N157" i="3"/>
  <c r="O157" i="3"/>
  <c r="P157" i="3"/>
  <c r="N156" i="3"/>
  <c r="O156" i="3"/>
  <c r="P156" i="3"/>
  <c r="N155" i="3"/>
  <c r="O155" i="3"/>
  <c r="P155" i="3"/>
  <c r="N154" i="3"/>
  <c r="O154" i="3"/>
  <c r="P154" i="3"/>
  <c r="N153" i="3"/>
  <c r="O153" i="3"/>
  <c r="P153" i="3"/>
  <c r="N152" i="3"/>
  <c r="O152" i="3"/>
  <c r="P152" i="3"/>
  <c r="N151" i="3"/>
  <c r="O151" i="3"/>
  <c r="P151" i="3"/>
  <c r="N150" i="3"/>
  <c r="O150" i="3"/>
  <c r="P150" i="3"/>
  <c r="N149" i="3"/>
  <c r="O149" i="3"/>
  <c r="P149" i="3"/>
  <c r="N148" i="3"/>
  <c r="O148" i="3"/>
  <c r="P148" i="3"/>
  <c r="N147" i="3"/>
  <c r="O147" i="3"/>
  <c r="P147" i="3"/>
  <c r="N146" i="3"/>
  <c r="O146" i="3"/>
  <c r="P146" i="3"/>
  <c r="N145" i="3"/>
  <c r="O145" i="3"/>
  <c r="P145" i="3"/>
  <c r="N144" i="3"/>
  <c r="O144" i="3"/>
  <c r="P144" i="3"/>
  <c r="N143" i="3"/>
  <c r="O143" i="3"/>
  <c r="P143" i="3"/>
  <c r="N142" i="3"/>
  <c r="O142" i="3"/>
  <c r="P142" i="3"/>
  <c r="N141" i="3"/>
  <c r="O141" i="3"/>
  <c r="P141" i="3"/>
  <c r="N140" i="3"/>
  <c r="O140" i="3"/>
  <c r="P140" i="3"/>
  <c r="N139" i="3"/>
  <c r="O139" i="3"/>
  <c r="P139" i="3"/>
  <c r="N138" i="3"/>
  <c r="O138" i="3"/>
  <c r="P138" i="3"/>
  <c r="N137" i="3"/>
  <c r="O137" i="3"/>
  <c r="P137" i="3"/>
  <c r="N136" i="3"/>
  <c r="O136" i="3"/>
  <c r="P136" i="3"/>
  <c r="N135" i="3"/>
  <c r="O135" i="3"/>
  <c r="P135" i="3"/>
  <c r="N134" i="3"/>
  <c r="O134" i="3"/>
  <c r="P134" i="3"/>
  <c r="N133" i="3"/>
  <c r="O133" i="3"/>
  <c r="P133" i="3"/>
  <c r="N132" i="3"/>
  <c r="O132" i="3"/>
  <c r="P132" i="3"/>
  <c r="N131" i="3"/>
  <c r="O131" i="3"/>
  <c r="P131" i="3"/>
  <c r="N130" i="3"/>
  <c r="O130" i="3"/>
  <c r="P130" i="3"/>
  <c r="N129" i="3"/>
  <c r="O129" i="3"/>
  <c r="P129" i="3"/>
  <c r="N128" i="3"/>
  <c r="O128" i="3"/>
  <c r="P128" i="3"/>
  <c r="N127" i="3"/>
  <c r="O127" i="3"/>
  <c r="P127" i="3"/>
  <c r="N126" i="3"/>
  <c r="O126" i="3"/>
  <c r="P126" i="3"/>
  <c r="N125" i="3"/>
  <c r="O125" i="3"/>
  <c r="P125" i="3"/>
  <c r="N124" i="3"/>
  <c r="O124" i="3"/>
  <c r="P124" i="3"/>
  <c r="N123" i="3"/>
  <c r="O123" i="3"/>
  <c r="P123" i="3"/>
  <c r="N122" i="3"/>
  <c r="O122" i="3"/>
  <c r="P122" i="3"/>
  <c r="N121" i="3"/>
  <c r="O121" i="3"/>
  <c r="P121" i="3"/>
  <c r="N120" i="3"/>
  <c r="O120" i="3"/>
  <c r="P120" i="3"/>
  <c r="N119" i="3"/>
  <c r="O119" i="3"/>
  <c r="P119" i="3"/>
  <c r="N118" i="3"/>
  <c r="O118" i="3"/>
  <c r="P118" i="3"/>
  <c r="N117" i="3"/>
  <c r="O117" i="3"/>
  <c r="P117" i="3"/>
  <c r="N116" i="3"/>
  <c r="O116" i="3"/>
  <c r="P116" i="3"/>
  <c r="N115" i="3"/>
  <c r="O115" i="3"/>
  <c r="P115" i="3"/>
  <c r="N114" i="3"/>
  <c r="O114" i="3"/>
  <c r="P114" i="3"/>
  <c r="N113" i="3"/>
  <c r="O113" i="3"/>
  <c r="P113" i="3"/>
  <c r="N112" i="3"/>
  <c r="O112" i="3"/>
  <c r="P112" i="3"/>
  <c r="N111" i="3"/>
  <c r="O111" i="3"/>
  <c r="P111" i="3"/>
  <c r="N110" i="3"/>
  <c r="O110" i="3"/>
  <c r="P110" i="3"/>
  <c r="N109" i="3"/>
  <c r="O109" i="3"/>
  <c r="P109" i="3"/>
  <c r="N108" i="3"/>
  <c r="O108" i="3"/>
  <c r="P108" i="3"/>
  <c r="N107" i="3"/>
  <c r="O107" i="3"/>
  <c r="P107" i="3"/>
  <c r="N106" i="3"/>
  <c r="O106" i="3"/>
  <c r="P106" i="3"/>
  <c r="N105" i="3"/>
  <c r="O105" i="3"/>
  <c r="P105" i="3"/>
  <c r="N104" i="3"/>
  <c r="O104" i="3"/>
  <c r="P104" i="3"/>
  <c r="N103" i="3"/>
  <c r="O103" i="3"/>
  <c r="P103" i="3"/>
  <c r="N102" i="3"/>
  <c r="O102" i="3"/>
  <c r="P102" i="3"/>
  <c r="N101" i="3"/>
  <c r="O101" i="3"/>
  <c r="P101" i="3"/>
  <c r="N100" i="3"/>
  <c r="O100" i="3"/>
  <c r="P100" i="3"/>
  <c r="N99" i="3"/>
  <c r="O99" i="3"/>
  <c r="P99" i="3"/>
  <c r="N98" i="3"/>
  <c r="O98" i="3"/>
  <c r="P98" i="3"/>
  <c r="N97" i="3"/>
  <c r="O97" i="3"/>
  <c r="P97" i="3"/>
  <c r="N96" i="3"/>
  <c r="O96" i="3"/>
  <c r="P96" i="3"/>
  <c r="N95" i="3"/>
  <c r="O95" i="3"/>
  <c r="P95" i="3"/>
  <c r="N94" i="3"/>
  <c r="O94" i="3"/>
  <c r="P94" i="3"/>
  <c r="N93" i="3"/>
  <c r="O93" i="3"/>
  <c r="P93" i="3"/>
  <c r="N92" i="3"/>
  <c r="O92" i="3"/>
  <c r="P92" i="3"/>
  <c r="N91" i="3"/>
  <c r="O91" i="3"/>
  <c r="P91" i="3"/>
  <c r="N90" i="3"/>
  <c r="O90" i="3"/>
  <c r="P90" i="3"/>
  <c r="N89" i="3"/>
  <c r="O89" i="3"/>
  <c r="P89" i="3"/>
  <c r="N88" i="3"/>
  <c r="O88" i="3"/>
  <c r="P88" i="3"/>
  <c r="N87" i="3"/>
  <c r="O87" i="3"/>
  <c r="P87" i="3"/>
  <c r="N86" i="3"/>
  <c r="O86" i="3"/>
  <c r="P86" i="3"/>
  <c r="N85" i="3"/>
  <c r="O85" i="3"/>
  <c r="P85" i="3"/>
  <c r="N84" i="3"/>
  <c r="O84" i="3"/>
  <c r="P84" i="3"/>
  <c r="N83" i="3"/>
  <c r="O83" i="3"/>
  <c r="P83" i="3"/>
  <c r="N82" i="3"/>
  <c r="O82" i="3"/>
  <c r="P82" i="3"/>
  <c r="N81" i="3"/>
  <c r="O81" i="3"/>
  <c r="P81" i="3"/>
  <c r="N80" i="3"/>
  <c r="O80" i="3"/>
  <c r="P80" i="3"/>
  <c r="N79" i="3"/>
  <c r="O79" i="3"/>
  <c r="P79" i="3"/>
  <c r="N78" i="3"/>
  <c r="O78" i="3"/>
  <c r="P78" i="3"/>
  <c r="N77" i="3"/>
  <c r="O77" i="3"/>
  <c r="P77" i="3"/>
  <c r="N76" i="3"/>
  <c r="O76" i="3"/>
  <c r="P76" i="3"/>
  <c r="N75" i="3"/>
  <c r="O75" i="3"/>
  <c r="P75" i="3"/>
  <c r="N74" i="3"/>
  <c r="O74" i="3"/>
  <c r="P74" i="3"/>
  <c r="N73" i="3"/>
  <c r="O73" i="3"/>
  <c r="P73" i="3"/>
  <c r="N72" i="3"/>
  <c r="O72" i="3"/>
  <c r="P72" i="3"/>
  <c r="N71" i="3"/>
  <c r="O71" i="3"/>
  <c r="P71" i="3"/>
  <c r="N70" i="3"/>
  <c r="O70" i="3"/>
  <c r="P70" i="3"/>
  <c r="N69" i="3"/>
  <c r="O69" i="3"/>
  <c r="P69" i="3"/>
  <c r="N68" i="3"/>
  <c r="O68" i="3"/>
  <c r="P68" i="3"/>
  <c r="N67" i="3"/>
  <c r="O67" i="3"/>
  <c r="P67" i="3"/>
  <c r="N66" i="3"/>
  <c r="O66" i="3"/>
  <c r="P66" i="3"/>
  <c r="N65" i="3"/>
  <c r="O65" i="3"/>
  <c r="P65" i="3"/>
  <c r="N64" i="3"/>
  <c r="O64" i="3"/>
  <c r="P64" i="3"/>
  <c r="N63" i="3"/>
  <c r="O63" i="3"/>
  <c r="P63" i="3"/>
  <c r="N62" i="3"/>
  <c r="O62" i="3"/>
  <c r="P62" i="3"/>
  <c r="N61" i="3"/>
  <c r="O61" i="3"/>
  <c r="P61" i="3"/>
  <c r="N60" i="3"/>
  <c r="O60" i="3"/>
  <c r="P60" i="3"/>
  <c r="N59" i="3"/>
  <c r="O59" i="3"/>
  <c r="P59" i="3"/>
  <c r="N58" i="3"/>
  <c r="O58" i="3"/>
  <c r="P58" i="3"/>
  <c r="N57" i="3"/>
  <c r="O57" i="3"/>
  <c r="P57" i="3"/>
  <c r="N56" i="3"/>
  <c r="O56" i="3"/>
  <c r="P56" i="3"/>
  <c r="N55" i="3"/>
  <c r="O55" i="3"/>
  <c r="P55" i="3"/>
  <c r="N54" i="3"/>
  <c r="O54" i="3"/>
  <c r="P54" i="3"/>
  <c r="N53" i="3"/>
  <c r="O53" i="3"/>
  <c r="P53" i="3"/>
  <c r="N52" i="3"/>
  <c r="O52" i="3"/>
  <c r="P52" i="3"/>
  <c r="N51" i="3"/>
  <c r="O51" i="3"/>
  <c r="P51" i="3"/>
  <c r="N50" i="3"/>
  <c r="O50" i="3"/>
  <c r="P50" i="3"/>
  <c r="N49" i="3"/>
  <c r="O49" i="3"/>
  <c r="P49" i="3"/>
  <c r="N48" i="3"/>
  <c r="O48" i="3"/>
  <c r="P48" i="3"/>
  <c r="N47" i="3"/>
  <c r="O47" i="3"/>
  <c r="P47" i="3"/>
  <c r="N46" i="3"/>
  <c r="O46" i="3"/>
  <c r="P46" i="3"/>
  <c r="N45" i="3"/>
  <c r="O45" i="3"/>
  <c r="P45" i="3"/>
  <c r="N44" i="3"/>
  <c r="O44" i="3"/>
  <c r="P44" i="3"/>
  <c r="N43" i="3"/>
  <c r="O43" i="3"/>
  <c r="P43" i="3"/>
  <c r="N42" i="3"/>
  <c r="O42" i="3"/>
  <c r="P42" i="3"/>
  <c r="N41" i="3"/>
  <c r="O41" i="3"/>
  <c r="P41" i="3"/>
  <c r="N40" i="3"/>
  <c r="O40" i="3"/>
  <c r="P40" i="3"/>
  <c r="N39" i="3"/>
  <c r="O39" i="3"/>
  <c r="P39" i="3"/>
  <c r="N38" i="3"/>
  <c r="O38" i="3"/>
  <c r="P38" i="3"/>
  <c r="N37" i="3"/>
  <c r="O37" i="3"/>
  <c r="P37" i="3"/>
  <c r="N36" i="3"/>
  <c r="O36" i="3"/>
  <c r="P36" i="3"/>
  <c r="N35" i="3"/>
  <c r="O35" i="3"/>
  <c r="P35" i="3"/>
  <c r="N34" i="3"/>
  <c r="O34" i="3"/>
  <c r="P34" i="3"/>
  <c r="N33" i="3"/>
  <c r="O33" i="3"/>
  <c r="P33" i="3"/>
  <c r="N32" i="3"/>
  <c r="O32" i="3"/>
  <c r="P32" i="3"/>
  <c r="N31" i="3"/>
  <c r="O31" i="3"/>
  <c r="P31" i="3"/>
  <c r="N30" i="3"/>
  <c r="O30" i="3"/>
  <c r="P30" i="3"/>
  <c r="N29" i="3"/>
  <c r="O29" i="3"/>
  <c r="P29" i="3"/>
  <c r="N28" i="3"/>
  <c r="O28" i="3"/>
  <c r="P28" i="3"/>
  <c r="N27" i="3"/>
  <c r="O27" i="3"/>
  <c r="P27" i="3"/>
  <c r="N26" i="3"/>
  <c r="O26" i="3"/>
  <c r="P26" i="3"/>
  <c r="N25" i="3"/>
  <c r="O25" i="3"/>
  <c r="P25" i="3"/>
  <c r="N24" i="3"/>
  <c r="O24" i="3"/>
  <c r="P24" i="3"/>
  <c r="N23" i="3"/>
  <c r="O23" i="3"/>
  <c r="P23" i="3"/>
  <c r="N22" i="3"/>
  <c r="O22" i="3"/>
  <c r="P22" i="3"/>
  <c r="N21" i="3"/>
  <c r="O21" i="3"/>
  <c r="P21" i="3"/>
  <c r="N20" i="3"/>
  <c r="O20" i="3"/>
  <c r="P20" i="3"/>
  <c r="N19" i="3"/>
  <c r="O19" i="3"/>
  <c r="P19" i="3"/>
  <c r="N18" i="3"/>
  <c r="O18" i="3"/>
  <c r="P18" i="3"/>
  <c r="N17" i="3"/>
  <c r="O17" i="3"/>
  <c r="P17" i="3"/>
  <c r="N16" i="3"/>
  <c r="O16" i="3"/>
  <c r="P16" i="3"/>
  <c r="N15" i="3"/>
  <c r="O15" i="3"/>
  <c r="P15" i="3"/>
  <c r="N14" i="3"/>
  <c r="O14" i="3"/>
  <c r="P14" i="3"/>
  <c r="N13" i="3"/>
  <c r="O13" i="3"/>
  <c r="P13" i="3"/>
  <c r="N12" i="3"/>
  <c r="O12" i="3"/>
  <c r="P12" i="3"/>
  <c r="N11" i="3"/>
  <c r="O11" i="3"/>
  <c r="P11" i="3"/>
  <c r="N10" i="3"/>
  <c r="O10" i="3"/>
  <c r="P10" i="3"/>
  <c r="N9" i="3"/>
  <c r="O9" i="3"/>
  <c r="P9" i="3"/>
  <c r="N8" i="3"/>
  <c r="O8" i="3"/>
  <c r="P8" i="3"/>
  <c r="N7" i="3"/>
  <c r="O7" i="3"/>
  <c r="P7" i="3"/>
  <c r="N6" i="3"/>
  <c r="O6" i="3"/>
  <c r="P6" i="3"/>
  <c r="O5" i="3"/>
  <c r="P5" i="3"/>
  <c r="O4" i="3"/>
  <c r="P4" i="3"/>
  <c r="O3" i="3"/>
  <c r="P3" i="3"/>
  <c r="F212" i="3"/>
  <c r="G212" i="3"/>
  <c r="H212" i="3"/>
  <c r="F211" i="3"/>
  <c r="G211" i="3"/>
  <c r="H211" i="3"/>
  <c r="F210" i="3"/>
  <c r="G210" i="3"/>
  <c r="H210" i="3"/>
  <c r="F209" i="3"/>
  <c r="G209" i="3"/>
  <c r="H209" i="3"/>
  <c r="F208" i="3"/>
  <c r="G208" i="3"/>
  <c r="H208" i="3"/>
  <c r="F207" i="3"/>
  <c r="G207" i="3"/>
  <c r="H207" i="3"/>
  <c r="F206" i="3"/>
  <c r="G206" i="3"/>
  <c r="H206" i="3"/>
  <c r="F205" i="3"/>
  <c r="G205" i="3"/>
  <c r="H205" i="3"/>
  <c r="F204" i="3"/>
  <c r="G204" i="3"/>
  <c r="H204" i="3"/>
  <c r="F203" i="3"/>
  <c r="G203" i="3"/>
  <c r="H203" i="3"/>
  <c r="F202" i="3"/>
  <c r="G202" i="3"/>
  <c r="H202" i="3"/>
  <c r="F201" i="3"/>
  <c r="G201" i="3"/>
  <c r="H201" i="3"/>
  <c r="F200" i="3"/>
  <c r="G200" i="3"/>
  <c r="H200" i="3"/>
  <c r="F199" i="3"/>
  <c r="G199" i="3"/>
  <c r="H199" i="3"/>
  <c r="F198" i="3"/>
  <c r="G198" i="3"/>
  <c r="H198" i="3"/>
  <c r="F197" i="3"/>
  <c r="G197" i="3"/>
  <c r="H197" i="3"/>
  <c r="F196" i="3"/>
  <c r="G196" i="3"/>
  <c r="H196" i="3"/>
  <c r="F195" i="3"/>
  <c r="G195" i="3"/>
  <c r="H195" i="3"/>
  <c r="F194" i="3"/>
  <c r="G194" i="3"/>
  <c r="H194" i="3"/>
  <c r="F193" i="3"/>
  <c r="G193" i="3"/>
  <c r="H193" i="3"/>
  <c r="F192" i="3"/>
  <c r="G192" i="3"/>
  <c r="H192" i="3"/>
  <c r="F191" i="3"/>
  <c r="G191" i="3"/>
  <c r="H191" i="3"/>
  <c r="F190" i="3"/>
  <c r="G190" i="3"/>
  <c r="H190" i="3"/>
  <c r="F189" i="3"/>
  <c r="G189" i="3"/>
  <c r="H189" i="3"/>
  <c r="F188" i="3"/>
  <c r="G188" i="3"/>
  <c r="H188" i="3"/>
  <c r="F187" i="3"/>
  <c r="G187" i="3"/>
  <c r="H187" i="3"/>
  <c r="F186" i="3"/>
  <c r="G186" i="3"/>
  <c r="H186" i="3"/>
  <c r="F185" i="3"/>
  <c r="G185" i="3"/>
  <c r="H185" i="3"/>
  <c r="F184" i="3"/>
  <c r="G184" i="3"/>
  <c r="H184" i="3"/>
  <c r="F183" i="3"/>
  <c r="G183" i="3"/>
  <c r="H183" i="3"/>
  <c r="F182" i="3"/>
  <c r="G182" i="3"/>
  <c r="H182" i="3"/>
  <c r="F181" i="3"/>
  <c r="G181" i="3"/>
  <c r="H181" i="3"/>
  <c r="F180" i="3"/>
  <c r="G180" i="3"/>
  <c r="H180" i="3"/>
  <c r="F179" i="3"/>
  <c r="G179" i="3"/>
  <c r="H179" i="3"/>
  <c r="F178" i="3"/>
  <c r="G178" i="3"/>
  <c r="H178" i="3"/>
  <c r="F177" i="3"/>
  <c r="G177" i="3"/>
  <c r="H177" i="3"/>
  <c r="F176" i="3"/>
  <c r="G176" i="3"/>
  <c r="H176" i="3"/>
  <c r="F175" i="3"/>
  <c r="G175" i="3"/>
  <c r="H175" i="3"/>
  <c r="F174" i="3"/>
  <c r="G174" i="3"/>
  <c r="H174" i="3"/>
  <c r="F173" i="3"/>
  <c r="G173" i="3"/>
  <c r="H173" i="3"/>
  <c r="F172" i="3"/>
  <c r="G172" i="3"/>
  <c r="H172" i="3"/>
  <c r="F171" i="3"/>
  <c r="G171" i="3"/>
  <c r="H171" i="3"/>
  <c r="F170" i="3"/>
  <c r="G170" i="3"/>
  <c r="H170" i="3"/>
  <c r="F169" i="3"/>
  <c r="G169" i="3"/>
  <c r="H169" i="3"/>
  <c r="F168" i="3"/>
  <c r="G168" i="3"/>
  <c r="H168" i="3"/>
  <c r="F167" i="3"/>
  <c r="G167" i="3"/>
  <c r="H167" i="3"/>
  <c r="F166" i="3"/>
  <c r="G166" i="3"/>
  <c r="H166" i="3"/>
  <c r="F165" i="3"/>
  <c r="G165" i="3"/>
  <c r="H165" i="3"/>
  <c r="F164" i="3"/>
  <c r="G164" i="3"/>
  <c r="H164" i="3"/>
  <c r="F163" i="3"/>
  <c r="G163" i="3"/>
  <c r="H163" i="3"/>
  <c r="F162" i="3"/>
  <c r="G162" i="3"/>
  <c r="H162" i="3"/>
  <c r="F161" i="3"/>
  <c r="G161" i="3"/>
  <c r="H161" i="3"/>
  <c r="F160" i="3"/>
  <c r="G160" i="3"/>
  <c r="H160" i="3"/>
  <c r="F159" i="3"/>
  <c r="G159" i="3"/>
  <c r="H159" i="3"/>
  <c r="F158" i="3"/>
  <c r="G158" i="3"/>
  <c r="H158" i="3"/>
  <c r="F157" i="3"/>
  <c r="G157" i="3"/>
  <c r="H157" i="3"/>
  <c r="F156" i="3"/>
  <c r="G156" i="3"/>
  <c r="H156" i="3"/>
  <c r="F155" i="3"/>
  <c r="G155" i="3"/>
  <c r="H155" i="3"/>
  <c r="F154" i="3"/>
  <c r="G154" i="3"/>
  <c r="H154" i="3"/>
  <c r="F153" i="3"/>
  <c r="G153" i="3"/>
  <c r="H153" i="3"/>
  <c r="F152" i="3"/>
  <c r="G152" i="3"/>
  <c r="H152" i="3"/>
  <c r="F151" i="3"/>
  <c r="G151" i="3"/>
  <c r="H151" i="3"/>
  <c r="F150" i="3"/>
  <c r="G150" i="3"/>
  <c r="H150" i="3"/>
  <c r="F149" i="3"/>
  <c r="G149" i="3"/>
  <c r="H149" i="3"/>
  <c r="F148" i="3"/>
  <c r="G148" i="3"/>
  <c r="H148" i="3"/>
  <c r="F147" i="3"/>
  <c r="G147" i="3"/>
  <c r="H147" i="3"/>
  <c r="F146" i="3"/>
  <c r="G146" i="3"/>
  <c r="H146" i="3"/>
  <c r="F145" i="3"/>
  <c r="G145" i="3"/>
  <c r="H145" i="3"/>
  <c r="F144" i="3"/>
  <c r="G144" i="3"/>
  <c r="H144" i="3"/>
  <c r="F143" i="3"/>
  <c r="G143" i="3"/>
  <c r="H143" i="3"/>
  <c r="F142" i="3"/>
  <c r="G142" i="3"/>
  <c r="H142" i="3"/>
  <c r="F141" i="3"/>
  <c r="G141" i="3"/>
  <c r="H141" i="3"/>
  <c r="F140" i="3"/>
  <c r="G140" i="3"/>
  <c r="H140" i="3"/>
  <c r="F139" i="3"/>
  <c r="G139" i="3"/>
  <c r="H139" i="3"/>
  <c r="F138" i="3"/>
  <c r="G138" i="3"/>
  <c r="H138" i="3"/>
  <c r="F137" i="3"/>
  <c r="G137" i="3"/>
  <c r="H137" i="3"/>
  <c r="F136" i="3"/>
  <c r="G136" i="3"/>
  <c r="H136" i="3"/>
  <c r="F135" i="3"/>
  <c r="G135" i="3"/>
  <c r="H135" i="3"/>
  <c r="F134" i="3"/>
  <c r="G134" i="3"/>
  <c r="H134" i="3"/>
  <c r="F133" i="3"/>
  <c r="G133" i="3"/>
  <c r="H133" i="3"/>
  <c r="F132" i="3"/>
  <c r="G132" i="3"/>
  <c r="H132" i="3"/>
  <c r="F131" i="3"/>
  <c r="G131" i="3"/>
  <c r="H131" i="3"/>
  <c r="F130" i="3"/>
  <c r="G130" i="3"/>
  <c r="H130" i="3"/>
  <c r="F129" i="3"/>
  <c r="G129" i="3"/>
  <c r="H129" i="3"/>
  <c r="F128" i="3"/>
  <c r="G128" i="3"/>
  <c r="H128" i="3"/>
  <c r="F127" i="3"/>
  <c r="G127" i="3"/>
  <c r="H127" i="3"/>
  <c r="F126" i="3"/>
  <c r="G126" i="3"/>
  <c r="H126" i="3"/>
  <c r="F125" i="3"/>
  <c r="G125" i="3"/>
  <c r="H125" i="3"/>
  <c r="F124" i="3"/>
  <c r="G124" i="3"/>
  <c r="H124" i="3"/>
  <c r="F123" i="3"/>
  <c r="G123" i="3"/>
  <c r="H123" i="3"/>
  <c r="F122" i="3"/>
  <c r="G122" i="3"/>
  <c r="H122" i="3"/>
  <c r="F121" i="3"/>
  <c r="G121" i="3"/>
  <c r="H121" i="3"/>
  <c r="F120" i="3"/>
  <c r="G120" i="3"/>
  <c r="H120" i="3"/>
  <c r="F119" i="3"/>
  <c r="G119" i="3"/>
  <c r="H119" i="3"/>
  <c r="F118" i="3"/>
  <c r="G118" i="3"/>
  <c r="H118" i="3"/>
  <c r="F117" i="3"/>
  <c r="G117" i="3"/>
  <c r="H117" i="3"/>
  <c r="F116" i="3"/>
  <c r="G116" i="3"/>
  <c r="H116" i="3"/>
  <c r="F115" i="3"/>
  <c r="G115" i="3"/>
  <c r="H115" i="3"/>
  <c r="F114" i="3"/>
  <c r="G114" i="3"/>
  <c r="H114" i="3"/>
  <c r="F113" i="3"/>
  <c r="G113" i="3"/>
  <c r="H113" i="3"/>
  <c r="F112" i="3"/>
  <c r="G112" i="3"/>
  <c r="H112" i="3"/>
  <c r="F111" i="3"/>
  <c r="G111" i="3"/>
  <c r="H111" i="3"/>
  <c r="F110" i="3"/>
  <c r="G110" i="3"/>
  <c r="H110" i="3"/>
  <c r="F109" i="3"/>
  <c r="G109" i="3"/>
  <c r="H109" i="3"/>
  <c r="F108" i="3"/>
  <c r="G108" i="3"/>
  <c r="H108" i="3"/>
  <c r="F107" i="3"/>
  <c r="G107" i="3"/>
  <c r="H107" i="3"/>
  <c r="F106" i="3"/>
  <c r="G106" i="3"/>
  <c r="H106" i="3"/>
  <c r="F105" i="3"/>
  <c r="G105" i="3"/>
  <c r="H105" i="3"/>
  <c r="F104" i="3"/>
  <c r="G104" i="3"/>
  <c r="H104" i="3"/>
  <c r="F103" i="3"/>
  <c r="G103" i="3"/>
  <c r="H103" i="3"/>
  <c r="F102" i="3"/>
  <c r="G102" i="3"/>
  <c r="H102" i="3"/>
  <c r="F101" i="3"/>
  <c r="G101" i="3"/>
  <c r="H101" i="3"/>
  <c r="F100" i="3"/>
  <c r="G100" i="3"/>
  <c r="H100" i="3"/>
  <c r="F99" i="3"/>
  <c r="G99" i="3"/>
  <c r="H99" i="3"/>
  <c r="F98" i="3"/>
  <c r="G98" i="3"/>
  <c r="H98" i="3"/>
  <c r="F97" i="3"/>
  <c r="G97" i="3"/>
  <c r="H97" i="3"/>
  <c r="F96" i="3"/>
  <c r="G96" i="3"/>
  <c r="H96" i="3"/>
  <c r="F95" i="3"/>
  <c r="G95" i="3"/>
  <c r="H95" i="3"/>
  <c r="F94" i="3"/>
  <c r="G94" i="3"/>
  <c r="H94" i="3"/>
  <c r="F93" i="3"/>
  <c r="G93" i="3"/>
  <c r="H93" i="3"/>
  <c r="F92" i="3"/>
  <c r="G92" i="3"/>
  <c r="H92" i="3"/>
  <c r="F91" i="3"/>
  <c r="G91" i="3"/>
  <c r="H91" i="3"/>
  <c r="F90" i="3"/>
  <c r="G90" i="3"/>
  <c r="H90" i="3"/>
  <c r="F89" i="3"/>
  <c r="G89" i="3"/>
  <c r="H89" i="3"/>
  <c r="F88" i="3"/>
  <c r="G88" i="3"/>
  <c r="H88" i="3"/>
  <c r="F87" i="3"/>
  <c r="G87" i="3"/>
  <c r="H87" i="3"/>
  <c r="F86" i="3"/>
  <c r="G86" i="3"/>
  <c r="H86" i="3"/>
  <c r="F85" i="3"/>
  <c r="G85" i="3"/>
  <c r="H85" i="3"/>
  <c r="F84" i="3"/>
  <c r="G84" i="3"/>
  <c r="H84" i="3"/>
  <c r="F83" i="3"/>
  <c r="G83" i="3"/>
  <c r="H83" i="3"/>
  <c r="F82" i="3"/>
  <c r="G82" i="3"/>
  <c r="H82" i="3"/>
  <c r="F81" i="3"/>
  <c r="G81" i="3"/>
  <c r="H81" i="3"/>
  <c r="F80" i="3"/>
  <c r="G80" i="3"/>
  <c r="H80" i="3"/>
  <c r="F79" i="3"/>
  <c r="G79" i="3"/>
  <c r="H79" i="3"/>
  <c r="F78" i="3"/>
  <c r="G78" i="3"/>
  <c r="H78" i="3"/>
  <c r="F77" i="3"/>
  <c r="G77" i="3"/>
  <c r="H77" i="3"/>
  <c r="F76" i="3"/>
  <c r="G76" i="3"/>
  <c r="H76" i="3"/>
  <c r="F75" i="3"/>
  <c r="G75" i="3"/>
  <c r="H75" i="3"/>
  <c r="F95" i="1"/>
</calcChain>
</file>

<file path=xl/comments1.xml><?xml version="1.0" encoding="utf-8"?>
<comments xmlns="http://schemas.openxmlformats.org/spreadsheetml/2006/main">
  <authors>
    <author>Miller Exneider Marin Acuña</author>
  </authors>
  <commentList>
    <comment ref="M113" authorId="0" shapeId="0">
      <text>
        <r>
          <rPr>
            <b/>
            <sz val="9"/>
            <color indexed="81"/>
            <rFont val="Tahoma"/>
            <family val="2"/>
          </rPr>
          <t>Miller Exneider Marin Acuña:</t>
        </r>
        <r>
          <rPr>
            <sz val="9"/>
            <color indexed="81"/>
            <rFont val="Tahoma"/>
            <family val="2"/>
          </rPr>
          <t xml:space="preserve">
precio</t>
        </r>
      </text>
    </comment>
    <comment ref="Q194" authorId="0" shapeId="0">
      <text>
        <r>
          <rPr>
            <b/>
            <sz val="9"/>
            <color indexed="81"/>
            <rFont val="Tahoma"/>
            <charset val="1"/>
          </rPr>
          <t>Miller Exneider Marin Acuña:</t>
        </r>
        <r>
          <rPr>
            <sz val="9"/>
            <color indexed="81"/>
            <rFont val="Tahoma"/>
            <charset val="1"/>
          </rPr>
          <t xml:space="preserve">
USAR HISTORICO</t>
        </r>
      </text>
    </comment>
  </commentList>
</comments>
</file>

<file path=xl/comments2.xml><?xml version="1.0" encoding="utf-8"?>
<comments xmlns="http://schemas.openxmlformats.org/spreadsheetml/2006/main">
  <authors>
    <author>Miller Exneider Marin Acuña</author>
  </authors>
  <commentList>
    <comment ref="M116" authorId="0" shapeId="0">
      <text>
        <r>
          <rPr>
            <b/>
            <sz val="9"/>
            <color indexed="81"/>
            <rFont val="Tahoma"/>
            <family val="2"/>
          </rPr>
          <t>Miller Exneider Marin Acuña:</t>
        </r>
        <r>
          <rPr>
            <sz val="9"/>
            <color indexed="81"/>
            <rFont val="Tahoma"/>
            <family val="2"/>
          </rPr>
          <t xml:space="preserve">
precio</t>
        </r>
      </text>
    </comment>
  </commentList>
</comments>
</file>

<file path=xl/sharedStrings.xml><?xml version="1.0" encoding="utf-8"?>
<sst xmlns="http://schemas.openxmlformats.org/spreadsheetml/2006/main" count="4332" uniqueCount="735">
  <si>
    <t>A-02-02-01-001-005</t>
  </si>
  <si>
    <t>PIEDRA, ARENA Y ARCILLA</t>
  </si>
  <si>
    <t>ITEM</t>
  </si>
  <si>
    <t>CÓDIGO DANE</t>
  </si>
  <si>
    <t xml:space="preserve">DESCRIPCIÓN DEL BIEN Y/O SERVICIO </t>
  </si>
  <si>
    <t>UNIDAD MEDIDA</t>
  </si>
  <si>
    <t>NECESIDAD</t>
  </si>
  <si>
    <t>NECESIDAD TOTAL</t>
  </si>
  <si>
    <t>UNSPSC (CCE)</t>
  </si>
  <si>
    <t>M3</t>
  </si>
  <si>
    <t>04755</t>
  </si>
  <si>
    <t>A-02-02-01-003-003-03</t>
  </si>
  <si>
    <t>ACEITES DE PETRÓLEO O ACEITES OBTENIDOS DE MINERALES BITUMINOSOS (EXCEPTO LOS ACEITES CRUDOS); PREPARADOS N.C.P., QUE CONTENGAN POR LO MENOS EL 70% DE SU PESO EN ACEITES DE ESOS TIPOS Y CUYOS COMPONENTES BÁSICOS SEAN ESOS ACEITES</t>
  </si>
  <si>
    <t>GALÓN</t>
  </si>
  <si>
    <t xml:space="preserve">CLASIFICADOR POR OBJETO DEL GASTO </t>
  </si>
  <si>
    <t>NOMBRE CUENTA</t>
  </si>
  <si>
    <t>A-02-02-01-003-004-06</t>
  </si>
  <si>
    <t>ABONOS Y PLAGUICIDAS</t>
  </si>
  <si>
    <t>BULTO</t>
  </si>
  <si>
    <t>10171504 </t>
  </si>
  <si>
    <t>A-02-02-01-003-004-07</t>
  </si>
  <si>
    <t>PLÁSTICOS EN FORMAS PRIMARIAS</t>
  </si>
  <si>
    <t>TUBO</t>
  </si>
  <si>
    <t>METROS</t>
  </si>
  <si>
    <t>UNIDAD</t>
  </si>
  <si>
    <t>12352310 </t>
  </si>
  <si>
    <t>CLASIFICADOR POR OBJETO DEL GASTO</t>
  </si>
  <si>
    <t>A-02-02-01-003-005-01</t>
  </si>
  <si>
    <t>PINTURAS Y BARNICES Y PRODUCTOS RELACIONADOS; COLORES PARA LA PINTURA ARTÍSTICA; TINTAS</t>
  </si>
  <si>
    <t>CUÑETE</t>
  </si>
  <si>
    <t>02100</t>
  </si>
  <si>
    <t>02101</t>
  </si>
  <si>
    <t>17601</t>
  </si>
  <si>
    <t>GALON</t>
  </si>
  <si>
    <t>06434</t>
  </si>
  <si>
    <t>A-02-02-01-003-005-04</t>
  </si>
  <si>
    <t>PRODUCTOS QUÍMICOS N.C.P.</t>
  </si>
  <si>
    <t>11297</t>
  </si>
  <si>
    <t>TARRO</t>
  </si>
  <si>
    <t>07834</t>
  </si>
  <si>
    <t>47131820 </t>
  </si>
  <si>
    <t>A-02-02-01-003-006-02</t>
  </si>
  <si>
    <t>OTROS PRODUCTOS DE CAUCHO</t>
  </si>
  <si>
    <t xml:space="preserve">CÓDIGO OTAN - NOC </t>
  </si>
  <si>
    <t>METRO</t>
  </si>
  <si>
    <t>03425</t>
  </si>
  <si>
    <t>03795</t>
  </si>
  <si>
    <t>A-02-02-01-003-006-03</t>
  </si>
  <si>
    <t>SEMIMANUFACTURAS DE PLÁSTICO</t>
  </si>
  <si>
    <t>03785</t>
  </si>
  <si>
    <t>03771</t>
  </si>
  <si>
    <t>03776</t>
  </si>
  <si>
    <t>UNION</t>
  </si>
  <si>
    <t>A-02-02-01-003-006-09</t>
  </si>
  <si>
    <t>OTROS PRODUCTOS PLÁSTICOS</t>
  </si>
  <si>
    <t>CAJA</t>
  </si>
  <si>
    <t>ROLLO</t>
  </si>
  <si>
    <t>00759</t>
  </si>
  <si>
    <t>31201534 </t>
  </si>
  <si>
    <t>05269</t>
  </si>
  <si>
    <t>A-02-02-01-003-007-01</t>
  </si>
  <si>
    <t>VIDRIO Y PRODUCTOS DE VIDRIO</t>
  </si>
  <si>
    <t>30151511 </t>
  </si>
  <si>
    <t>A-02-02-01-003-007-03</t>
  </si>
  <si>
    <t>PRODUCTOS REFRACTARIOS Y PRODUCTOS ESTRUCTURALES NO REFRACTARIOS DE ARCILLA</t>
  </si>
  <si>
    <t>01118</t>
  </si>
  <si>
    <t>M2</t>
  </si>
  <si>
    <t>07582</t>
  </si>
  <si>
    <t>KILO</t>
  </si>
  <si>
    <t>04747</t>
  </si>
  <si>
    <t>A-02-02-01-003-007-04</t>
  </si>
  <si>
    <t>YESO, CAL Y CEMENTO</t>
  </si>
  <si>
    <t>A-02-02-01-003-007-05</t>
  </si>
  <si>
    <t>ARTÍCULOS DE CONCRETO, CEMENTO Y YESO</t>
  </si>
  <si>
    <t>01121</t>
  </si>
  <si>
    <t>02-02-01-003-007-09</t>
  </si>
  <si>
    <t>PLIEGO</t>
  </si>
  <si>
    <t>02604</t>
  </si>
  <si>
    <t>02515</t>
  </si>
  <si>
    <t>OTROS BIENES TRANSPORTABLES N.C.P.</t>
  </si>
  <si>
    <t>A-02-02-01-003-008-09</t>
  </si>
  <si>
    <t>OTROS ARTÍCULOS MANUFACTURADOS N.C.P.</t>
  </si>
  <si>
    <t>PAR</t>
  </si>
  <si>
    <t>PRODUCTOS METÁLICOS ELABORADOS (EXCEPTO MAQUINARIA Y EQUIPO)</t>
  </si>
  <si>
    <t>A-02-02-01-004-002</t>
  </si>
  <si>
    <t>30102304 </t>
  </si>
  <si>
    <t>00232</t>
  </si>
  <si>
    <t xml:space="preserve">
 4294603</t>
  </si>
  <si>
    <t>LIBRA</t>
  </si>
  <si>
    <t>31162800 </t>
  </si>
  <si>
    <t>17965</t>
  </si>
  <si>
    <t>08322</t>
  </si>
  <si>
    <t>07153</t>
  </si>
  <si>
    <t>01027</t>
  </si>
  <si>
    <t>27112007  </t>
  </si>
  <si>
    <t>05558</t>
  </si>
  <si>
    <t>27112001 </t>
  </si>
  <si>
    <t>03090</t>
  </si>
  <si>
    <t>27112002 </t>
  </si>
  <si>
    <t>05376</t>
  </si>
  <si>
    <t>27112017 </t>
  </si>
  <si>
    <t>05566</t>
  </si>
  <si>
    <t>JUEGO</t>
  </si>
  <si>
    <t>13771</t>
  </si>
  <si>
    <t>E0402</t>
  </si>
  <si>
    <t>06482</t>
  </si>
  <si>
    <t>30191501 </t>
  </si>
  <si>
    <t>02117</t>
  </si>
  <si>
    <t>46835</t>
  </si>
  <si>
    <t>31161509 </t>
  </si>
  <si>
    <t>19666</t>
  </si>
  <si>
    <t>30264305 </t>
  </si>
  <si>
    <t>30101504 </t>
  </si>
  <si>
    <t>42241602 </t>
  </si>
  <si>
    <t>07226</t>
  </si>
  <si>
    <t>41113710 </t>
  </si>
  <si>
    <t>06267</t>
  </si>
  <si>
    <t>07486</t>
  </si>
  <si>
    <t>A-02-02-01-004-003-02</t>
  </si>
  <si>
    <t>BOMBAS, COMPRESORES, MOTORES DE FUERZA HIDRÁULICA Y MOTORES DE POTENCIA NEUMÁTICA Y VÁLVULAS Y SUS PARTES Y PIEZAS</t>
  </si>
  <si>
    <t>08609</t>
  </si>
  <si>
    <t>15651</t>
  </si>
  <si>
    <t>40141613 </t>
  </si>
  <si>
    <t>05482</t>
  </si>
  <si>
    <t>07163</t>
  </si>
  <si>
    <t>A-02-02-01-004-003-09</t>
  </si>
  <si>
    <t>OTRAS MÁQUINAS PARA USOS GENERALES Y SUS PARTES Y PIEZAS</t>
  </si>
  <si>
    <t>06059</t>
  </si>
  <si>
    <t>07660</t>
  </si>
  <si>
    <t>A-02-02-01-004-004-01</t>
  </si>
  <si>
    <t>MAQUINARIA AGROPECUARIA O SILVÍCOLA Y SUS PARTES Y PIEZAS</t>
  </si>
  <si>
    <t>03328</t>
  </si>
  <si>
    <t>A-02-02-01-004-004-02</t>
  </si>
  <si>
    <t>MÁQUINAS HERRAMIENTAS Y SUS PARTES, PIEZAS Y ACCESORIOS</t>
  </si>
  <si>
    <t>03714</t>
  </si>
  <si>
    <t>A-02-02-01-004-004-04</t>
  </si>
  <si>
    <t>MAQUINARIA PARA LA MINERÍA, LA EXPLOTACIÓN DE CANTERAS Y LA CONSTRUCCIÓN Y SUS PARTES Y PIEZAS</t>
  </si>
  <si>
    <t>27112013 </t>
  </si>
  <si>
    <t>05411</t>
  </si>
  <si>
    <t xml:space="preserve">A-02-02-01-004-004-08 </t>
  </si>
  <si>
    <t>APARATOS DE USO DOMÉSTICO Y SUS PARTES Y PIEZAS</t>
  </si>
  <si>
    <t>04262</t>
  </si>
  <si>
    <t>02612</t>
  </si>
  <si>
    <t>A-02-02-01-004-006-02</t>
  </si>
  <si>
    <t>APARATOS DE CONTROL ELÉCTRICO Y DISTRIBUCIÓN DE ELECTRICIDAD Y SUS PARTES Y PIEZAS</t>
  </si>
  <si>
    <t>00444</t>
  </si>
  <si>
    <t>00248</t>
  </si>
  <si>
    <t>E0093</t>
  </si>
  <si>
    <t>50677</t>
  </si>
  <si>
    <t>00528</t>
  </si>
  <si>
    <t>CONECTOR RJ45 RED CAT 6A.</t>
  </si>
  <si>
    <t>33908</t>
  </si>
  <si>
    <t>A-02-02-01-004-006-03</t>
  </si>
  <si>
    <t>HILOS Y CABLES AISLADOS; CABLE DE FIBRA ÓPTICA</t>
  </si>
  <si>
    <t xml:space="preserve">41460 </t>
  </si>
  <si>
    <t>CABLE
CARACTERISTICA: CABLE ENCAUCHETADO 
MEDIDA: 2X8 MM.</t>
  </si>
  <si>
    <t>CABLE
CARACTERISTICA: CABLE ENCAUCHETADO 
MEDIDA: 3X8 MM.</t>
  </si>
  <si>
    <t>CABLE TRENZADO 3X 12 X 100MTS.</t>
  </si>
  <si>
    <t>MTS</t>
  </si>
  <si>
    <t>CABLE 
TIPO: DUPLEX 
MEDIDA: 2X14.</t>
  </si>
  <si>
    <t>CABLE 
TIPO: DUPLEX 
MEDIDA: 2X12.</t>
  </si>
  <si>
    <t>CABLE 
TIPO: DUPLEX 
MEDIDA: 2X10.</t>
  </si>
  <si>
    <t>ROLLO x 100 METROS</t>
  </si>
  <si>
    <t>CABLE  #12  METRO, VARIOS COLORES, TIPO THHN, MATERIAL COBRE.</t>
  </si>
  <si>
    <t>CABLE 7 HILOS #12 100 METROS VARIOS COLORES, TIPOTHHN, MATERIAL COBRE.</t>
  </si>
  <si>
    <t>00826</t>
  </si>
  <si>
    <t>02-02-01-004-006-05</t>
  </si>
  <si>
    <t>LÁMPARAS ELÉCTRICAS DE INCANDESCENCIA O DESCARGA; LÁMPARAS DE ARCO, EQUIPO PARA ALUMBRADO ELÉCTRICO; SUS PARTES Y PIEZAS</t>
  </si>
  <si>
    <t>00527</t>
  </si>
  <si>
    <t>TUBO LED T-8, CONSUMO 18 W, FLUJO LUMINOSO 1800 LM,VOLTAJE 120-277 VAC,TEMPERATURA DE COLOR 6500K,FACTOR DE POTENCIA &gt; 0.9, VIDA ÚTIL 30.000 HORAS,LONGITUD: 120 CM.</t>
  </si>
  <si>
    <t>TUBO LED T-8, CONSUMO 9 W,FLUJO LUMINOSO 900 LM,VOLTAJE 120-277 VAC,TEMPERATURA DE COLOR 6500K,FACTOR DE POTENCIA &gt; 0.9,VIDA ÚTIL 30.000 HORAS, LONGITUD: 60 CM.</t>
  </si>
  <si>
    <t>RUBRO:  A-02-02-01-001-005 - PIEDRA, ARENA Y ARCILLA</t>
  </si>
  <si>
    <t>RUBRO:  A-02-02-01-003-003 - PRODUCTOS DE HORNOS DE COQUE; PRODUCTOS DE REFINACIÓN DE PETRÓLEO Y COMBUSTIBLE NUCLEAR</t>
  </si>
  <si>
    <r>
      <rPr>
        <b/>
        <sz val="9"/>
        <color theme="1"/>
        <rFont val="Arial Narrow"/>
        <family val="2"/>
      </rPr>
      <t>ARENA DE PEÑA</t>
    </r>
    <r>
      <rPr>
        <sz val="9"/>
        <color theme="1"/>
        <rFont val="Arial Narrow"/>
        <family val="2"/>
      </rPr>
      <t xml:space="preserve">
USO: MEZCLAS EN MORTERO
PRESENTACION: LAVADA
CLASIFICACIÓN: ARIDO
MEDIDA: M3</t>
    </r>
  </si>
  <si>
    <r>
      <rPr>
        <b/>
        <sz val="9"/>
        <color theme="1"/>
        <rFont val="Arial Narrow"/>
        <family val="2"/>
      </rPr>
      <t>ARENA DE RIO</t>
    </r>
    <r>
      <rPr>
        <sz val="9"/>
        <color theme="1"/>
        <rFont val="Arial Narrow"/>
        <family val="2"/>
      </rPr>
      <t xml:space="preserve">
USO: MATERIA ESPECIAL CIMENTACIÓN
COLOR: GRIS
CLASIFICACIÓN: ARIDO (FINOS)
MEDIDA: M3</t>
    </r>
  </si>
  <si>
    <r>
      <rPr>
        <b/>
        <sz val="9"/>
        <color theme="1"/>
        <rFont val="Arial Narrow"/>
        <family val="2"/>
      </rPr>
      <t>GRAVILLA</t>
    </r>
    <r>
      <rPr>
        <sz val="9"/>
        <color theme="1"/>
        <rFont val="Arial Narrow"/>
        <family val="2"/>
      </rPr>
      <t xml:space="preserve">
USO: CONCRETOS ESTRUCTURALES, PARA TODO TIPO DE OBRA DE INFRAESTUCTURA Y DE VIVIENDA.</t>
    </r>
  </si>
  <si>
    <r>
      <rPr>
        <b/>
        <sz val="9"/>
        <color theme="1"/>
        <rFont val="Arial Narrow"/>
        <family val="2"/>
      </rPr>
      <t>THINNER</t>
    </r>
    <r>
      <rPr>
        <sz val="9"/>
        <color theme="1"/>
        <rFont val="Arial Narrow"/>
        <family val="2"/>
      </rPr>
      <t xml:space="preserve">
USO: PARA PINTURAS ACRÍLICAS TRÁFICO DE EVAPORACION 
MEDIA: X 1 GALON.</t>
    </r>
  </si>
  <si>
    <r>
      <rPr>
        <b/>
        <sz val="9"/>
        <color theme="1"/>
        <rFont val="Arial Narrow"/>
        <family val="2"/>
      </rPr>
      <t>ABONO TRIPLE 15</t>
    </r>
    <r>
      <rPr>
        <sz val="9"/>
        <color theme="1"/>
        <rFont val="Arial Narrow"/>
        <family val="2"/>
      </rPr>
      <t xml:space="preserve">
USO: DOMÉSTICO Y HUERTAS
CARACTERISTICAS: FERTILIZANTE QUIMICO CONTIENE 3 MACRONUTRIENTES PRIMARIO NPK</t>
    </r>
  </si>
  <si>
    <r>
      <rPr>
        <b/>
        <sz val="9"/>
        <color theme="1"/>
        <rFont val="Arial Narrow"/>
        <family val="2"/>
      </rPr>
      <t>UREA</t>
    </r>
    <r>
      <rPr>
        <sz val="9"/>
        <color theme="1"/>
        <rFont val="Arial Narrow"/>
        <family val="2"/>
      </rPr>
      <t xml:space="preserve">
USO: DOMÉSTICO Y HUERTAS
CARACTERISTICAS: FERTILIZANTE NITROGENASO, GRANULADO, PARA APLICACIÓN TODO TIPO DE CULTIVOS</t>
    </r>
  </si>
  <si>
    <r>
      <rPr>
        <b/>
        <sz val="9"/>
        <color theme="1"/>
        <rFont val="Arial Narrow"/>
        <family val="2"/>
      </rPr>
      <t>SILICONA</t>
    </r>
    <r>
      <rPr>
        <sz val="9"/>
        <color theme="1"/>
        <rFont val="Arial Narrow"/>
        <family val="2"/>
      </rPr>
      <t xml:space="preserve">
CARACTERISTICA: SELLADOR ELÁSTICO CON BASE EN SILICON, DE CURADO NEUTRO, CONTENGA AGENTES FUNGICIDAS QUE EVITAN LA FORMACION DE HONGOS, NO CORROSIVO, QUE NO SE ESCURRA EN JUNTAS VERTICALES, NI BAJO ALTAS TEMPERATURAS.
PRESENTACIÓN: TUBO 280 ML</t>
    </r>
  </si>
  <si>
    <r>
      <rPr>
        <b/>
        <sz val="9"/>
        <color theme="1"/>
        <rFont val="Arial Narrow"/>
        <family val="2"/>
      </rPr>
      <t>NYLON GUADAÑADORA</t>
    </r>
    <r>
      <rPr>
        <sz val="9"/>
        <color theme="1"/>
        <rFont val="Arial Narrow"/>
        <family val="2"/>
      </rPr>
      <t xml:space="preserve">
MEDIDA: M 3.3 MM DE GRUESO.</t>
    </r>
  </si>
  <si>
    <r>
      <rPr>
        <b/>
        <sz val="9"/>
        <color theme="1"/>
        <rFont val="Arial Narrow"/>
        <family val="2"/>
      </rPr>
      <t>SILICONA</t>
    </r>
    <r>
      <rPr>
        <sz val="9"/>
        <color theme="1"/>
        <rFont val="Arial Narrow"/>
        <family val="2"/>
      </rPr>
      <t xml:space="preserve">
PRESENTACION: BARRA 
MATERIAL: POLÍMERO SINTÉTICO DE DIÓXIDO DE SILICIO
MEDIDA 38, 7 CMX0,8 CMX9,6 CM</t>
    </r>
  </si>
  <si>
    <r>
      <rPr>
        <b/>
        <sz val="9"/>
        <color theme="1"/>
        <rFont val="Arial Narrow"/>
        <family val="2"/>
      </rPr>
      <t>ESTUCO ACRÍLICO</t>
    </r>
    <r>
      <rPr>
        <sz val="9"/>
        <color theme="1"/>
        <rFont val="Arial Narrow"/>
        <family val="2"/>
      </rPr>
      <t xml:space="preserve">
CARACTERISTICA: LISTO PARA USAR PRESENTACIÓN:  CUÑETE
USO: PARA RESANE DE PAREDES PRESENTEN FISURAS MENORES A 0.5 MM.</t>
    </r>
  </si>
  <si>
    <r>
      <rPr>
        <b/>
        <sz val="9"/>
        <color theme="1"/>
        <rFont val="Arial Narrow"/>
        <family val="2"/>
      </rPr>
      <t>PINTURA ANTICORROSIVA</t>
    </r>
    <r>
      <rPr>
        <sz val="9"/>
        <color theme="1"/>
        <rFont val="Arial Narrow"/>
        <family val="2"/>
      </rPr>
      <t xml:space="preserve">
CARACTERISTICA: PINTURA ANTICORROSIVA ALQUIDICA
COLOR: GRIS,
PRESENTACIÓN: 1 GALÓN   COMPOSICIÓN: 35% DE SOLIDOS
TIPO: 1</t>
    </r>
  </si>
  <si>
    <r>
      <rPr>
        <b/>
        <sz val="9"/>
        <color theme="1"/>
        <rFont val="Arial Narrow"/>
        <family val="2"/>
      </rPr>
      <t>PINTURA ARQUITECTÓNICA Y DECORATIVA</t>
    </r>
    <r>
      <rPr>
        <sz val="9"/>
        <color theme="1"/>
        <rFont val="Arial Narrow"/>
        <family val="2"/>
      </rPr>
      <t xml:space="preserve">
PINTURA ARQUITECTÓNICA Y DECORATIVA
CLASE: ACRILICA DILUIBLE CON AGUA 
TIPO: 1
COLOR: VARIOS COLORES, CON ACABADO MATE
PRESENTACIÓN: CUÑETE.</t>
    </r>
  </si>
  <si>
    <r>
      <rPr>
        <b/>
        <sz val="9"/>
        <color theme="1"/>
        <rFont val="Arial Narrow"/>
        <family val="2"/>
      </rPr>
      <t>PINTURA ARQUITECTÓNICA Y DECORATIVA</t>
    </r>
    <r>
      <rPr>
        <sz val="9"/>
        <color theme="1"/>
        <rFont val="Arial Narrow"/>
        <family val="2"/>
      </rPr>
      <t xml:space="preserve">
CARACTERISTICA: ESMALTE ALQUIDICO A BASE DE ACEITE
COLOR: VARIOS COLORES CON ACABADO BRILLANTE
PRESENTACIÓN X 1 GALÓN.</t>
    </r>
  </si>
  <si>
    <r>
      <rPr>
        <b/>
        <sz val="9"/>
        <color theme="1"/>
        <rFont val="Arial Narrow"/>
        <family val="2"/>
      </rPr>
      <t>PINTURA DEMARCACIÓN</t>
    </r>
    <r>
      <rPr>
        <sz val="9"/>
        <color theme="1"/>
        <rFont val="Arial Narrow"/>
        <family val="2"/>
      </rPr>
      <t xml:space="preserve">
CARACTERISTICA: DEMARCACIÓN VIAL, ALQUIDICA CON CAUCHO CLORADO
COLOR: AMARILLO
PRESENTACIÓN: X 1 GALÓN, CON 52% DE SÓLIDOS 
PESO: NETO POR GALÓN: 5,49 A 5,68 KILOS.</t>
    </r>
  </si>
  <si>
    <r>
      <rPr>
        <b/>
        <sz val="9"/>
        <rFont val="Arial Narrow"/>
        <family val="2"/>
      </rPr>
      <t>REMOVEDOR DE PINTURA</t>
    </r>
    <r>
      <rPr>
        <sz val="9"/>
        <rFont val="Arial Narrow"/>
        <family val="2"/>
      </rPr>
      <t xml:space="preserve">
CARACTERISTICA: DE ALTO PODER DE REMOCIÓN 
PRESENTACIÓN: X 1 GALON.</t>
    </r>
  </si>
  <si>
    <r>
      <rPr>
        <b/>
        <sz val="9"/>
        <color theme="1"/>
        <rFont val="Arial Narrow"/>
        <family val="2"/>
      </rPr>
      <t>SELLADOR ELÁSTICO:</t>
    </r>
    <r>
      <rPr>
        <sz val="9"/>
        <color theme="1"/>
        <rFont val="Arial Narrow"/>
        <family val="2"/>
      </rPr>
      <t xml:space="preserve">
MASILLA MULTIPROPÓSITO DE ALTO DESEMPEÑO A BASE DE POLIURETANO.
USOS: SELLADO DE JUNTAS DE UNIÓN Y JUNTAS CON MOVIMIENTO.
JUNTAS DE UNIÓN
ACABADO DE SISTEMAS DE AISLAMIENTO EXTERIOR 
CONCRETO 
MAMPOSTERÍA Y LADRILLOS 
JUNTAS ENTRE ELEMENTOS PREFABRICADOS 
SELLO SUPERFICIAL EN TANQUES Y MUROS
COLORES: GRIS, BLANCO, NEGRO. 
PRESENTACIÓN: CARTUCHOS X 300 ML</t>
    </r>
  </si>
  <si>
    <r>
      <rPr>
        <b/>
        <sz val="9"/>
        <color theme="1"/>
        <rFont val="Arial Narrow"/>
        <family val="2"/>
      </rPr>
      <t>PINTURA PARA EXTERIORES 100% ACRÍLICA:</t>
    </r>
    <r>
      <rPr>
        <sz val="9"/>
        <color theme="1"/>
        <rFont val="Arial Narrow"/>
        <family val="2"/>
      </rPr>
      <t xml:space="preserve"> ALTA RESISTENCIA A LA SUCIEDAD,MÁXIMA PROTECCIÓN CONTRA EL ATAQUE DE HONGOS, FORMA UNA BARRERA PLÁSTICA QUE LA HACE IMPERMEABLE A LA LLUVIA,TIENE BLOQUEADOR SOLAR QUE LA PROTEGE DE LOS RAYOS DEL SOL,NO CONTIENE PLOMO NI CROMO.</t>
    </r>
  </si>
  <si>
    <r>
      <rPr>
        <b/>
        <sz val="9"/>
        <color theme="1"/>
        <rFont val="Arial Narrow"/>
        <family val="2"/>
      </rPr>
      <t>VINILO:</t>
    </r>
    <r>
      <rPr>
        <sz val="9"/>
        <color theme="1"/>
        <rFont val="Arial Narrow"/>
        <family val="2"/>
      </rPr>
      <t xml:space="preserve"> 
TIPO 1 
VARIOS COLORES 
80% LAVABLE.</t>
    </r>
  </si>
  <si>
    <r>
      <rPr>
        <b/>
        <sz val="9"/>
        <color theme="1"/>
        <rFont val="Arial Narrow"/>
        <family val="2"/>
      </rPr>
      <t xml:space="preserve">VINILO:
</t>
    </r>
    <r>
      <rPr>
        <sz val="9"/>
        <color theme="1"/>
        <rFont val="Arial Narrow"/>
        <family val="2"/>
      </rPr>
      <t>TIPO 2 
COLOR BLANCO - GRIS
80% LAVABLE.</t>
    </r>
  </si>
  <si>
    <r>
      <rPr>
        <b/>
        <sz val="9"/>
        <color theme="1"/>
        <rFont val="Arial Narrow"/>
        <family val="2"/>
      </rPr>
      <t>PINTURA PARA TRÁFICO PESADO</t>
    </r>
    <r>
      <rPr>
        <sz val="9"/>
        <color theme="1"/>
        <rFont val="Arial Narrow"/>
        <family val="2"/>
      </rPr>
      <t xml:space="preserve">
BASE: AGUA, RESINA ACRÍLICA, CARGAS MINERALES ESPECIALES
TIPO: EPÓXICAS
TERMINACIÓN: SEMIBRILLANTE.
USO: DEMARCACIÓN
LAVABILIDAD: SEMILAVABLE
PREPACACIÓN DE LA SUPEREFICIE
COLOR: AMARILLO</t>
    </r>
  </si>
  <si>
    <r>
      <rPr>
        <b/>
        <sz val="9"/>
        <color theme="1"/>
        <rFont val="Arial Narrow"/>
        <family val="2"/>
      </rPr>
      <t>PINTURA PARA TRÁFICO PESADO</t>
    </r>
    <r>
      <rPr>
        <sz val="9"/>
        <color theme="1"/>
        <rFont val="Arial Narrow"/>
        <family val="2"/>
      </rPr>
      <t xml:space="preserve">
BASE: AGUA, RESINA ACRÍLICA, CARGAS MINERALES ESPECIALES
TIPO: EPÓXICAS
TERMINACIÓN: SEMIBRILLANTE.
USO: DEMARCACIÓN
LAVABILIDAD: SEMILAVABLE
PREPACACIÓN DE LA SUPEREFICIE
COLOR: AZUL</t>
    </r>
  </si>
  <si>
    <r>
      <rPr>
        <b/>
        <sz val="9"/>
        <color theme="1"/>
        <rFont val="Arial Narrow"/>
        <family val="2"/>
      </rPr>
      <t>PINTURA EPOXICA PARA ALTA TRAFICO</t>
    </r>
    <r>
      <rPr>
        <sz val="9"/>
        <color theme="1"/>
        <rFont val="Arial Narrow"/>
        <family val="2"/>
      </rPr>
      <t xml:space="preserve">
COLOR: NEGRO
PRESENTACIÓN: 1 GALÓN
USO: RECOMENDADO PARA LA PROTECCIÓN DE SUPERFICIES DE ACERO, ALUMINIO, BRONCE, MADERA O CONCRETO; EN ESTRUCTURAS EXPUESTAS A AMBIENTES CORROSIVOS, EN PISOS Y PAREDES DE HOSPITALES, CLÍNICAS, FÁBRICAS DE ALIMENTOS, COCINAS Y OTROS.
CARACTERISTICAS: PINTURA ELABORADA CON RESINAS EPOXI, PIGMENTOS DE ALTA RESISTENCIA QUÍMICA (COMPONENTE A) Y POLIAMIDAS COMO AGENTES DE CURADO (COMPONENTE B 42-50). </t>
    </r>
  </si>
  <si>
    <r>
      <rPr>
        <b/>
        <sz val="9"/>
        <color theme="1"/>
        <rFont val="Arial Narrow"/>
        <family val="2"/>
      </rPr>
      <t>DILUYENTE PARA PINTURAS</t>
    </r>
    <r>
      <rPr>
        <sz val="9"/>
        <color theme="1"/>
        <rFont val="Arial Narrow"/>
        <family val="2"/>
      </rPr>
      <t xml:space="preserve">
USO: ADELGAZANTE, DILUYENTE PARA PINTURAS ACRILICAS O PRODUCTOS AFINES.
Estado: Liquido.
Color: Incoloro o levemente amarillo.
Olor: Característico.
Valor ph al 100%: No aplica.
Punto de ebullición: 56 - 136 °C.
Inflamabilidad: Combustible.
Densidad de vapor: 4.8 (aire=1) 
Presión de vapor: &lt; 0.3 Kpa a 20 °C.
Temperatura de inflamación: Mínimo 43 °C.
Temperatura de autoignición: 229 °C.
MEDIDA: X 1 GALON. 
</t>
    </r>
  </si>
  <si>
    <r>
      <t xml:space="preserve">LACA CATALIZADA
</t>
    </r>
    <r>
      <rPr>
        <sz val="9"/>
        <color theme="1"/>
        <rFont val="Arial Narrow"/>
        <family val="2"/>
      </rPr>
      <t>PRESENTACIÓN: GALÓN 
CATALIZADOR: 75-50
COLOR: TRANSPARENTE
ACABADO: BRILLANTE
DESCRIPCIÓN: PRODUCTO QUE SE PRESENTA EN DOS COMPONENTES.  COMO CAPA FINAL EN MUEBLES Y SUPERFICIES DE MADERA,  MDF O AGLOMERADOS DE ACABADO EXIGENTE, PARA USO INTERIOR. POSEE CARACTERÍSTICAS DE EXCELENTE BRILLO, TERSURA Y DUREZA; ADEMÁS POSEE MUY BUENA RESISTENCIA A LOS DISOLVENTES, AL  AGUA Y A DIFERENTES AGENTES QUÍMICOS.
PREPARACIÓN: MEZCLAR LA LACA 75-72 CON EL CATALIZADOR 75-50 EN PROPORCIÓN 20 A 1 EN VOLUMEN (USAR ANTES DE 6 A 8 HORAS). NO REQUIERE DILUCIÓN CON THINNER.</t>
    </r>
  </si>
  <si>
    <r>
      <rPr>
        <b/>
        <sz val="9"/>
        <rFont val="Arial Narrow"/>
        <family val="2"/>
      </rPr>
      <t>PEGANTE INSTANTANEO</t>
    </r>
    <r>
      <rPr>
        <sz val="9"/>
        <rFont val="Arial Narrow"/>
        <family val="2"/>
      </rPr>
      <t xml:space="preserve">
TIPO: INSTANTANEO
CARACTERÍSTICAS: ADHESIVO INSTANTÁNEO DE AVANZADA TECNOLOGÍA, CON FÓRMULA DE INFUSIÓN DE HULE QUE LO HACE UN GEL EXTRA FUERTE Y FLEXIBLE, RESISTENTE AL AGUA, SECA TRANSPARENTE, SIN SOLVENTES.
CONTENIDO: 5 gramos
USO: PEGAR GRAN CANTIDAD DE MATERIALES. EN SUPERFICIES DIFÍCILES.
SUPERFICIE A APLICAR: PORCELANA, METAL, HULE, PIEL, MADERA, PLÁSTICO, PAPEL
COLOR: TRANSPARENTE.</t>
    </r>
  </si>
  <si>
    <r>
      <rPr>
        <b/>
        <sz val="9"/>
        <color theme="1"/>
        <rFont val="Arial Narrow"/>
        <family val="2"/>
      </rPr>
      <t>SOLDADURA</t>
    </r>
    <r>
      <rPr>
        <sz val="9"/>
        <color theme="1"/>
        <rFont val="Arial Narrow"/>
        <family val="2"/>
      </rPr>
      <t xml:space="preserve">
TIPO: LÍQUIDA 
CONTENIDO: 1/8 DE GALON 
USO: EN TUBERÍA DE PVC.</t>
    </r>
  </si>
  <si>
    <r>
      <rPr>
        <b/>
        <sz val="9"/>
        <rFont val="Arial Narrow"/>
        <family val="2"/>
      </rPr>
      <t xml:space="preserve">PEGANTE BASE SOLVENTE
</t>
    </r>
    <r>
      <rPr>
        <sz val="9"/>
        <rFont val="Arial Narrow"/>
        <family val="2"/>
      </rPr>
      <t>PEGANTE PL-285
BASE: CLOROPRENO Y SOLIDOS
USO: MADERA, CORCHO, PAPEL, CUERO, CONCRETO, CAUCHO, ALGUNOS TEXTILES, PLÁSTICOS, METALES, ALFOMBRA, TAPETES, PISO VINÍLICO, MADERAS A PISO ETC.
TIEMPO DE SECADO AL TACTO
APLICAR EN LAS DOS CARAS O DOS SUSTRATOS A PEGAR, DESPUÉS DE 15 MIN HACER LA UNIÓN DE LOS SUSTRATOS. CURADO TOTAL, APROX 3 DÍAS, DEPENDIENDO EL CLIMA.
TIPO: DE CONTACTO
PRESENTACIÓN: X 1 GALÓN.</t>
    </r>
  </si>
  <si>
    <r>
      <rPr>
        <b/>
        <sz val="9"/>
        <color theme="1"/>
        <rFont val="Arial Narrow"/>
        <family val="2"/>
      </rPr>
      <t xml:space="preserve">IMPERMEABILIZANTE: 
</t>
    </r>
    <r>
      <rPr>
        <sz val="9"/>
        <color theme="1"/>
        <rFont val="Arial Narrow"/>
        <family val="2"/>
      </rPr>
      <t>ADITIVO LÍQUIDO BLANCO MEJORADO CON POLIMEROS SINTETICOS QUE ACTÚA COMO IMPERMEABILIZANTE INTEGRAL TAPONANDO POROS Y CAPILARES EN MORTEROS</t>
    </r>
  </si>
  <si>
    <r>
      <rPr>
        <b/>
        <sz val="9"/>
        <color theme="1"/>
        <rFont val="Arial Narrow"/>
        <family val="2"/>
      </rPr>
      <t xml:space="preserve">MORTERO FLEXIBLE:
</t>
    </r>
    <r>
      <rPr>
        <sz val="9"/>
        <color theme="1"/>
        <rFont val="Arial Narrow"/>
        <family val="2"/>
      </rPr>
      <t>PRODUCTO IMPERMEABLE DE ALTA FLEXIBILIDAD PARA EL RECUBRIMIENTO DE SUPERFICIES QUE REQUIEREN ESTANQUEIDAD, SACOS DE PAPEL DE 24 KG PARA EL COMPONENTE A Y ENVASE DE GALÓN PARA EL COMPONENTE B</t>
    </r>
  </si>
  <si>
    <r>
      <rPr>
        <b/>
        <sz val="9"/>
        <rFont val="Arial Narrow"/>
        <family val="2"/>
      </rPr>
      <t>LIMPIADOR PARA TUBERIAS EN PVC</t>
    </r>
    <r>
      <rPr>
        <sz val="9"/>
        <rFont val="Arial Narrow"/>
        <family val="2"/>
      </rPr>
      <t xml:space="preserve">
CONTENIDO:1/8 DE GALÓN
DENSIDAD: A 20°C G7CM#=902
CERTIFICACIÓN: NTC 576 PARA LA SOLDADURA.
USO: LIMPIAR LAS TUBERIAS Y ACCESORIOS EN PVC.
PRESENTACIÓN LIQUIDA
COLOR: INCOLORO.</t>
    </r>
  </si>
  <si>
    <r>
      <rPr>
        <b/>
        <sz val="9"/>
        <color theme="1"/>
        <rFont val="Arial Narrow"/>
        <family val="2"/>
      </rPr>
      <t>MANGUERA SWAN:</t>
    </r>
    <r>
      <rPr>
        <sz val="9"/>
        <color theme="1"/>
        <rFont val="Arial Narrow"/>
        <family val="2"/>
      </rPr>
      <t xml:space="preserve">
TIPO: MANGUERA DE USO LIBIANO
CARACTERISTICAS: ACCESORIO DE RIEGO MANUAL, TIPO MANGUERA CON REFUERZO DE NYLON, ACOPLES METÁLICOS.
ANCHO: 1/2 (1,27CM)
LARGO: 80 -100 MTS</t>
    </r>
  </si>
  <si>
    <r>
      <rPr>
        <b/>
        <sz val="9"/>
        <color theme="1"/>
        <rFont val="Arial Narrow"/>
        <family val="2"/>
      </rPr>
      <t xml:space="preserve">MANGUERA PARA AIRE:
</t>
    </r>
    <r>
      <rPr>
        <sz val="9"/>
        <color theme="1"/>
        <rFont val="Arial Narrow"/>
        <family val="2"/>
      </rPr>
      <t>ALTA PRESIÓN 3/8” X 15 M 
TERMINALES DE BRONCE
MODELOS EN ALTA PRESIÓN
LARGO 15MT
CAPACIDAD MÁXIMA DE PRESIÓN: 300 – 800 PSI</t>
    </r>
  </si>
  <si>
    <r>
      <rPr>
        <b/>
        <sz val="9"/>
        <color theme="1"/>
        <rFont val="Arial Narrow"/>
        <family val="2"/>
      </rPr>
      <t>BUJE CAUCHO LAVAMANOS:</t>
    </r>
    <r>
      <rPr>
        <sz val="9"/>
        <color theme="1"/>
        <rFont val="Arial Narrow"/>
        <family val="2"/>
      </rPr>
      <t xml:space="preserve">
DIÁMETRO ENTRADA: 1,5
TIPO: BAÑOS Y COCINAS
MEDIDAS: 2 CM DE ALTO X 1 1/2 PULGADAS (2,8 CM) DE DIÁMETRO, APROXIMADAMENTE
CARACTERÍSTICAS: REPARACIONES WC, TIPO BUJE, DE ALTA RESISTENCIA.
MATERIAL: CAUCHO
USO: LAVAMANOS
DIÁMETRO SALIDA: 1,5
DIÁMETRO EN PULGADAS: 1/2 PULG</t>
    </r>
  </si>
  <si>
    <r>
      <rPr>
        <b/>
        <sz val="9"/>
        <color theme="1"/>
        <rFont val="Arial Narrow"/>
        <family val="2"/>
      </rPr>
      <t>UNIÓN TUBERÍA:</t>
    </r>
    <r>
      <rPr>
        <sz val="9"/>
        <color theme="1"/>
        <rFont val="Arial Narrow"/>
        <family val="2"/>
      </rPr>
      <t xml:space="preserve">
CARACTERISTICA: UNIÓN PARA TUBERÍA SANITARIA EN PVC
DIÁMETRO: 3".</t>
    </r>
  </si>
  <si>
    <r>
      <rPr>
        <b/>
        <sz val="9"/>
        <color theme="1"/>
        <rFont val="Arial Narrow"/>
        <family val="2"/>
      </rPr>
      <t>UNIÓN TUBERÍA:</t>
    </r>
    <r>
      <rPr>
        <sz val="9"/>
        <color theme="1"/>
        <rFont val="Arial Narrow"/>
        <family val="2"/>
      </rPr>
      <t xml:space="preserve">
CARACTERISTICA: UNIÓN PARA TUBERÍA SANITARIA EN PVC
DIÁMETRO:  4".</t>
    </r>
  </si>
  <si>
    <r>
      <rPr>
        <b/>
        <sz val="9"/>
        <color theme="1"/>
        <rFont val="Arial Narrow"/>
        <family val="2"/>
      </rPr>
      <t>UNIÓN PVC SANITARIA:</t>
    </r>
    <r>
      <rPr>
        <sz val="9"/>
        <color theme="1"/>
        <rFont val="Arial Narrow"/>
        <family val="2"/>
      </rPr>
      <t xml:space="preserve">
CARACTERISTICA: UNIÓN DE PVC
MEDIDA: 2 PULGADA.</t>
    </r>
  </si>
  <si>
    <r>
      <rPr>
        <b/>
        <sz val="9"/>
        <color theme="1"/>
        <rFont val="Arial Narrow"/>
        <family val="2"/>
      </rPr>
      <t>CODO 90°  PVC SANITARIO</t>
    </r>
    <r>
      <rPr>
        <sz val="9"/>
        <color theme="1"/>
        <rFont val="Arial Narrow"/>
        <family val="2"/>
      </rPr>
      <t xml:space="preserve">
Diámetro nominal en pulgadas: 1 1/2"
Material: Poli Cloruro de Vinilo (PVC).
Diámetro nominal en mm: 48 mm.
Material: Poli Cloruro de Vinilo (PVC).
Longitud mínima de campana: 17 mm.</t>
    </r>
  </si>
  <si>
    <r>
      <rPr>
        <b/>
        <sz val="9"/>
        <color theme="1"/>
        <rFont val="Arial Narrow"/>
        <family val="2"/>
      </rPr>
      <t>CODO 90°  PVC SANITARIO:</t>
    </r>
    <r>
      <rPr>
        <sz val="9"/>
        <color theme="1"/>
        <rFont val="Arial Narrow"/>
        <family val="2"/>
      </rPr>
      <t xml:space="preserve">
Diámetro nominal en pulgadas: 2"
Diámetro nominal en mm: 60 mm.
Material: Poli Cloruro de Vinilo (PVC).
Longitud mínima de campana: 19 mm.
Espesor de pared mínimo: 2.92 mm.
Ovalamiento máximo: 0,61 mm.</t>
    </r>
  </si>
  <si>
    <r>
      <rPr>
        <b/>
        <sz val="9"/>
        <color theme="1"/>
        <rFont val="Arial Narrow"/>
        <family val="2"/>
      </rPr>
      <t>CODO 90°  PVC SANITARIO:</t>
    </r>
    <r>
      <rPr>
        <sz val="9"/>
        <color theme="1"/>
        <rFont val="Arial Narrow"/>
        <family val="2"/>
      </rPr>
      <t xml:space="preserve">
Diámetro nominal en pulgadas: 3"
Diámetro nominal en mm: 83 mm.
Material: Poli Cloruro de Vinilo (PVC).
Longitud mínima de campana: 38 mm.
Espesor de pared mínimo: 3,18 mm.
Ovalamiento máximo: 0,76 mm.</t>
    </r>
  </si>
  <si>
    <r>
      <rPr>
        <b/>
        <sz val="9"/>
        <color theme="1"/>
        <rFont val="Arial Narrow"/>
        <family val="2"/>
      </rPr>
      <t>CODO 90°  PVC SANITARIO:</t>
    </r>
    <r>
      <rPr>
        <sz val="9"/>
        <color theme="1"/>
        <rFont val="Arial Narrow"/>
        <family val="2"/>
      </rPr>
      <t xml:space="preserve">
Diámetro nominal en pulgadas: 4"
Diámetro nominal en mm: 114 mm.
Material: Poli Cloruro de Vinilo (PVC).
Longitud mínima de campana: 44 mm.
Espesor de pared mínimo: 3.30 mm.
Ovalamiento máximo: 0,76 mm.</t>
    </r>
  </si>
  <si>
    <r>
      <rPr>
        <b/>
        <sz val="9"/>
        <color theme="1"/>
        <rFont val="Arial Narrow"/>
        <family val="2"/>
      </rPr>
      <t>CODO 90°  PVC SANITARIO:</t>
    </r>
    <r>
      <rPr>
        <sz val="9"/>
        <color theme="1"/>
        <rFont val="Arial Narrow"/>
        <family val="2"/>
      </rPr>
      <t xml:space="preserve">
Diámetro: 6 pulgadas
Codo de 90° Campana x Campana
Longitud mínima de campana: 76 mm.
Diámetro nominal en mm: 168 mm.
Material PVC
Color: Amarilla
Material: Poli Cloruro de Vinilo (PVC).</t>
    </r>
  </si>
  <si>
    <r>
      <rPr>
        <b/>
        <sz val="9"/>
        <color theme="1"/>
        <rFont val="Arial Narrow"/>
        <family val="2"/>
      </rPr>
      <t>TUBO PVC:</t>
    </r>
    <r>
      <rPr>
        <sz val="9"/>
        <color theme="1"/>
        <rFont val="Arial Narrow"/>
        <family val="2"/>
      </rPr>
      <t xml:space="preserve">
CLASE: TUBO PVC PRESIÓN
MEDIDAS: 6MTS X </t>
    </r>
    <r>
      <rPr>
        <b/>
        <sz val="9"/>
        <color theme="1"/>
        <rFont val="Arial Narrow"/>
        <family val="2"/>
      </rPr>
      <t>2 1/2</t>
    </r>
    <r>
      <rPr>
        <sz val="9"/>
        <color theme="1"/>
        <rFont val="Arial Narrow"/>
        <family val="2"/>
      </rPr>
      <t xml:space="preserve"> PULGADAS.</t>
    </r>
  </si>
  <si>
    <r>
      <rPr>
        <b/>
        <sz val="9"/>
        <color theme="1"/>
        <rFont val="Arial Narrow"/>
        <family val="2"/>
      </rPr>
      <t xml:space="preserve">TUBO PVC:C112
</t>
    </r>
    <r>
      <rPr>
        <sz val="9"/>
        <color theme="1"/>
        <rFont val="Arial Narrow"/>
        <family val="2"/>
      </rPr>
      <t xml:space="preserve">CLASE: TUBO PVC PRESION
MEDIDAS: 6MTS X </t>
    </r>
    <r>
      <rPr>
        <b/>
        <sz val="9"/>
        <color theme="1"/>
        <rFont val="Arial Narrow"/>
        <family val="2"/>
      </rPr>
      <t>2</t>
    </r>
    <r>
      <rPr>
        <sz val="9"/>
        <color theme="1"/>
        <rFont val="Arial Narrow"/>
        <family val="2"/>
      </rPr>
      <t xml:space="preserve"> PULGADAS.</t>
    </r>
  </si>
  <si>
    <r>
      <rPr>
        <b/>
        <sz val="9"/>
        <color theme="1"/>
        <rFont val="Arial Narrow"/>
        <family val="2"/>
      </rPr>
      <t>TUBO PVC:</t>
    </r>
    <r>
      <rPr>
        <sz val="9"/>
        <color theme="1"/>
        <rFont val="Arial Narrow"/>
        <family val="2"/>
      </rPr>
      <t xml:space="preserve">
CLASE: TUBO PVC PRESION 
MEDIDAS: 6MTS X 1 1/2 PULGADAS.</t>
    </r>
  </si>
  <si>
    <r>
      <rPr>
        <b/>
        <sz val="9"/>
        <color theme="1"/>
        <rFont val="Arial Narrow"/>
        <family val="2"/>
      </rPr>
      <t>TUBO PVC:</t>
    </r>
    <r>
      <rPr>
        <sz val="9"/>
        <color theme="1"/>
        <rFont val="Arial Narrow"/>
        <family val="2"/>
      </rPr>
      <t xml:space="preserve">
CLASE: TUBO PVC PRESION
MEDIDAS: 6MTS X 3" PULGADAS.</t>
    </r>
  </si>
  <si>
    <r>
      <rPr>
        <b/>
        <sz val="9"/>
        <color theme="1"/>
        <rFont val="Arial Narrow"/>
        <family val="2"/>
      </rPr>
      <t>TUBO PVC:</t>
    </r>
    <r>
      <rPr>
        <sz val="9"/>
        <color theme="1"/>
        <rFont val="Arial Narrow"/>
        <family val="2"/>
      </rPr>
      <t xml:space="preserve">
CLASE: TUBO PVC PRESION AGUAS LLUVIAS
MEDIDAS: 6MTS X 4" PULGADAS.</t>
    </r>
  </si>
  <si>
    <r>
      <rPr>
        <b/>
        <sz val="9"/>
        <color theme="1"/>
        <rFont val="Arial Narrow"/>
        <family val="2"/>
      </rPr>
      <t>TUBO PVC:</t>
    </r>
    <r>
      <rPr>
        <sz val="9"/>
        <color theme="1"/>
        <rFont val="Arial Narrow"/>
        <family val="2"/>
      </rPr>
      <t xml:space="preserve">
CLASE:TUBO PVC PRESION AGUAS LLUVIAS
MEDIDAS: 6MTS X 1" PULGADAS.</t>
    </r>
  </si>
  <si>
    <r>
      <rPr>
        <b/>
        <sz val="9"/>
        <color theme="1"/>
        <rFont val="Arial Narrow"/>
        <family val="2"/>
      </rPr>
      <t>UNIÓN TUBERÍA:</t>
    </r>
    <r>
      <rPr>
        <sz val="9"/>
        <color theme="1"/>
        <rFont val="Arial Narrow"/>
        <family val="2"/>
      </rPr>
      <t xml:space="preserve">
CARACTERISTICA: PVC PRESIÓN .
DIÁMETRO: 1".</t>
    </r>
  </si>
  <si>
    <r>
      <rPr>
        <b/>
        <sz val="9"/>
        <color theme="1"/>
        <rFont val="Arial Narrow"/>
        <family val="2"/>
      </rPr>
      <t>UNIÓN TUBERÍA:</t>
    </r>
    <r>
      <rPr>
        <sz val="9"/>
        <color theme="1"/>
        <rFont val="Arial Narrow"/>
        <family val="2"/>
      </rPr>
      <t xml:space="preserve">
CARACTERISTICA: PVC PRESIÓN.
DIÁMETRO: 2".</t>
    </r>
  </si>
  <si>
    <r>
      <rPr>
        <b/>
        <sz val="9"/>
        <color theme="1"/>
        <rFont val="Arial Narrow"/>
        <family val="2"/>
      </rPr>
      <t>CODO PRESIÓN PVC:</t>
    </r>
    <r>
      <rPr>
        <sz val="9"/>
        <color theme="1"/>
        <rFont val="Arial Narrow"/>
        <family val="2"/>
      </rPr>
      <t xml:space="preserve">
MEDIDA: 1".</t>
    </r>
  </si>
  <si>
    <r>
      <rPr>
        <b/>
        <sz val="9"/>
        <color theme="1"/>
        <rFont val="Arial Narrow"/>
        <family val="2"/>
      </rPr>
      <t>CODO PRESIÓN PVC:</t>
    </r>
    <r>
      <rPr>
        <sz val="9"/>
        <color theme="1"/>
        <rFont val="Arial Narrow"/>
        <family val="2"/>
      </rPr>
      <t xml:space="preserve">
MEDIDA: 2".</t>
    </r>
  </si>
  <si>
    <r>
      <rPr>
        <b/>
        <sz val="9"/>
        <color theme="1"/>
        <rFont val="Arial Narrow"/>
        <family val="2"/>
      </rPr>
      <t>CODO PRESIÓN PVC:</t>
    </r>
    <r>
      <rPr>
        <sz val="9"/>
        <color theme="1"/>
        <rFont val="Arial Narrow"/>
        <family val="2"/>
      </rPr>
      <t xml:space="preserve">
MEDIDA: 3".</t>
    </r>
  </si>
  <si>
    <r>
      <rPr>
        <b/>
        <sz val="9"/>
        <color theme="1"/>
        <rFont val="Arial Narrow"/>
        <family val="2"/>
      </rPr>
      <t>ADAPTADOR DE PVC MACHO PRESIÓN:</t>
    </r>
    <r>
      <rPr>
        <sz val="9"/>
        <color theme="1"/>
        <rFont val="Arial Narrow"/>
        <family val="2"/>
      </rPr>
      <t xml:space="preserve">
MEDIDA: 1".</t>
    </r>
  </si>
  <si>
    <r>
      <rPr>
        <b/>
        <sz val="9"/>
        <color theme="1"/>
        <rFont val="Arial Narrow"/>
        <family val="2"/>
      </rPr>
      <t>ADAPTADOR DE PVC MACHO PRESIÓN:</t>
    </r>
    <r>
      <rPr>
        <sz val="9"/>
        <color theme="1"/>
        <rFont val="Arial Narrow"/>
        <family val="2"/>
      </rPr>
      <t xml:space="preserve">
MEDIDA: 2".</t>
    </r>
  </si>
  <si>
    <r>
      <rPr>
        <b/>
        <sz val="9"/>
        <color theme="1"/>
        <rFont val="Arial Narrow"/>
        <family val="2"/>
      </rPr>
      <t>ADAPTADOR DE PVC MACHO PRESIÓN:</t>
    </r>
    <r>
      <rPr>
        <sz val="9"/>
        <color theme="1"/>
        <rFont val="Arial Narrow"/>
        <family val="2"/>
      </rPr>
      <t xml:space="preserve">
MEDIDA: 3".</t>
    </r>
  </si>
  <si>
    <r>
      <rPr>
        <b/>
        <sz val="9"/>
        <color theme="1"/>
        <rFont val="Arial Narrow"/>
        <family val="2"/>
      </rPr>
      <t>ADAPTADOR DE PVC HEMBRA PRESIÓN:</t>
    </r>
    <r>
      <rPr>
        <sz val="9"/>
        <color theme="1"/>
        <rFont val="Arial Narrow"/>
        <family val="2"/>
      </rPr>
      <t xml:space="preserve">
MEDIDA: 1".</t>
    </r>
  </si>
  <si>
    <r>
      <rPr>
        <b/>
        <sz val="9"/>
        <color theme="1"/>
        <rFont val="Arial Narrow"/>
        <family val="2"/>
      </rPr>
      <t>ADAPTADOR DE PVC HEMBRA PRESIÓN:</t>
    </r>
    <r>
      <rPr>
        <sz val="9"/>
        <color theme="1"/>
        <rFont val="Arial Narrow"/>
        <family val="2"/>
      </rPr>
      <t xml:space="preserve">
MEDIDA: 2".</t>
    </r>
  </si>
  <si>
    <r>
      <rPr>
        <b/>
        <sz val="9"/>
        <color theme="1"/>
        <rFont val="Arial Narrow"/>
        <family val="2"/>
      </rPr>
      <t>ADAPTADOR DE PVC HEMBRA PRESIÓN:</t>
    </r>
    <r>
      <rPr>
        <sz val="9"/>
        <color theme="1"/>
        <rFont val="Arial Narrow"/>
        <family val="2"/>
      </rPr>
      <t xml:space="preserve">
MEDIDA: 3".</t>
    </r>
  </si>
  <si>
    <r>
      <rPr>
        <b/>
        <sz val="9"/>
        <color theme="1"/>
        <rFont val="Arial Narrow"/>
        <family val="2"/>
      </rPr>
      <t xml:space="preserve">CODO: </t>
    </r>
    <r>
      <rPr>
        <sz val="9"/>
        <color theme="1"/>
        <rFont val="Arial Narrow"/>
        <family val="2"/>
      </rPr>
      <t xml:space="preserve">
DIÁMETRO EN PULG: </t>
    </r>
    <r>
      <rPr>
        <b/>
        <sz val="9"/>
        <color theme="1"/>
        <rFont val="Arial Narrow"/>
        <family val="2"/>
      </rPr>
      <t>1/2 PULG</t>
    </r>
    <r>
      <rPr>
        <sz val="9"/>
        <color theme="1"/>
        <rFont val="Arial Narrow"/>
        <family val="2"/>
      </rPr>
      <t xml:space="preserve">
TIPO: ACCESORIO SANITARIO
MEDIDAS: 10,1CM DIÁMETRO APROXIMADAMENTE X 4,5CM DIÁMETRO INTERNO APROXIMADAMENTE
CARACTERÍSTICAS: CODO PVC, DE CALIDAD, CON CAPACIDAD PARA HACER FLUIR LOS DESECHOS FÁCILMENTE, SUPERFICIE LISA, LIGERA Y FÁCIL DE MANIPULAR, TOTALMENTE HERMÉTICA 
MATERIAL: PLÁSTICO
USO GENERALMENTE USO SANITARIO
COLOR: AMARILLO</t>
    </r>
  </si>
  <si>
    <r>
      <rPr>
        <b/>
        <sz val="9"/>
        <color theme="1"/>
        <rFont val="Arial Narrow"/>
        <family val="2"/>
      </rPr>
      <t xml:space="preserve">UNIÓN SANITARIA: </t>
    </r>
    <r>
      <rPr>
        <sz val="9"/>
        <color theme="1"/>
        <rFont val="Arial Narrow"/>
        <family val="2"/>
      </rPr>
      <t xml:space="preserve">
DIÁMETRO: 4 PULG
TIPO: ACCESORIO SANITARIO
MEDIDAS: 9,7 CM DE LARGO, DIÁMETRO DE 10,2 CM
CARACTERÍSTICAS: UNIÓN DE CALIDAD, RESISTENTE, DURADERA, DISEÑADA PARA DURAR.
MATERIAL: PLÁSTICO
USO: UNIÓN PARA TUBERÍA DE SANITARIOS
COLOR: AMARILLO</t>
    </r>
  </si>
  <si>
    <r>
      <rPr>
        <b/>
        <sz val="9"/>
        <color theme="1"/>
        <rFont val="Arial Narrow"/>
        <family val="2"/>
      </rPr>
      <t>CIELORASO PVC:</t>
    </r>
    <r>
      <rPr>
        <sz val="9"/>
        <color theme="1"/>
        <rFont val="Arial Narrow"/>
        <family val="2"/>
      </rPr>
      <t xml:space="preserve"> 
CAJA X 3M2, 
LÁMINA DE 3M X 25CM
MATERIAL: PVC
ACHO: 25CM
ESPESOR: 6MM
COLOR: GRIS CATEDRAL LISO
PESO: 525 G/M APROX. +/- 5%
TIPO: CIELO RASO PVC
FORMA: LAMA TIRA RECTANGULAR
LARGO: 3M 
CARACTERISTICAS: 100% IMPERMEABLE, AUTOEXTINGUIBLE, INMUNE A PLAGAS Y HONGOS, ASÉPTICO, FLEXIBLE, FÁCIL INSTALACIÓN, NO TRASLUCIDO, DURABLES Y RESISTENTES ESTABILIDAD DE COLOR, FÁCIL MANTENIMIENTO. USO INTERIOR.</t>
    </r>
  </si>
  <si>
    <r>
      <rPr>
        <b/>
        <sz val="9"/>
        <color theme="1"/>
        <rFont val="Arial Narrow"/>
        <family val="2"/>
      </rPr>
      <t>CINTA AISLANTE:</t>
    </r>
    <r>
      <rPr>
        <sz val="9"/>
        <color theme="1"/>
        <rFont val="Arial Narrow"/>
        <family val="2"/>
      </rPr>
      <t xml:space="preserve">
DIMENSIONES: 18 MM X 9.1 M
CARACTERISTICA: TENSION DE RUPTURA DE 8 LB/" 
CAPACIDAD DE AISLAMIENTO DE 69000 V. RESISTENCIA: RAYOS UV,  ALTAS Y BAJAS TEMPERATURAS (-18°C HASTA 105°C).</t>
    </r>
  </si>
  <si>
    <r>
      <rPr>
        <b/>
        <sz val="9"/>
        <color theme="1"/>
        <rFont val="Arial Narrow"/>
        <family val="2"/>
      </rPr>
      <t>CINTA TEFLON:</t>
    </r>
    <r>
      <rPr>
        <sz val="9"/>
        <color theme="1"/>
        <rFont val="Arial Narrow"/>
        <family val="2"/>
      </rPr>
      <t xml:space="preserve">
MEDIDA: 3/4"X15MTS </t>
    </r>
  </si>
  <si>
    <r>
      <rPr>
        <b/>
        <sz val="9"/>
        <color theme="1"/>
        <rFont val="Arial Narrow"/>
        <family val="2"/>
      </rPr>
      <t>CINTA DE SEGURIDAD ANTIDESLIZANTE:</t>
    </r>
    <r>
      <rPr>
        <sz val="9"/>
        <color theme="1"/>
        <rFont val="Arial Narrow"/>
        <family val="2"/>
      </rPr>
      <t xml:space="preserve">
CON RESPALDO VINILICO (PVC) RECUBIERTO CON GRANO ABRASIVO, ADPATADO A TODO TIPO DE TRAFICO  MEDIDA 48MM X 5M.</t>
    </r>
  </si>
  <si>
    <r>
      <rPr>
        <b/>
        <sz val="9"/>
        <color theme="1"/>
        <rFont val="Arial Narrow"/>
        <family val="2"/>
      </rPr>
      <t>CAJA PVC:</t>
    </r>
    <r>
      <rPr>
        <sz val="9"/>
        <color theme="1"/>
        <rFont val="Arial Narrow"/>
        <family val="2"/>
      </rPr>
      <t xml:space="preserve">
CARACTERISTICA: CAJA  PVC 5800.</t>
    </r>
  </si>
  <si>
    <r>
      <rPr>
        <b/>
        <sz val="9"/>
        <color theme="1"/>
        <rFont val="Arial Narrow"/>
        <family val="2"/>
      </rPr>
      <t>CINTA AUTOFUNDENTE 18MM X 9.1M</t>
    </r>
    <r>
      <rPr>
        <sz val="9"/>
        <color theme="1"/>
        <rFont val="Arial Narrow"/>
        <family val="2"/>
      </rPr>
      <t xml:space="preserve">
TIPO: CINTA DE CAUCHO
CARACTERÍSTICAS: ELONGACIÓN 1000%-HASTA 69 KV
MATERIAL: CAUCHO
USO: AISLAMIENTO PRIMARIO Y SECUNDARIO PARA BAJA, MEDIA Y ALTA TENSIÓN
ANCHO: 18 MM
LARGO: 9.1 M
NORMA TÉCNICA: RETIE</t>
    </r>
  </si>
  <si>
    <r>
      <rPr>
        <b/>
        <sz val="9"/>
        <rFont val="Arial Narrow"/>
        <family val="2"/>
      </rPr>
      <t xml:space="preserve">TEJA PERFIL 7: </t>
    </r>
    <r>
      <rPr>
        <sz val="9"/>
        <rFont val="Arial Narrow"/>
        <family val="2"/>
      </rPr>
      <t xml:space="preserve">
TIPO: TEJAS DE PVC - FIBRA VIDRIO
NÚMERO: 6
CARACTERÍSTICAS: TEJA DE ALTA CALIDAD, MATERIAL RESISTENTE, DE ALTA DURABILIDAD, TOTAL HERMETICIDAD PARA EVITAR FILTRACIONES DE LÍQUIDOS.
MATERIAL: PVC
USO: PARA CUBIERTAS DE TODO TIPO DE EDIFICACIONES
ANCHO: 92 CM
LARGO: 183 CM
COLOR: MARFIL
ESPESOR: 0,9 MM</t>
    </r>
  </si>
  <si>
    <r>
      <rPr>
        <b/>
        <sz val="9"/>
        <rFont val="Arial Narrow"/>
        <family val="2"/>
      </rPr>
      <t xml:space="preserve">TEJA PERFIL 7 #6 183X92CM, </t>
    </r>
    <r>
      <rPr>
        <sz val="9"/>
        <rFont val="Arial Narrow"/>
        <family val="2"/>
      </rPr>
      <t xml:space="preserve">
PESO: 17.66 K/UNIDAD. 10.54 K/M2 PUEDE VARIAR +/- 10% DE ACUERDO A LA HUMEDAD DEL PRODUCTO.
TIPO: TEJA FIBROCEMENTO
MATERIAL: CEMENTO, CARBONATO DE CALCIO, FIBRAS MINERALES, CELULOSA
CARACTERÍSTICAS: CUMPLE CON LOS REQUISITOS EXIGIDOS EN LA NORMA TÉCNICA COLOMBIANA NTC 160, CATEGORÍA C, CLASE 3. 
LARGO: 1.83 M
USOS: PARA CUBIERTAS DE TODO TIPO DE CONSTRUCCIÓN, O TAMBIÉN UN CUBRIMIENTO DE FACHADAS.
ÁREA: ÚTIL 1.475 M2
ANCHO: 0.92 M
COLOR: GRIS</t>
    </r>
  </si>
  <si>
    <r>
      <rPr>
        <b/>
        <sz val="9"/>
        <color theme="1"/>
        <rFont val="Arial Narrow"/>
        <family val="2"/>
      </rPr>
      <t>LADRILLO:</t>
    </r>
    <r>
      <rPr>
        <sz val="9"/>
        <color theme="1"/>
        <rFont val="Arial Narrow"/>
        <family val="2"/>
      </rPr>
      <t xml:space="preserve">
TIPO: PRENSADO MACIZO 
MEDIDAS: 24,5 X 12 X 5,5 CM.</t>
    </r>
  </si>
  <si>
    <r>
      <rPr>
        <b/>
        <sz val="9"/>
        <color theme="1"/>
        <rFont val="Arial Narrow"/>
        <family val="2"/>
      </rPr>
      <t>PISO EN PORCELANATO:</t>
    </r>
    <r>
      <rPr>
        <sz val="9"/>
        <color theme="1"/>
        <rFont val="Arial Narrow"/>
        <family val="2"/>
      </rPr>
      <t xml:space="preserve">
TIPO: PULIDO RECTIFICADO, SELLADO, PARA TRÁFICO MEDIO ALTO CON ALTA RESISTENCIA AL DESGASTE A LA FLEXION Y A LA COMPRESION RESISTENTE: AL IMPACTO
COLOR: BLANCO
GARANTIA: NO CAMBIAN CON EL PASO DEL TIEMPO NI CON LAS ADVERSIDADES DEL CLIMA, DIMENSIONES DE TABLETA 60X60 CM.</t>
    </r>
  </si>
  <si>
    <r>
      <rPr>
        <b/>
        <sz val="9"/>
        <color theme="1"/>
        <rFont val="Arial Narrow"/>
        <family val="2"/>
      </rPr>
      <t>ADHESIVO CEMENTICIO:</t>
    </r>
    <r>
      <rPr>
        <sz val="9"/>
        <color theme="1"/>
        <rFont val="Arial Narrow"/>
        <family val="2"/>
      </rPr>
      <t xml:space="preserve">
CARACTERISTICAS: 
PEGANTE A BASE DE CEMENTO, AGREGADOS DE GRANULOMETRÍAS SELECCIONADAS Y ADITIVOS.
USO: PARA INSTALACIÓN DE PISOS, REVESTIMIENTOS CERÁMICOS DE BAJA ABSORCIÓN (GRES PORCELANICO, PORCELANATOS, VIDRIADOS, ETC.) EN PISOS Y PAREDES EN ZONAS INTERIORES Y EXTERIORES, SOBRE SUPERFICIES
MEDIDAS: BOLSA X 25 KG</t>
    </r>
  </si>
  <si>
    <r>
      <rPr>
        <b/>
        <sz val="9"/>
        <color theme="1"/>
        <rFont val="Arial Narrow"/>
        <family val="2"/>
      </rPr>
      <t xml:space="preserve">BOQUILLA CEMENTICIA:
</t>
    </r>
    <r>
      <rPr>
        <sz val="9"/>
        <rFont val="Arial Narrow"/>
        <family val="2"/>
      </rPr>
      <t xml:space="preserve">MEZCLA DE CEMENTO, AGREGADOS FINOS, ADITIVOS POLIMÉRICOS Y PIGMENTOS QUE SE HOMOGENIZAN FÁCILMENTE CON AGUA, </t>
    </r>
    <r>
      <rPr>
        <sz val="9"/>
        <color theme="1"/>
        <rFont val="Arial Narrow"/>
        <family val="2"/>
      </rPr>
      <t>COLORES VARIADOS PARA USO EN BAÑOS/COCINAS/OTRAS AREAS/EXTERIORES, CAJAS DE 5KG</t>
    </r>
  </si>
  <si>
    <r>
      <rPr>
        <b/>
        <sz val="9"/>
        <color theme="1"/>
        <rFont val="Arial Narrow"/>
        <family val="2"/>
      </rPr>
      <t>CEMENTO BLANCO:</t>
    </r>
    <r>
      <rPr>
        <sz val="9"/>
        <color theme="1"/>
        <rFont val="Arial Narrow"/>
        <family val="2"/>
      </rPr>
      <t xml:space="preserve">
 TIPO: L
PRESENTACIÓN DE 20 KG
CARACTERISTICA: OXIDO DE MAGNESIO, FRAGUADO INICIAL MÍNIMO 90 MINUTOS, FRAGUADO FINAL MÁXIMO 320 MINUTOS.</t>
    </r>
  </si>
  <si>
    <r>
      <rPr>
        <b/>
        <sz val="9"/>
        <color theme="1"/>
        <rFont val="Arial Narrow"/>
        <family val="2"/>
      </rPr>
      <t>CEMENTO GRIS</t>
    </r>
    <r>
      <rPr>
        <sz val="9"/>
        <color theme="1"/>
        <rFont val="Arial Narrow"/>
        <family val="2"/>
      </rPr>
      <t xml:space="preserve">
TIPO: L
PRESENTACIÓN: 50 KG. 
CARACTERISTICAS: OXIDO DE MAGNESIO MÁXIMO 6,00, FRAGUADO INICIAL MÍNIMO 45 MINUTOS, FRAGUADO FINAL 420 MINUTOS.</t>
    </r>
  </si>
  <si>
    <r>
      <rPr>
        <b/>
        <sz val="9"/>
        <color theme="1"/>
        <rFont val="Arial Narrow"/>
        <family val="2"/>
      </rPr>
      <t xml:space="preserve">LAMINA CIELO RASO:
</t>
    </r>
    <r>
      <rPr>
        <sz val="9"/>
        <color theme="1"/>
        <rFont val="Arial Narrow"/>
        <family val="2"/>
      </rPr>
      <t>DE YESO Y/O FIBRA MINERAL MEDIDAS 603 MM X 603 MM, COLOR BLANCO, ESPESOR 14 MM.</t>
    </r>
  </si>
  <si>
    <r>
      <rPr>
        <b/>
        <sz val="9"/>
        <rFont val="Arial Narrow"/>
        <family val="2"/>
      </rPr>
      <t>SUPERPLACA 3/8:</t>
    </r>
    <r>
      <rPr>
        <sz val="9"/>
        <rFont val="Arial Narrow"/>
        <family val="2"/>
      </rPr>
      <t xml:space="preserve">
TIPO: CIELO RASO DRYWALL 
MEDIDAS ANCHO 1,22 METROS X LARGO 2,44 METROS
CARACTERÍSTICAS: SUPERPLACA, ELABORADA DE LÁMINA DE YESO FORMULADO Y PROCESADO ENTRE 2 CARTONCILLOS, RECUBIERTO DE PAPEL 100% RECICLADO, LIVIAN.
MATERIAL: YESO.
USO: SISTEMAS DE MUROS, PAREDES Y CIELO RASOS, REPARACIONES, REMODELACIONES Y REVESTIMIENTOS EN AMBIENTES INTERIORES
ESPESOR 12.7MM</t>
    </r>
  </si>
  <si>
    <r>
      <rPr>
        <b/>
        <sz val="9"/>
        <rFont val="Arial Narrow"/>
        <family val="2"/>
      </rPr>
      <t>SUPERPLACA DE ½:</t>
    </r>
    <r>
      <rPr>
        <sz val="9"/>
        <rFont val="Arial Narrow"/>
        <family val="2"/>
      </rPr>
      <t xml:space="preserve">
TIPO: CIELO RASO DRYWALL
MEDIDAS: ANCHO 1,22 METROS X LARGO 2,44 METROS
CARACTERÍSTICAS: SUPERPLACA LIVIANA, LÁMINA COMPUESTA POR YESO FORMULADO Y PROCESADO ENTRE 2 CARTONCILLOS, RECUBIERTO DE PAPEL 100% RECICLADO.
MATERIAL: YESO
USO: SE UTILIZA EN SISTEMAS DE MUROS, PAREDES Y CIELO RASOS, REPARACIONES, REMODELACIONES Y REVESTIMIENTOS EN AMBIENTES INTERIORES.
ESPESOR: 12.7MM</t>
    </r>
  </si>
  <si>
    <r>
      <rPr>
        <b/>
        <sz val="9"/>
        <rFont val="Arial Narrow"/>
        <family val="2"/>
      </rPr>
      <t>CIELO RASO</t>
    </r>
    <r>
      <rPr>
        <sz val="9"/>
        <rFont val="Arial Narrow"/>
        <family val="2"/>
      </rPr>
      <t xml:space="preserve">
MEDIDA: 60CM X 60 CM
CARACTERISTICAS: PLAFÓN PARA CIELO RASO MODULAR BLANCO DE 60.5 X 60.5 CM DE POLIESTIRENO RÍGIDO COLAMINADO, SUPERLIVIANO, DE RÁPIDA INSTALACIÓN, FÁCIL MANTENIMIENTO, LAVABLE, RECICLABLE, NO TOXICO, RETARDANTE DE FLAMA.
MATERIAL: POLIESTIRENO RÍGIDO COLAMINADO
USO: CIELO RASO MODULAR
COLOR: BLANCO</t>
    </r>
  </si>
  <si>
    <r>
      <rPr>
        <b/>
        <sz val="9"/>
        <color theme="1"/>
        <rFont val="Arial Narrow"/>
        <family val="2"/>
      </rPr>
      <t>LIJA DE AGUA:</t>
    </r>
    <r>
      <rPr>
        <sz val="9"/>
        <color theme="1"/>
        <rFont val="Arial Narrow"/>
        <family val="2"/>
      </rPr>
      <t xml:space="preserve">
USO: PLIEGO PAPEL
TIPO : PAPEL IMPERMEABLE
PRESENTACION: HOJAS DE 9 X 11
TAMAÑO : DIFERENTES</t>
    </r>
  </si>
  <si>
    <r>
      <rPr>
        <b/>
        <sz val="9"/>
        <color theme="1"/>
        <rFont val="Arial Narrow"/>
        <family val="2"/>
      </rPr>
      <t xml:space="preserve">LAMINA ASFALTICA:
</t>
    </r>
    <r>
      <rPr>
        <sz val="9"/>
        <color theme="1"/>
        <rFont val="Arial Narrow"/>
        <family val="2"/>
      </rPr>
      <t>IMPERMEABILIZANTE NO PROTEGIDA</t>
    </r>
  </si>
  <si>
    <r>
      <rPr>
        <b/>
        <sz val="9"/>
        <color theme="1"/>
        <rFont val="Arial Narrow"/>
        <family val="2"/>
      </rPr>
      <t>BROCHA</t>
    </r>
    <r>
      <rPr>
        <sz val="9"/>
        <color theme="1"/>
        <rFont val="Arial Narrow"/>
        <family val="2"/>
      </rPr>
      <t xml:space="preserve">
CARACTERISTICA: DE PINTURA DE PARED MEDIDAS: 2" DE ANCHO, X 7/8" DE GRUESO
TIPO: CERDA CHINA NEGRA, DE 3 1/4",  MANGO: MADERA.</t>
    </r>
  </si>
  <si>
    <r>
      <rPr>
        <b/>
        <sz val="9"/>
        <color theme="1"/>
        <rFont val="Arial Narrow"/>
        <family val="2"/>
      </rPr>
      <t>BROCHA</t>
    </r>
    <r>
      <rPr>
        <sz val="9"/>
        <color theme="1"/>
        <rFont val="Arial Narrow"/>
        <family val="2"/>
      </rPr>
      <t xml:space="preserve">
CARACTERISTICA: DE PINTURA DE PARED MEDIDAS: 3" DE ANCHO, X 7/8" DE GRUESO
TIPO: CERDA CHINA NEGRA, DE 3 1/4",  MANGO: MADERA.</t>
    </r>
  </si>
  <si>
    <r>
      <rPr>
        <b/>
        <sz val="9"/>
        <color theme="1"/>
        <rFont val="Arial Narrow"/>
        <family val="2"/>
      </rPr>
      <t>BROCHA</t>
    </r>
    <r>
      <rPr>
        <sz val="9"/>
        <color theme="1"/>
        <rFont val="Arial Narrow"/>
        <family val="2"/>
      </rPr>
      <t xml:space="preserve">
CARACTERISTICA: PINTURA DE PARED
MEDIDA: 4" DE ANCHO, X 1" DE GRUESO, TIPO: CERDA CHINA NEGRA, DE 4 1/4"  MANGO: DE MADERA.</t>
    </r>
  </si>
  <si>
    <r>
      <rPr>
        <b/>
        <sz val="9"/>
        <color theme="1"/>
        <rFont val="Arial Narrow"/>
        <family val="2"/>
      </rPr>
      <t>RODILLO</t>
    </r>
    <r>
      <rPr>
        <sz val="9"/>
        <color theme="1"/>
        <rFont val="Arial Narrow"/>
        <family val="2"/>
      </rPr>
      <t xml:space="preserve">
CLASE:  DE ESPONJA POLIÉSTER
MEDIDA:  230 MM X 60 MM DE ALTO
USO: TODO TIPO DE PINTURA RESISTENTE A SOLVENTES.</t>
    </r>
  </si>
  <si>
    <r>
      <rPr>
        <b/>
        <sz val="9"/>
        <color theme="1"/>
        <rFont val="Arial Narrow"/>
        <family val="2"/>
      </rPr>
      <t>RODILLO</t>
    </r>
    <r>
      <rPr>
        <sz val="9"/>
        <color theme="1"/>
        <rFont val="Arial Narrow"/>
        <family val="2"/>
      </rPr>
      <t xml:space="preserve">
CLASE: DE ESPONJA POLIÉSTER
MEDIDA: 90 MM, X 37 MM DE ALTO
USO: TODO TIPO DE PINTURA RESISTENTE A SOLVENTES.</t>
    </r>
  </si>
  <si>
    <r>
      <rPr>
        <b/>
        <sz val="9"/>
        <color theme="1"/>
        <rFont val="Arial Narrow"/>
        <family val="2"/>
      </rPr>
      <t>RODILLO EPÓXICO</t>
    </r>
    <r>
      <rPr>
        <sz val="9"/>
        <color theme="1"/>
        <rFont val="Arial Narrow"/>
        <family val="2"/>
      </rPr>
      <t xml:space="preserve">
UNIÓN: METÁLICA 
MANGO TUBULAR EN PLÁSTICO NEGRO CON FRANJAS LATERALES 
MEDIDA: 9 PULGADAS
MATERIAL: POLIETILENO
USO: APLICACIÓN VINILOS Y RECUBRIMIENTOS A BASE DE AGUA
COLOR: BLANCO</t>
    </r>
  </si>
  <si>
    <r>
      <rPr>
        <b/>
        <sz val="9"/>
        <color theme="1"/>
        <rFont val="Arial Narrow"/>
        <family val="2"/>
      </rPr>
      <t xml:space="preserve">GUANTES DE SEGURIDAD ISSA LÁTEX </t>
    </r>
    <r>
      <rPr>
        <sz val="9"/>
        <color theme="1"/>
        <rFont val="Arial Narrow"/>
        <family val="2"/>
      </rPr>
      <t>CORRUGADO 
ANCHO (CM) 15,5 CM
MATERIAL LÁTEX CORRUGADO SOPORTADO SOBRE HILAZA
CERTIFICACIÓN EN388:2003 - EN420
GRUPO: LÁTEX
PUÑO CERRADO
LARGO (CM) 24,5 CM
TALLA 9/L
COLOR: LÁTEX AZUL SOBRE HILAZA AZUL CLARO.
TIPO GUANTES DE SEGURIDAD
FORRO LATEX
PESO (KG) 0,108
ALTO (CM) 1,5 CM</t>
    </r>
  </si>
  <si>
    <r>
      <rPr>
        <b/>
        <sz val="9"/>
        <color theme="1"/>
        <rFont val="Arial Narrow"/>
        <family val="2"/>
      </rPr>
      <t>GUANTE HILAZA RECUBIERTO LÁTEX</t>
    </r>
    <r>
      <rPr>
        <sz val="9"/>
        <color theme="1"/>
        <rFont val="Arial Narrow"/>
        <family val="2"/>
      </rPr>
      <t xml:space="preserve">
MATERIAL: HILAZA POLIÉSTER/ALGODÓN RECUBIERTO DE LÁTEX
USO: PROFESIONAL 
TALLA: ÚNICA
COLOR: AMARILLO
PESO: 1.44 KG
TIPO: GUANTE INDUSTRIAL
GÉNERO: UNISEX
FORRO: HILAZA
LARGO: 24 CM</t>
    </r>
  </si>
  <si>
    <r>
      <rPr>
        <b/>
        <sz val="9"/>
        <color theme="1"/>
        <rFont val="Arial Narrow"/>
        <family val="2"/>
      </rPr>
      <t xml:space="preserve">GUANTE: MULTIFLEX POLIESTER NITRILO </t>
    </r>
    <r>
      <rPr>
        <sz val="9"/>
        <color theme="1"/>
        <rFont val="Arial Narrow"/>
        <family val="2"/>
      </rPr>
      <t xml:space="preserve">
TALLA: M
MATERIAL: POLIESTER/NITRILO
USO: QUÍMICO LEVE, IMPACTO LEVE, ABRASIÓN Y CORTE
PUÑO: CERRADO 
COLOR: NEGRO</t>
    </r>
  </si>
  <si>
    <r>
      <rPr>
        <b/>
        <sz val="9"/>
        <color theme="1"/>
        <rFont val="Arial Narrow"/>
        <family val="2"/>
      </rPr>
      <t>PERFILES DRYWALL CIELOS:</t>
    </r>
    <r>
      <rPr>
        <sz val="9"/>
        <color theme="1"/>
        <rFont val="Arial Narrow"/>
        <family val="2"/>
      </rPr>
      <t xml:space="preserve">
MATERIAL: ACERO GALVANIZADO
MEDIDAS: 3/4 X 3/4" X 0.38MM X 2.44M
LARGO: 2.44M
USOS: ESTRUCTURA CIELO RASOS, DRYWALL, CONSTRUCCIÓN LIVIANA.
ESPESOR: 0.38MM</t>
    </r>
  </si>
  <si>
    <r>
      <rPr>
        <b/>
        <sz val="9"/>
        <color theme="1"/>
        <rFont val="Arial Narrow"/>
        <family val="2"/>
      </rPr>
      <t>VIGUETA:</t>
    </r>
    <r>
      <rPr>
        <sz val="9"/>
        <color theme="1"/>
        <rFont val="Arial Narrow"/>
        <family val="2"/>
      </rPr>
      <t xml:space="preserve">
TIPO: PERFILES DRYWALL CIELOS
MATERIAL: ACERO GALVANIZADO
MEDIDAS: 1-1/2 x 3/4" x 0.38mm x 2.44m
LARGO: 2.44M
USOS ESTRUCTURA CIELO RASOS, DRYWALL, CONSTRUCCIÓN LIVIANA.
ESPESOR 0.38MM</t>
    </r>
  </si>
  <si>
    <r>
      <rPr>
        <b/>
        <sz val="9"/>
        <color theme="1"/>
        <rFont val="Arial Narrow"/>
        <family val="2"/>
      </rPr>
      <t>PERFILES DRYWALL CIELOS:</t>
    </r>
    <r>
      <rPr>
        <sz val="9"/>
        <color theme="1"/>
        <rFont val="Arial Narrow"/>
        <family val="2"/>
      </rPr>
      <t xml:space="preserve">
MATERIAL ACERO GALVANIZADO
MEDIDAS 2-5/16 X 3/4" X 0.38MM X 2.44M
LARGO 2.44M
USOS ESTRUCTURA CIELO RASOS, DRYWALL, CONSTRUCCIÓN LIVIANA.
ESPESOR 0.38MM</t>
    </r>
  </si>
  <si>
    <r>
      <rPr>
        <b/>
        <sz val="9"/>
        <color theme="1"/>
        <rFont val="Arial Narrow"/>
        <family val="2"/>
      </rPr>
      <t xml:space="preserve">ALAMBRE: </t>
    </r>
    <r>
      <rPr>
        <sz val="9"/>
        <color theme="1"/>
        <rFont val="Arial Narrow"/>
        <family val="2"/>
      </rPr>
      <t xml:space="preserve">
USO: BAJA TENSIÓN
ESPESOR : AISLAMIENTO 0,76 MM
TIPO: RESISTENCIA ELECTRICA
PRESENTACION: CALIBRE DE 10</t>
    </r>
  </si>
  <si>
    <r>
      <rPr>
        <b/>
        <sz val="9"/>
        <color theme="1"/>
        <rFont val="Arial Narrow"/>
        <family val="2"/>
      </rPr>
      <t>ALAMBRE:</t>
    </r>
    <r>
      <rPr>
        <sz val="9"/>
        <color theme="1"/>
        <rFont val="Arial Narrow"/>
        <family val="2"/>
      </rPr>
      <t xml:space="preserve">
PRESENTACION: ALAMBRE THHN / THWN 
NÚMERO: 6
TIPO:  CUBIERTA EN CHAQUETA DE NYLON</t>
    </r>
  </si>
  <si>
    <r>
      <rPr>
        <b/>
        <sz val="9"/>
        <color theme="1"/>
        <rFont val="Arial Narrow"/>
        <family val="2"/>
      </rPr>
      <t xml:space="preserve">ALAMBRE: </t>
    </r>
    <r>
      <rPr>
        <sz val="9"/>
        <color theme="1"/>
        <rFont val="Arial Narrow"/>
        <family val="2"/>
      </rPr>
      <t xml:space="preserve">
USO: BAJA TENSIÓN 
PRESENTACION: CALIBRE 8
CUBIERTA: CHAQUETA DE NYLON
ESPESOR DE AISLAMIENTO: 0,76 MM RESISTENCIA ELÉCTRICA: 5,35 OHM/KM</t>
    </r>
  </si>
  <si>
    <r>
      <rPr>
        <b/>
        <sz val="9"/>
        <color theme="1"/>
        <rFont val="Arial Narrow"/>
        <family val="2"/>
      </rPr>
      <t xml:space="preserve">ALAMBRE: </t>
    </r>
    <r>
      <rPr>
        <sz val="9"/>
        <color theme="1"/>
        <rFont val="Arial Narrow"/>
        <family val="2"/>
      </rPr>
      <t xml:space="preserve">
USO: BAJA TENSIÓN 
PRESENTACION: CALIBRE 10
CUBIERTA: CHAQUETA DE NYLON
ESPESOR DE AISLAMIENTO: 0,76 MM RESISTENCIA ELÉCTRICA: 5,35 OHM/KM</t>
    </r>
  </si>
  <si>
    <r>
      <rPr>
        <b/>
        <sz val="9"/>
        <color theme="1"/>
        <rFont val="Arial Narrow"/>
        <family val="2"/>
      </rPr>
      <t xml:space="preserve">ALAMBRE: </t>
    </r>
    <r>
      <rPr>
        <sz val="9"/>
        <color theme="1"/>
        <rFont val="Arial Narrow"/>
        <family val="2"/>
      </rPr>
      <t xml:space="preserve">
USO: BAJA TENSIÓN 
PRESENTACION: CALIBRE 12
CUBIERTA: CHAQUETA DE NYLON
ESPESOR DE AISLAMIENTO: 0,76 MM RESISTENCIA ELÉCTRICA: 5,35 OHM/KM</t>
    </r>
  </si>
  <si>
    <r>
      <rPr>
        <b/>
        <sz val="9"/>
        <color theme="1"/>
        <rFont val="Arial Narrow"/>
        <family val="2"/>
      </rPr>
      <t>ALAMBRE:</t>
    </r>
    <r>
      <rPr>
        <sz val="9"/>
        <color theme="1"/>
        <rFont val="Arial Narrow"/>
        <family val="2"/>
      </rPr>
      <t xml:space="preserve">
USO: AMARRADO DE ACERO DE REFUERZO
PRESENTACION: CALIBRE 18
RESISTENCIA: PROMEDIO DE 40 KGF/MM2
MEDIDA: 2 KILOS</t>
    </r>
  </si>
  <si>
    <r>
      <rPr>
        <b/>
        <sz val="9"/>
        <color theme="1"/>
        <rFont val="Arial Narrow"/>
        <family val="2"/>
      </rPr>
      <t>CERRADURA CILINDRICA:</t>
    </r>
    <r>
      <rPr>
        <sz val="9"/>
        <color theme="1"/>
        <rFont val="Arial Narrow"/>
        <family val="2"/>
      </rPr>
      <t xml:space="preserve">
USO: ENTRADA DE OFICINAS
CARACTERISTICA: PESTILLO SENCILLO, CILINDRO DE PINES, ALUMINIO PLATINUM, CILÍNDRICO BOTÓN DE BLOQUEO DE GRADO 2, EXCEDE 400.000 CICLOS
TIPO: ALTA SEGURIDAD.</t>
    </r>
  </si>
  <si>
    <r>
      <rPr>
        <b/>
        <sz val="9"/>
        <rFont val="Arial Narrow"/>
        <family val="2"/>
      </rPr>
      <t>CERRADURA CAJÓN:</t>
    </r>
    <r>
      <rPr>
        <sz val="9"/>
        <rFont val="Arial Narrow"/>
        <family val="2"/>
      </rPr>
      <t xml:space="preserve">
TIPO: CHAPA
MEDIDAS: 19X22MM
MATERIAL: ACERO GALVANIZADO. ACABADO NIQUELADO. 
CARACTERISTICAS: INCLUYE DOS LLAVES Y TORNILLOS 
USO: PUERTAS DE MUEBLES Y CLOSET. </t>
    </r>
  </si>
  <si>
    <r>
      <rPr>
        <b/>
        <sz val="9"/>
        <rFont val="Arial Narrow"/>
        <family val="2"/>
      </rPr>
      <t>CERRADURA MANIJA LINCOLN ENTRADA</t>
    </r>
    <r>
      <rPr>
        <sz val="9"/>
        <rFont val="Arial Narrow"/>
        <family val="2"/>
      </rPr>
      <t xml:space="preserve">
ANCHO (CM) 17 CM
GARANTÍA: (MESES) 24 MESES
MODELO: LINCOLN
CILINDRO SÍ
MANILLAS SÍ
MATERIAL: SAMAK
USO: OFICINA
LARGO (CM) 19 CM
COLOR: PLATEADO
TIPO: MANIJAS
CARACTERÍSTICAS: CERRADURA TUBULAR DE MANIJA. SEGURO INTERIOR DE MARIPOSA. PARA PUERTAS DE 35MM A 45MM DE ESPESOR Y BACKSET DE 60MM. REFERENCIA LLAVE CIEGA PARA ENTRADA PRINCIPAL. INCLUYE 2 LLAVES, INCLUYE MANIJA COMPLETA + ACCESORIOS Y PLANTILLA DE INSTALACIÓN.
PICAPORTE: SÍ</t>
    </r>
  </si>
  <si>
    <r>
      <rPr>
        <b/>
        <sz val="9"/>
        <rFont val="Arial Narrow"/>
        <family val="2"/>
      </rPr>
      <t>CERRADURA POMO BALL BAÑO 32D BP</t>
    </r>
    <r>
      <rPr>
        <sz val="9"/>
        <rFont val="Arial Narrow"/>
        <family val="2"/>
      </rPr>
      <t xml:space="preserve">
CILINDRO: ZINC
MANILLAS: ACERO INOXIDABLE
MATERIAL: ACERO INOXIDABLE
USO: OFICINA
ANCHO: 88 CM
PASADOR: ZINC
COLOR: SATINADO
CARACTERÍSTICAS: CILINDRO ZINC,MANIJA ZINC, ROSETA ACERO,CENTRO DE PUERTA 60 , 70MM, GROSOR PUERTA 35-44 MM. TODOS LOS PRODUCTOS GEO SE SOMETEN A PRUEBAS ANSI.
LARGO: 170 CM</t>
    </r>
  </si>
  <si>
    <r>
      <rPr>
        <b/>
        <sz val="9"/>
        <color theme="1"/>
        <rFont val="Arial Narrow"/>
        <family val="2"/>
      </rPr>
      <t>CLAVO ACERADO</t>
    </r>
    <r>
      <rPr>
        <sz val="9"/>
        <color theme="1"/>
        <rFont val="Arial Narrow"/>
        <family val="2"/>
      </rPr>
      <t xml:space="preserve">
TIPO: ESCUADRA LISO, 2 ", 3 MM,  CARACTERISTICA: FABRICADO EN ACERO DE ALTO CONTENIDO, DE CARBONO TEMPLADO Y REVENIDO QUE CONTENGA EXCELENTE DUREZA Y TENACIDAD. MEDIDAS: DIFERENTES MEDIDAS CON DISEÑO QUE PERMITA COLGAR ELEMENTOS EN SU CABEZA.</t>
    </r>
  </si>
  <si>
    <r>
      <rPr>
        <b/>
        <sz val="9"/>
        <color theme="1"/>
        <rFont val="Arial Narrow"/>
        <family val="2"/>
      </rPr>
      <t>ESPATULA</t>
    </r>
    <r>
      <rPr>
        <sz val="9"/>
        <color theme="1"/>
        <rFont val="Arial Narrow"/>
        <family val="2"/>
      </rPr>
      <t xml:space="preserve">
MEDIDAS: 0,6 MM DE ESPESOR, X 50 MM DE LARGO
MANGO:  PLASTICO Y REFUERZO SOLDADO CON ORIFICIO EN EL MANGO PLASTICO PARA COLGAR.</t>
    </r>
  </si>
  <si>
    <r>
      <rPr>
        <b/>
        <sz val="9"/>
        <color theme="1"/>
        <rFont val="Arial Narrow"/>
        <family val="2"/>
      </rPr>
      <t>ESPATULA:</t>
    </r>
    <r>
      <rPr>
        <sz val="9"/>
        <color theme="1"/>
        <rFont val="Arial Narrow"/>
        <family val="2"/>
      </rPr>
      <t xml:space="preserve">
MEDIDAS: 0,6 mm X 2 PULGADAS
MANGO:  PLASTICO Y REFUERZO SOLDADO CON ORIFICIO EN EL MANGO PLASTICO PARA COLGAR.</t>
    </r>
  </si>
  <si>
    <r>
      <rPr>
        <b/>
        <sz val="9"/>
        <color theme="1"/>
        <rFont val="Arial Narrow"/>
        <family val="2"/>
      </rPr>
      <t>ESPATULA:</t>
    </r>
    <r>
      <rPr>
        <sz val="9"/>
        <color theme="1"/>
        <rFont val="Arial Narrow"/>
        <family val="2"/>
      </rPr>
      <t xml:space="preserve">
MEDIDAS: 0,6 mm X 4 PULGADAS
MANGO:  PLASTICO Y REFUERZO SOLDADO CON ORIFICIO EN EL MANGO PLASTICO PARA COLGAR.</t>
    </r>
  </si>
  <si>
    <r>
      <rPr>
        <b/>
        <sz val="9"/>
        <color theme="1"/>
        <rFont val="Arial Narrow"/>
        <family val="2"/>
      </rPr>
      <t>ESPATULA:</t>
    </r>
    <r>
      <rPr>
        <sz val="9"/>
        <color theme="1"/>
        <rFont val="Arial Narrow"/>
        <family val="2"/>
      </rPr>
      <t xml:space="preserve">
MEDIDAS: 0,6 mm X 6 PULGADAS
MANGO:  PLASTICO Y REFUERZO SOLDADO CON ORIFICIO EN EL MANGO PLASTICO PARA COLGAR.</t>
    </r>
  </si>
  <si>
    <r>
      <rPr>
        <b/>
        <sz val="9"/>
        <color theme="1"/>
        <rFont val="Arial Narrow"/>
        <family val="2"/>
      </rPr>
      <t>HOJA DE SEGUETA:</t>
    </r>
    <r>
      <rPr>
        <sz val="9"/>
        <color theme="1"/>
        <rFont val="Arial Narrow"/>
        <family val="2"/>
      </rPr>
      <t xml:space="preserve">
MEDIDA:12" DE LONGITUD Y 18 DIENTES POR PULGADA
CARACTERISTICA: ACERO AL CARBÓN PARA CORTAR ESPESORES MAYORES A 3MM 
USO: CORTAR MATERIALES COMO ACERO INOXIDABLE, ACERO AL CARBÓN, HIERRO COLADO, COBRE, BRONCE Y ALUMINIO.</t>
    </r>
  </si>
  <si>
    <r>
      <rPr>
        <b/>
        <sz val="9"/>
        <color theme="1"/>
        <rFont val="Arial Narrow"/>
        <family val="2"/>
      </rPr>
      <t>LLANA</t>
    </r>
    <r>
      <rPr>
        <sz val="9"/>
        <color theme="1"/>
        <rFont val="Arial Narrow"/>
        <family val="2"/>
      </rPr>
      <t xml:space="preserve">
CARACTERISTICA: LLANA LISA EN ACERO MEDIDA: 257 MM DE LARGO, X 121 MM DE ANCHO
USO: PARA ACABADOS, CON MARCO CUBIERTO EN PLÁSTICO, EXCELENTE SOPORTE DE RESISTENCIA.</t>
    </r>
  </si>
  <si>
    <r>
      <rPr>
        <b/>
        <sz val="9"/>
        <color theme="1"/>
        <rFont val="Arial Narrow"/>
        <family val="2"/>
      </rPr>
      <t>PUNTILLA</t>
    </r>
    <r>
      <rPr>
        <sz val="9"/>
        <color theme="1"/>
        <rFont val="Arial Narrow"/>
        <family val="2"/>
      </rPr>
      <t xml:space="preserve">
TIPO: REDONDA CON CABEZA PLANA GRAFILADA, 1 1/2" CALIBRE: 14
PRSENTACIÓN: 500 G
CARACTERISTICA:FABRICADA EN ACERO SAE 1008 O 1012, PUNTA DE FORMA DE DIAMANTE, ACABADO BRILLANTE LIMPIO DE GRASA Y ESQUIRLAS.</t>
    </r>
  </si>
  <si>
    <r>
      <rPr>
        <b/>
        <sz val="9"/>
        <color theme="1"/>
        <rFont val="Arial Narrow"/>
        <family val="2"/>
      </rPr>
      <t>PUNTILLA REDONDA:</t>
    </r>
    <r>
      <rPr>
        <sz val="9"/>
        <color theme="1"/>
        <rFont val="Arial Narrow"/>
        <family val="2"/>
      </rPr>
      <t xml:space="preserve"> 
CON CABEZA PLANA GRAFILADA, 4 ", CALIBRE 6, 800 g </t>
    </r>
  </si>
  <si>
    <r>
      <rPr>
        <b/>
        <sz val="9"/>
        <color theme="1"/>
        <rFont val="Arial Narrow"/>
        <family val="2"/>
      </rPr>
      <t>REMACHE:</t>
    </r>
    <r>
      <rPr>
        <sz val="9"/>
        <color theme="1"/>
        <rFont val="Arial Narrow"/>
        <family val="2"/>
      </rPr>
      <t xml:space="preserve">
CLASE: EN ALUMINIO ESTANDAR 
CARACTERISTICA: CABEZA ALOMADA MEDIDA: 2,4 MM DE DIÁMETRO Y 6 MM DE LARGO</t>
    </r>
  </si>
  <si>
    <r>
      <rPr>
        <b/>
        <sz val="9"/>
        <color theme="1"/>
        <rFont val="Arial Narrow"/>
        <family val="2"/>
      </rPr>
      <t>REMACHE</t>
    </r>
    <r>
      <rPr>
        <sz val="9"/>
        <color theme="1"/>
        <rFont val="Arial Narrow"/>
        <family val="2"/>
      </rPr>
      <t xml:space="preserve">
CLASE: EN ALUMINIO ESTÁNDAR 
CARACTERISTICA: CABEZA ALOMADA 
MEDIDA: 3 MM DE DIÁMETRO Y 8 MM DE LARGO</t>
    </r>
  </si>
  <si>
    <r>
      <rPr>
        <b/>
        <sz val="9"/>
        <color theme="1"/>
        <rFont val="Arial Narrow"/>
        <family val="2"/>
      </rPr>
      <t>REMACHE</t>
    </r>
    <r>
      <rPr>
        <sz val="9"/>
        <color theme="1"/>
        <rFont val="Arial Narrow"/>
        <family val="2"/>
      </rPr>
      <t xml:space="preserve">
CLASE: EN HIERRO
CARACTERISTICA: CABEZA REDONDA, MEDIDA: 1/8" DE LARGO DE DIÁMETRO Y 1 1/2" DE LARGO.</t>
    </r>
  </si>
  <si>
    <r>
      <rPr>
        <b/>
        <sz val="9"/>
        <color theme="1"/>
        <rFont val="Arial Narrow"/>
        <family val="2"/>
      </rPr>
      <t>REMACHE</t>
    </r>
    <r>
      <rPr>
        <sz val="9"/>
        <color theme="1"/>
        <rFont val="Arial Narrow"/>
        <family val="2"/>
      </rPr>
      <t xml:space="preserve">
CLASE: EN HIERRO 
CARACTERISTICA: CABEZA REDONDA MEDIDA: 1/8" DE LARGO DE DIÁMETRO Y 5/16" DE LARGO.</t>
    </r>
  </si>
  <si>
    <r>
      <rPr>
        <b/>
        <sz val="9"/>
        <color theme="1"/>
        <rFont val="Arial Narrow"/>
        <family val="2"/>
      </rPr>
      <t>BROCA</t>
    </r>
    <r>
      <rPr>
        <sz val="9"/>
        <color theme="1"/>
        <rFont val="Arial Narrow"/>
        <family val="2"/>
      </rPr>
      <t xml:space="preserve">
CLASE: TUNGSTENO 
REFERENCIA: 5/16.</t>
    </r>
  </si>
  <si>
    <r>
      <rPr>
        <b/>
        <sz val="9"/>
        <color theme="1"/>
        <rFont val="Arial Narrow"/>
        <family val="2"/>
      </rPr>
      <t>BROCA:</t>
    </r>
    <r>
      <rPr>
        <sz val="9"/>
        <color theme="1"/>
        <rFont val="Arial Narrow"/>
        <family val="2"/>
      </rPr>
      <t xml:space="preserve">
CLASE: TUNGSTENO 
REFERENCIA: 1/4.</t>
    </r>
  </si>
  <si>
    <r>
      <rPr>
        <b/>
        <sz val="9"/>
        <color theme="1"/>
        <rFont val="Arial Narrow"/>
        <family val="2"/>
      </rPr>
      <t>BROCA</t>
    </r>
    <r>
      <rPr>
        <sz val="9"/>
        <color theme="1"/>
        <rFont val="Arial Narrow"/>
        <family val="2"/>
      </rPr>
      <t xml:space="preserve">
CLASE: TUNGSTENO 
REFERENCIA: 3/8.</t>
    </r>
  </si>
  <si>
    <r>
      <rPr>
        <b/>
        <sz val="9"/>
        <color theme="1"/>
        <rFont val="Arial Narrow"/>
        <family val="2"/>
      </rPr>
      <t>BROCA</t>
    </r>
    <r>
      <rPr>
        <sz val="9"/>
        <color theme="1"/>
        <rFont val="Arial Narrow"/>
        <family val="2"/>
      </rPr>
      <t xml:space="preserve">
CLASE: TUNGSTENO 
REFERENCIA: 1/2.</t>
    </r>
  </si>
  <si>
    <r>
      <rPr>
        <b/>
        <sz val="9"/>
        <color theme="1"/>
        <rFont val="Arial Narrow"/>
        <family val="2"/>
      </rPr>
      <t>CHAZO:</t>
    </r>
    <r>
      <rPr>
        <sz val="9"/>
        <color theme="1"/>
        <rFont val="Arial Narrow"/>
        <family val="2"/>
      </rPr>
      <t xml:space="preserve">
CLASE: CHAZO PUNTILLA 
MEDIDA: 1/2.</t>
    </r>
  </si>
  <si>
    <r>
      <rPr>
        <b/>
        <sz val="9"/>
        <color theme="1"/>
        <rFont val="Arial Narrow"/>
        <family val="2"/>
      </rPr>
      <t>CHAZO:</t>
    </r>
    <r>
      <rPr>
        <sz val="9"/>
        <color theme="1"/>
        <rFont val="Arial Narrow"/>
        <family val="2"/>
      </rPr>
      <t xml:space="preserve">
CLASE: CHAZO PUNTILLA 
MEDIDA: 1/4.</t>
    </r>
  </si>
  <si>
    <r>
      <rPr>
        <b/>
        <sz val="9"/>
        <color theme="1"/>
        <rFont val="Arial Narrow"/>
        <family val="2"/>
      </rPr>
      <t>CHAZO</t>
    </r>
    <r>
      <rPr>
        <sz val="9"/>
        <color theme="1"/>
        <rFont val="Arial Narrow"/>
        <family val="2"/>
      </rPr>
      <t xml:space="preserve">
CLASE: CHAZO PLÁSTICO RANURADO MEDIDA: 3/8.</t>
    </r>
  </si>
  <si>
    <r>
      <rPr>
        <b/>
        <sz val="9"/>
        <color theme="1"/>
        <rFont val="Arial Narrow"/>
        <family val="2"/>
      </rPr>
      <t>CHAZO</t>
    </r>
    <r>
      <rPr>
        <sz val="9"/>
        <color theme="1"/>
        <rFont val="Arial Narrow"/>
        <family val="2"/>
      </rPr>
      <t xml:space="preserve">
CLASE: CHAZO PLÁSTICO RANURADO MEDIDA: 5/16.</t>
    </r>
  </si>
  <si>
    <r>
      <rPr>
        <b/>
        <sz val="9"/>
        <color theme="1"/>
        <rFont val="Arial Narrow"/>
        <family val="2"/>
      </rPr>
      <t>CHAZO</t>
    </r>
    <r>
      <rPr>
        <sz val="9"/>
        <color theme="1"/>
        <rFont val="Arial Narrow"/>
        <family val="2"/>
      </rPr>
      <t xml:space="preserve">
CLASE: CHAZO METÁLICO EXPANSIVO MEDIDA: 3/8 ".</t>
    </r>
  </si>
  <si>
    <r>
      <rPr>
        <b/>
        <sz val="9"/>
        <color theme="1"/>
        <rFont val="Arial Narrow"/>
        <family val="2"/>
      </rPr>
      <t>CHAZO</t>
    </r>
    <r>
      <rPr>
        <sz val="9"/>
        <color theme="1"/>
        <rFont val="Arial Narrow"/>
        <family val="2"/>
      </rPr>
      <t xml:space="preserve">
CLASE: CHAZO METÁLICO EXPANSIVO MEDIDA: 5/16".</t>
    </r>
  </si>
  <si>
    <r>
      <rPr>
        <b/>
        <sz val="9"/>
        <color theme="1"/>
        <rFont val="Arial Narrow"/>
        <family val="2"/>
      </rPr>
      <t>DISCO DIAMANTADO:</t>
    </r>
    <r>
      <rPr>
        <sz val="9"/>
        <color theme="1"/>
        <rFont val="Arial Narrow"/>
        <family val="2"/>
      </rPr>
      <t xml:space="preserve">
CLASE: DISCO DIAMANTADO DE 4,1/2 CORTE 
TIPO: SECO SEGMENTADO.</t>
    </r>
  </si>
  <si>
    <r>
      <rPr>
        <b/>
        <sz val="9"/>
        <color theme="1"/>
        <rFont val="Arial Narrow"/>
        <family val="2"/>
      </rPr>
      <t xml:space="preserve">DISCO DE CORTE </t>
    </r>
    <r>
      <rPr>
        <sz val="9"/>
        <color theme="1"/>
        <rFont val="Arial Narrow"/>
        <family val="2"/>
      </rPr>
      <t xml:space="preserve">
CLASE: DISCO DIAMANTADO DE 7 PULGADAS 
TIPO: SECO SEGMENTADO.
USO: CORTE CONCRETO</t>
    </r>
  </si>
  <si>
    <r>
      <rPr>
        <b/>
        <sz val="9"/>
        <color theme="1"/>
        <rFont val="Arial Narrow"/>
        <family val="2"/>
      </rPr>
      <t xml:space="preserve">LIMA TRIANGULAR PARA AFILAR
</t>
    </r>
    <r>
      <rPr>
        <sz val="9"/>
        <color theme="1"/>
        <rFont val="Arial Narrow"/>
        <family val="2"/>
      </rPr>
      <t>6 PULGADAS.
TIPO: HERRAMIENTAS DE MANGO LARGO
MEDIDAS: 6" (15.24 CM)
CARACTERÍSTICAS: INSUMO PARA HERRAMIENTA AGRÍCOLA CON FORMA TRIANGULAR Y BORDES REDONDEADOS.
USO: EN HERRAMIENTAS CORTANTES QUE REQUIERAN DE CUCHILLAS</t>
    </r>
  </si>
  <si>
    <r>
      <rPr>
        <b/>
        <sz val="9"/>
        <color theme="1"/>
        <rFont val="Arial Narrow"/>
        <family val="2"/>
      </rPr>
      <t>TIJERAS</t>
    </r>
    <r>
      <rPr>
        <sz val="9"/>
        <color theme="1"/>
        <rFont val="Arial Narrow"/>
        <family val="2"/>
      </rPr>
      <t xml:space="preserve">
USO: JARDIN
CARACTERISTICAS: HERRAMIENTAS CORTE Y PODA, SISTEMA BYPASS (UN SOLO LADO)
DIAMETRO DE CORTE: 3/4"
ANCHO: 5CM
LARGO: 22CM</t>
    </r>
  </si>
  <si>
    <r>
      <rPr>
        <b/>
        <sz val="9"/>
        <color theme="1"/>
        <rFont val="Arial Narrow"/>
        <family val="2"/>
      </rPr>
      <t>MACHETE</t>
    </r>
    <r>
      <rPr>
        <sz val="9"/>
        <color theme="1"/>
        <rFont val="Arial Narrow"/>
        <family val="2"/>
      </rPr>
      <t xml:space="preserve">
TIPO: HERRAMIENTAS CORTE Y PODA
CARACTERISTICAS: MACHETE DE ALTA CALIDAD, CON FILO DURADERO Y RESISTENTE
MATERIAL: ACERO INOXIDABLE
LARGO: 56CM APROX</t>
    </r>
  </si>
  <si>
    <r>
      <rPr>
        <b/>
        <sz val="9"/>
        <color theme="1"/>
        <rFont val="Arial Narrow"/>
        <family val="2"/>
      </rPr>
      <t>AZADON</t>
    </r>
    <r>
      <rPr>
        <sz val="9"/>
        <color theme="1"/>
        <rFont val="Arial Narrow"/>
        <family val="2"/>
      </rPr>
      <t xml:space="preserve">
TIPO: HERRAMIENTA DE MANGO LARGO
MEDIDA: 1,2MTS
CARACTERISTICAS: MANGO EN MADERA, SUPERFICIE EN HIERRRO MACIZO</t>
    </r>
  </si>
  <si>
    <r>
      <rPr>
        <b/>
        <sz val="9"/>
        <color theme="1"/>
        <rFont val="Arial Narrow"/>
        <family val="2"/>
      </rPr>
      <t>BARRETON</t>
    </r>
    <r>
      <rPr>
        <sz val="9"/>
        <color theme="1"/>
        <rFont val="Arial Narrow"/>
        <family val="2"/>
      </rPr>
      <t xml:space="preserve">
TIPO: HERRAMIENTA DE MANGO LARGO
CARACTERISTICAS: BARRA ACERADA QUE TERMINA CON UN AGULO ACERADO PARA MAYOR PENETRACIÓN EN LA AREAS.
USO: CONSTRUCCIÓN, AGRICULTURA </t>
    </r>
  </si>
  <si>
    <r>
      <rPr>
        <b/>
        <sz val="9"/>
        <color theme="1"/>
        <rFont val="Arial Narrow"/>
        <family val="2"/>
      </rPr>
      <t xml:space="preserve">JUEGO DESTORNILLADORES </t>
    </r>
    <r>
      <rPr>
        <sz val="9"/>
        <color theme="1"/>
        <rFont val="Arial Narrow"/>
        <family val="2"/>
      </rPr>
      <t xml:space="preserve">
• 34 PIEZAS
Tipo: Juego de destornilladores e insertos de caja para el transporte.
Mango:   Bi-material inyectado en la cuchilla para máxima resistencia
Composición del kit: Destornilladores 8 piezas (3 piezas estándar, 3 piezas ph, 2 piezas torx) - 5 piezas destornilladores de precisión (3 piezas estándar, 2 piezas Ph.) - 1 pieza destornillador de punta - 20 piezas insertos 25 mm (4 piezas estándar, 3 piezas ph, 4 piezas pozi, 5 piezas Torx, 4 piezas hexagonales.)</t>
    </r>
  </si>
  <si>
    <r>
      <t>J</t>
    </r>
    <r>
      <rPr>
        <b/>
        <sz val="9"/>
        <color theme="1"/>
        <rFont val="Arial Narrow"/>
        <family val="2"/>
      </rPr>
      <t xml:space="preserve">UEGOS DE CORONAS 
</t>
    </r>
    <r>
      <rPr>
        <sz val="9"/>
        <color theme="1"/>
        <rFont val="Arial Narrow"/>
        <family val="2"/>
      </rPr>
      <t>Juego de 11 piezas de coronas bi-metal
EXTREME 2X. Coronas 16, 20, 25, 32, 35,
51, 64mm + 2 mandriles y 2 brocas piloto</t>
    </r>
  </si>
  <si>
    <r>
      <rPr>
        <b/>
        <sz val="9"/>
        <rFont val="Arial Narrow"/>
        <family val="2"/>
      </rPr>
      <t>SIERRA CALADORA INDUSTRIAL</t>
    </r>
    <r>
      <rPr>
        <sz val="9"/>
        <rFont val="Arial Narrow"/>
        <family val="2"/>
      </rPr>
      <t xml:space="preserve">
TIPO "T" 1PULG. 702W
ALIMENTACIÓN ALÁMBRICA
USO: INDUSTRIAL
POTENCIA: 701W
APLICACIÓN: CORTES RECTOS Y CURVOS EN MADERA DE DIFERENTES ESPESORES, CORTE DE PANELES METALICOS, INSTALACIONES ELÉTRICAS, MÓDULOS DE STEEL FRAMMING, PLACA OSB, MULTILAMINADO FENÓLICO, FIBRA DE VIDRIO Y ACERO, CONSTRUCCIÓN, REMODELACIÓN, REPARACIÓN Y TERMINACIÓN.
VOLTAJE: 230 V.
GARANTÍA: 3 AÑOS.
PESO: 2,8</t>
    </r>
  </si>
  <si>
    <r>
      <rPr>
        <b/>
        <sz val="9"/>
        <color theme="1"/>
        <rFont val="Arial Narrow"/>
        <family val="2"/>
      </rPr>
      <t xml:space="preserve">ESCALERA
</t>
    </r>
    <r>
      <rPr>
        <sz val="9"/>
        <color theme="1"/>
        <rFont val="Arial Narrow"/>
        <family val="2"/>
      </rPr>
      <t xml:space="preserve"> 7.32MT 24 PASOS EXTENSIÓN
CARGA MÁXIMA 136 KGS - TIPO I-A
MATERIAL: DIELÉCTRICAS - FIBRA DE VIDRIO
USO: PROFESIONAL - INDUSTRIAL
TIPO: ESCALERAS TELESCÓPICAS, EXTENSIÓN Y PARED
MEDIDAS: 6,5 METROS
CARACTERÍSTICAS: ESCALERA DE 24 PASOS TIPO EXTENSIÓN. ESCALERA HECHA BAJO LA NORMA ANSI.
NÚMERO DE PELDAÑOS: 24
LARGO 655 CM</t>
    </r>
  </si>
  <si>
    <r>
      <rPr>
        <b/>
        <sz val="9"/>
        <color theme="1"/>
        <rFont val="Arial Narrow"/>
        <family val="2"/>
      </rPr>
      <t xml:space="preserve">ESCALERA TIPO PLATAFORMA DIELECTRICA 8 </t>
    </r>
    <r>
      <rPr>
        <sz val="9"/>
        <color theme="1"/>
        <rFont val="Arial Narrow"/>
        <family val="2"/>
      </rPr>
      <t xml:space="preserve">
CARGA MÁXIMA 136 KGS - TIPO I-A
ALTO: 2,40 Metros
ANCHO 0,69 METROS
LARGO: 
MATERIAL: DIELÉCTRICAS - FIBRA DE VIDRIO
USO: PROFESIONAL – INDUSTRIAL
COLOR GRIS
PESO: 21,50 KILOGRAMOS
CARACTERISTICAS: FABRICADA EN PERFIL EN C, PELDAÑO 42 X 52 CM, CON SOPORTE EN LA PARTE SUPERIOR, REFUERZOS EN LA PLATAFORMA PLATINA GRUESA EN ACERO COLOR ALUMINIO, ZAPATAS EN CAUCHO ANTIDESLIZANTE, REFUERZO CON PLATINAS EN LA UNIÓN DE LAS PARTES MOVIBLES, CUBRE HOMBRE DE 85 CM DESDE LA PLATAFORMA, RÍGIDAS Y DE ALTA RESISTENCIA, CUMPLEN CON LAS NORMAS ANSI 14.5, BARANDA DE SEGURIDAD.</t>
    </r>
  </si>
  <si>
    <r>
      <rPr>
        <b/>
        <sz val="9"/>
        <color theme="1"/>
        <rFont val="Arial Narrow"/>
        <family val="2"/>
      </rPr>
      <t xml:space="preserve">TORNILLO:
</t>
    </r>
    <r>
      <rPr>
        <sz val="9"/>
        <color theme="1"/>
        <rFont val="Arial Narrow"/>
        <family val="2"/>
      </rPr>
      <t>PANEL DRYWALL
PUNTA: AGUDA
MEDIDAS: 6X1 PULG
TIPO DE CABEZA: TROMPETA
MATERIAL: ACERO
USO: LÁMINA DRYWALL</t>
    </r>
  </si>
  <si>
    <r>
      <rPr>
        <b/>
        <sz val="9"/>
        <color theme="1"/>
        <rFont val="Arial Narrow"/>
        <family val="2"/>
      </rPr>
      <t xml:space="preserve">AMARRE TEJA </t>
    </r>
    <r>
      <rPr>
        <sz val="9"/>
        <color theme="1"/>
        <rFont val="Arial Narrow"/>
        <family val="2"/>
      </rPr>
      <t xml:space="preserve">
TAPA PLÁSTICA 26CM 
CALIBRE: 18
PRESENTACIÓN: PAQUETE 100 UN</t>
    </r>
  </si>
  <si>
    <r>
      <rPr>
        <b/>
        <sz val="9"/>
        <color theme="1"/>
        <rFont val="Arial Narrow"/>
        <family val="2"/>
      </rPr>
      <t>REJILLAS METALICAS</t>
    </r>
    <r>
      <rPr>
        <sz val="9"/>
        <color theme="1"/>
        <rFont val="Arial Narrow"/>
        <family val="2"/>
      </rPr>
      <t xml:space="preserve">
DIÁMETRO: 2"
USO: PARA SIFONES DE PISO.</t>
    </r>
  </si>
  <si>
    <r>
      <rPr>
        <b/>
        <sz val="9"/>
        <color theme="1"/>
        <rFont val="Arial Narrow"/>
        <family val="2"/>
      </rPr>
      <t>REJILLAS METALICAS</t>
    </r>
    <r>
      <rPr>
        <sz val="9"/>
        <color theme="1"/>
        <rFont val="Arial Narrow"/>
        <family val="2"/>
      </rPr>
      <t xml:space="preserve">
DIÁMETRO: 3"
USO: PARA SIFONES DE PISO.</t>
    </r>
  </si>
  <si>
    <r>
      <rPr>
        <b/>
        <sz val="9"/>
        <color theme="1"/>
        <rFont val="Arial Narrow"/>
        <family val="2"/>
      </rPr>
      <t xml:space="preserve">VARILLA LISA-.
</t>
    </r>
    <r>
      <rPr>
        <sz val="9"/>
        <color theme="1"/>
        <rFont val="Arial Narrow"/>
        <family val="2"/>
      </rPr>
      <t xml:space="preserve">  DE 12 MM X 6 METROS G - 40.</t>
    </r>
  </si>
  <si>
    <r>
      <rPr>
        <b/>
        <sz val="9"/>
        <color theme="1"/>
        <rFont val="Arial Narrow"/>
        <family val="2"/>
      </rPr>
      <t xml:space="preserve">VARILLA CORRUGADA:
</t>
    </r>
    <r>
      <rPr>
        <sz val="9"/>
        <color theme="1"/>
        <rFont val="Arial Narrow"/>
        <family val="2"/>
      </rPr>
      <t>DE 10.5 MM. DE 6 METROS LA UNIDAD.</t>
    </r>
  </si>
  <si>
    <r>
      <rPr>
        <b/>
        <sz val="9"/>
        <color theme="1"/>
        <rFont val="Arial Narrow"/>
        <family val="2"/>
      </rPr>
      <t xml:space="preserve">ANGULO PARA PVC </t>
    </r>
    <r>
      <rPr>
        <sz val="9"/>
        <color theme="1"/>
        <rFont val="Arial Narrow"/>
        <family val="2"/>
      </rPr>
      <t xml:space="preserve">
TIPO: PERFILES DRYWALL CIELOS
MATERIAL: ACERO GALVANIZADO
MEDIDAS: 1-1/4 X 1-1/4" X 0.36MM X 2.44M
LARGO: 2.44M
USOS: ESTRUCTURA CIELO RASOS, DRYWALL, CONSTRUCCIÓN LIVIANA.
ESPESOR: 0.36MM</t>
    </r>
  </si>
  <si>
    <r>
      <rPr>
        <b/>
        <sz val="9"/>
        <color theme="1"/>
        <rFont val="Arial Narrow"/>
        <family val="2"/>
      </rPr>
      <t>CORTADORES DE PLACA DE DRYWALL</t>
    </r>
    <r>
      <rPr>
        <sz val="9"/>
        <color theme="1"/>
        <rFont val="Arial Narrow"/>
        <family val="2"/>
      </rPr>
      <t xml:space="preserve"> </t>
    </r>
    <r>
      <rPr>
        <b/>
        <sz val="9"/>
        <color theme="1"/>
        <rFont val="Arial Narrow"/>
        <family val="2"/>
      </rPr>
      <t>125MM</t>
    </r>
    <r>
      <rPr>
        <sz val="9"/>
        <color theme="1"/>
        <rFont val="Arial Narrow"/>
        <family val="2"/>
      </rPr>
      <t xml:space="preserve">
PESO 0.72 KG
TIPO: OTRAS HERRAMIENTAS MANUALES
MEDIDAS: LARGO 18.5 - ALTO 10 - ANCHO 25 (CMS)
CARACTERÍSTICAS: DESPRENDEDOR PLACA DE YESO 2 HOJAS DE CORTE PERMITE CORTAR AMBOS LADOS DEL MATERIAL A LA VEZ. MANGO BIMATERIAL PARA COMODIDAD Y PROTECCIÓN, PROFUNDIDAD DE CORTE AJUSTABLE HASTA 120-125, CUCHILLAS DE REPUESTO.
USO DOMÉSTICO, PROFESIONAL E INDUSTRIAL
COLOR AMARILLO</t>
    </r>
  </si>
  <si>
    <r>
      <rPr>
        <b/>
        <sz val="9"/>
        <color theme="1"/>
        <rFont val="Arial Narrow"/>
        <family val="2"/>
      </rPr>
      <t>NIVEL PROFESIONAL 14PULG</t>
    </r>
    <r>
      <rPr>
        <sz val="9"/>
        <color theme="1"/>
        <rFont val="Arial Narrow"/>
        <family val="2"/>
      </rPr>
      <t xml:space="preserve">
CARACTERÍSTICAS: NIVEL PROFESIONAL 14´´ TRUPER
ANCHO: 1´´
NÚMERO DE GOTAS: 2
PESO: 229 G
TIPO DE TRABAJO: PROFESIONAL</t>
    </r>
  </si>
  <si>
    <r>
      <rPr>
        <b/>
        <sz val="9"/>
        <color theme="1"/>
        <rFont val="Arial Narrow"/>
        <family val="2"/>
      </rPr>
      <t xml:space="preserve">TIJERA CORTA CABLES MULTIPROPOSITO </t>
    </r>
    <r>
      <rPr>
        <sz val="9"/>
        <color theme="1"/>
        <rFont val="Arial Narrow"/>
        <family val="2"/>
      </rPr>
      <t>140MM/5-1/2
ALTO: 7 CM
MATERIAL: ACERO INOXIDABLE 55% PLÁSTICO 45%
USO: PARA CORTE DEL CABLE
ANCHO: 21 CM
PESO: 70G
TIPO: CORTADOR DE CABLE
CARACTERÍSTICAS: HERRAMIENTA PARA ELECTRICISTAS, MULTIPROPÓSITO, CON MANGO DE PLÁSTICO PARA MAYOR AGARRE Y PROTECCIÓN, CON HOJA TIPO SIERRA QUE IMPIDE QUE SE DESLICE.
FONDO: 2 CM</t>
    </r>
  </si>
  <si>
    <r>
      <rPr>
        <b/>
        <sz val="9"/>
        <color theme="1"/>
        <rFont val="Arial Narrow"/>
        <family val="2"/>
      </rPr>
      <t xml:space="preserve">GRIFERÍA LAVAMANOS 4 PULGADAS
</t>
    </r>
    <r>
      <rPr>
        <sz val="9"/>
        <color theme="1"/>
        <rFont val="Arial Narrow"/>
        <family val="2"/>
      </rPr>
      <t xml:space="preserve">RECUBRIMIENTOS (ACABADOS)
• RESISTENTE A LA CORROSIÓN, PELADO Y DECOLORACIÓN POR AGUA.
• RECUBRIMIENTOS NO TÓXICOS.
• PRODUCTOS PARA USO DOMÉSTICO.
PRESIÓN DE SERVICIO
• PRESIÓN MÍNIMA RECOMENDADA: 20 PSI.
• PRESIÓN MÁXIMA RECOMENDADA: 125 PSI.
CARACTERÍSTICAS GENERALES
• MATERIAL: METÁLICO.
• CICLO DE VIDA DE LA UNIDAD DE CIERRE: 500.000 CICLOS.
• DIMENSIONES GENERALES DE PRODUCTO (H X W X L):
 185 X 167 X 154 MM., 7,3 X 6,6 X 6,1 PULG.
• PESO NETO APROXIMADO: 960GR. / 2,12LB.
• PESO BRUTO APROXIMADO: 1080GR. / 2,38LB.
CAPACIDAD DE FUNCIONAMIENTO
• TEMPERATURAS MÁXIMA DE TRABAJO: 71 ºC / 159,8 ºF
• TEMPERATURAS MÍNIMA DE TRABAJO: 5 ºC / 41 ºF
• CAPACIDAD DE FLUJO ESTIMADA REAL A 80 PSI: 8,3 L/MIN.
</t>
    </r>
  </si>
  <si>
    <r>
      <rPr>
        <b/>
        <sz val="9"/>
        <color theme="1"/>
        <rFont val="Arial Narrow"/>
        <family val="2"/>
      </rPr>
      <t xml:space="preserve">GRIFERÍA LAVAPLATOS 8 PULGADAS
</t>
    </r>
    <r>
      <rPr>
        <sz val="9"/>
        <color theme="1"/>
        <rFont val="Arial Narrow"/>
        <family val="2"/>
      </rPr>
      <t>RECUBRIMIENTOS (ACABADOS) • RESISTENTE A LA CORROSIÓN, PELADO Y DECOLORACIÓN POR AGUA. • RECUBRIMIENTOS NO TÓXICOS. • PRODUCTO PARA USO DOMÉSTICO.
PRESIÓN DE SERVICIO • PRESIÓN MÍNIMA RECOMENDADA: 20 PSI (138 KPA). • PRESIÓN MÁXIMA RECOMENDADA: 125 PSI (862 KPA).
CARACTERÍSTICAS GENERALES • MATERIAL: CUERPO: PLÁSTICO MANĲA: PLÁSTICO PICO: PLÁSTICO DIMENSIÓN GRIFERÍA (H X W X L): 236 X 248 X 253 MM. 9 X 10 X 10 PULG. • PESO NETO APROXIMADO: 412 GR. / 0.9083 LB. • PESO BRUTO APROXIMADO: 432 GR. / 0.9524 LB.
CAPACIDAD DE FUNCIONAMIENTO • RANGO DE TEMPERATURA MÁXIMA DE FUNCIONAMIENTO: 5ºC A 71ºC. • CAPACIDAD DE FLUJO MÁXIMO A 60 PSI: 8,3 L/MIN. • CAPACIDAD DE FLUJO ESTIMADO REAL A 60 PSI: 6,3 L/MIN. • VIDA ÚTIL O DESGASTE (UNIDAD): 500.000 CICLOS. • VIDA ÚTIL O DESGASTE DEL PICO (GIRATORIO): 50.000 CICLOS.</t>
    </r>
    <r>
      <rPr>
        <b/>
        <sz val="9"/>
        <color theme="1"/>
        <rFont val="Arial Narrow"/>
        <family val="2"/>
      </rPr>
      <t xml:space="preserve">
</t>
    </r>
  </si>
  <si>
    <r>
      <rPr>
        <b/>
        <sz val="9"/>
        <color theme="1"/>
        <rFont val="Arial Narrow"/>
        <family val="2"/>
      </rPr>
      <t xml:space="preserve">GRIFERÍA INSTITUCIONAL DE MESA TIPO PUSH PARA LAVAMANOS
</t>
    </r>
    <r>
      <rPr>
        <sz val="9"/>
        <color theme="1"/>
        <rFont val="Arial Narrow"/>
        <family val="2"/>
      </rPr>
      <t xml:space="preserve">
AHORRO AGUA: HASTA 70% DE AHORRO
TERMINACIÓN: CROMO
PESO 0,64 KG Y CONSUMO DE 8.3 LITROS POR MINUTO
MATERIAL: METAL
ALTO: 5,4 CM
USO: INSTITUCIONAL
CONEXIÓN RED AGUA: 1/2 PULGADA
LÍNEA: MESAS
CARACTERÍSTICAS: CUENTA CON BAJO CONSUMO DE AGUA, SUAVE AL ACCIONAMIENTO Y CÓMODO PARA EL LAVADO DE MANOS.</t>
    </r>
    <r>
      <rPr>
        <b/>
        <sz val="9"/>
        <color theme="1"/>
        <rFont val="Arial Narrow"/>
        <family val="2"/>
      </rPr>
      <t xml:space="preserve">
</t>
    </r>
  </si>
  <si>
    <r>
      <rPr>
        <b/>
        <sz val="9"/>
        <color theme="1"/>
        <rFont val="Arial Narrow"/>
        <family val="2"/>
      </rPr>
      <t xml:space="preserve">LLAVE JARDÍN 1/2 X 3/4 PULGADA
</t>
    </r>
    <r>
      <rPr>
        <sz val="9"/>
        <color theme="1"/>
        <rFont val="Arial Narrow"/>
        <family val="2"/>
      </rPr>
      <t>DIÁMETRO ENTRADA: APROXIMADAMENTE 1,27 CM</t>
    </r>
    <r>
      <rPr>
        <b/>
        <sz val="9"/>
        <color theme="1"/>
        <rFont val="Arial Narrow"/>
        <family val="2"/>
      </rPr>
      <t xml:space="preserve">
T</t>
    </r>
    <r>
      <rPr>
        <sz val="9"/>
        <color theme="1"/>
        <rFont val="Arial Narrow"/>
        <family val="2"/>
      </rPr>
      <t>IPO: LLAVES
MEDIDAS: 9 CM X 6 CM
CARACTERÍSTICAS: LLAVE JARDÍN, CON MANIJA DE FÁCIL MANIPULACIÓN, RESISTENTE Y DURABLE, FÁCIL DE INSTALAR.
MATERIAL: BRONCE
USO: DE USO PARA JARDINES
DIÁMETRO SALIDA: APROXIMADAMENTE 1,90 CM</t>
    </r>
    <r>
      <rPr>
        <b/>
        <sz val="9"/>
        <color theme="1"/>
        <rFont val="Arial Narrow"/>
        <family val="2"/>
      </rPr>
      <t xml:space="preserve">
</t>
    </r>
  </si>
  <si>
    <r>
      <rPr>
        <b/>
        <sz val="9"/>
        <color theme="1"/>
        <rFont val="Arial Narrow"/>
        <family val="2"/>
      </rPr>
      <t xml:space="preserve">GRIFERÍA ORINAL PUSH O TEMPORIZADOR URINARIO
</t>
    </r>
    <r>
      <rPr>
        <sz val="9"/>
        <color theme="1"/>
        <rFont val="Arial Narrow"/>
        <family val="2"/>
      </rPr>
      <t>DESCRIPCIÓN: CUERPO DE LATÓN CROMADO, CONEXIÓN POR UNIÓN ROSCADA DE 1/2” HE
FUNCIONAMIENTO: PULSADOR CON APERTURA/ CIERRE, 5 A 6 SEGUNDOS
TIPO DE CIERRE: CIERRE TEMPORIZADO</t>
    </r>
    <r>
      <rPr>
        <b/>
        <sz val="9"/>
        <color theme="1"/>
        <rFont val="Arial Narrow"/>
        <family val="2"/>
      </rPr>
      <t xml:space="preserve">
</t>
    </r>
    <r>
      <rPr>
        <sz val="9"/>
        <color theme="1"/>
        <rFont val="Arial Narrow"/>
        <family val="2"/>
      </rPr>
      <t>MATERIAL: METAL
USO: DOMÉSTICO
ACABADO: CROMO
TIPO: GRIFERÍA INSTITUCIONAL
CARACTERÍSTICAS: GRIFERÍA PARA TODO TIPO DE ORINAL, RESISTENTE, DE FÁCIL Y RÁPIDO ACCIONAMIENTO DE 4 A 10 SEGUNDOS.
CONSUMO X DESCARGA FULL: 1 GALÓN POR ACCIÓN</t>
    </r>
  </si>
  <si>
    <r>
      <rPr>
        <b/>
        <sz val="9"/>
        <color theme="1"/>
        <rFont val="Arial Narrow"/>
        <family val="2"/>
      </rPr>
      <t>VÁLVULA 1.1/4 X 200PSI</t>
    </r>
    <r>
      <rPr>
        <sz val="9"/>
        <color theme="1"/>
        <rFont val="Arial Narrow"/>
        <family val="2"/>
      </rPr>
      <t xml:space="preserve">
DIÁMETRO 1-1/4"
TIPO: VÁLVULA DE CORTINA / COMPUERTA, CIERRE LENTO
MEDIDAS: 6 CM LARGO X 12,5CM ALTO APROX
MODELO: CORTINA- COMPUERTA
PRESIÓN: VAPOR 125PSI; WOG 200PSI
CARACTERÍSTICAS: VÁLVULA DE CORTINA-COMPUERTA EN BRONCE, CIERRE LENTO, PARA AGUA, TIPO PESADO
MATERIAL: CUERPO Y CONTINA EN BRONCE
COLOR: DORADO</t>
    </r>
  </si>
  <si>
    <r>
      <rPr>
        <b/>
        <sz val="9"/>
        <color theme="1"/>
        <rFont val="Arial Narrow"/>
        <family val="2"/>
      </rPr>
      <t xml:space="preserve">VÁLVULA CORTINA:
</t>
    </r>
    <r>
      <rPr>
        <sz val="9"/>
        <color theme="1"/>
        <rFont val="Arial Narrow"/>
        <family val="2"/>
      </rPr>
      <t>1 PULGADA, 1/2 ,2 Y 3 PULGADAS
DIÁMETRO: 1-1/2"
TIPO: VÁLVULA DE CORTINA / COMPUERTA, CIERRE LENTO
MEDIDAS: 6,5 CM LARGO X 13 CM ALTO APROX
MODELO: CORTINA- COMPUERTA
PRESIÓN: VAPOR 125PSI; WOG 200PSI
CARACTERÍSTICAS: VÁLVULA DE CORTINA-COMPUERTA EN BRONCE, CIERRE LENTO, PARA AGUA, TIPO PESADO.
MATERIAL: CUERPO Y CORTINA EN BRONCE
USO: ADMINISTRACIÓN Y PASO DE FLUIDOS.
COLOR: DORADO</t>
    </r>
  </si>
  <si>
    <r>
      <rPr>
        <b/>
        <sz val="9"/>
        <color theme="1"/>
        <rFont val="Arial Narrow"/>
        <family val="2"/>
      </rPr>
      <t xml:space="preserve">GRIFERÍA LAVAMANOS MONOCONTROL
</t>
    </r>
    <r>
      <rPr>
        <sz val="9"/>
        <color theme="1"/>
        <rFont val="Arial Narrow"/>
        <family val="2"/>
      </rPr>
      <t>RECUBRIMIENTOS (ACABADOS)
• RESISTENTE A LA CORROSIÓN, PELADO Y DECOLORACIÓN POR AGUA.
• RECUBRIMIENTOS NO TÓXICOS.
• PRODUCTOS PARA USO DOMÉSTICO.
PRESIÓN DE SERVICIO
• PRESIÓN MÍNIMA RECOMENDADA: 20 PSI.
• PRESIÓN MÁXIMA RECOMENDADA: 125 PSI.
CARACTERÍSTICAS GENERALES
• MATERIAL: METÁLICO
• CICLO DE VIDA DE LA UNIDAD DE CIERRE: 500.000 CICLOS.
• DIMENSIÓNES GENERALES DE PRODUCTO (H X W X L):
 107 X 45 X 128 MM., 4,2 X 1,8 X 5,0 PULG.
• PESO NETO APROXIMADO: 850GR. / 1,87 LB.
• PESO BRUTO APROXIMADO: 960GR. / 2,12 LB. CAPACIDAD DE FUNCIONAMIENTO
• RANGO DE TEMPERATURA MÁXIMA DE FUNCIONAMIENTO: 5ºC A 41ºC.
• CAPACIDAD DE FLUJO MÁXIMO A 60 PSI: 7 L/MIN.
• TEMPERATURAS MINIMA DE TRABAJO: 5 ºC / 41 ºF</t>
    </r>
    <r>
      <rPr>
        <b/>
        <sz val="9"/>
        <color theme="1"/>
        <rFont val="Arial Narrow"/>
        <family val="2"/>
      </rPr>
      <t xml:space="preserve">
</t>
    </r>
  </si>
  <si>
    <r>
      <rPr>
        <b/>
        <sz val="9"/>
        <color theme="1"/>
        <rFont val="Arial Narrow"/>
        <family val="2"/>
      </rPr>
      <t>SIFÓN TIPO BOTELLA</t>
    </r>
    <r>
      <rPr>
        <sz val="9"/>
        <color theme="1"/>
        <rFont val="Arial Narrow"/>
        <family val="2"/>
      </rPr>
      <t xml:space="preserve"> 
DESAGUE SENCILLO PARA INSTALACIÓN DE LAVAMANOS CON DOS ACOPLE DE 40CM
DIÁMETRO: 4,5CM
TIPO: INSTALACIÓN LAVAMANOS
MEDIDAS: 1/4"
FUNCIÓN: INSTALACIÓN DESAGÜE DE LAVAMANOS Y SUMINISTRO DE AGUA
MATERIAL: POLIPROPILENO
USO: INSTALACIÓN LAVAMANOS
LARGO: 31CM
INCLUYE: DESAGÜE SENCILLO, SIFÓN TIPO BOTELLA, 2 ACOPLES Y BUJE</t>
    </r>
  </si>
  <si>
    <r>
      <rPr>
        <b/>
        <sz val="9"/>
        <color theme="1"/>
        <rFont val="Arial Narrow"/>
        <family val="2"/>
      </rPr>
      <t>COMPRESOR</t>
    </r>
    <r>
      <rPr>
        <sz val="9"/>
        <color theme="1"/>
        <rFont val="Arial Narrow"/>
        <family val="2"/>
      </rPr>
      <t xml:space="preserve">
CAPACIDAD TANQUE: 50 LITROS
POTENCIA: 1,5HP
CAUDAL: 5 CFM
TIPO: COMPRESORES
CARACTERÍSTICAS: COMPRESOR PROFESIONAL CON TANQUE DE GRAN CAPACIDAD, RUEDAS Y BASE EN LA PUNTA AMPLIA PARA DAR MÁS ESTABILIDAD.
PRESIÓN PSI: 115 PSI
TAMAÑO DEL TANQUE: 50 LITROS</t>
    </r>
  </si>
  <si>
    <r>
      <rPr>
        <b/>
        <sz val="9"/>
        <color theme="1"/>
        <rFont val="Arial Narrow"/>
        <family val="2"/>
      </rPr>
      <t>PISTOLA CALAFATEO ESQUELETO</t>
    </r>
    <r>
      <rPr>
        <sz val="9"/>
        <color theme="1"/>
        <rFont val="Arial Narrow"/>
        <family val="2"/>
      </rPr>
      <t xml:space="preserve">
TIPO: ADHESIVOS
CARACTERÍSTICAS: PISTOLA FABRICADA EN MATERIAL DE ALTA RESISTENCIA CON UNA EMPUÑADURA Y GATILLO SÓLIDOS PARA REDUCIR LA FATIGA DE LA MANO, PIEZAS FUNCIONALES CON GALVANIZADO DE ZINC PARA PROPORCIONAR RESISTENCIA A LA CORROSIÓN Y LARGA VIDA ÚTIL.
MEDIDA: 9 PULGADAS
MATERIAL: ALUMINIO
USO: APLICADOR DE SELLADORES
FAMILIA: CONSTRUCCIÓN Y ACABADOS</t>
    </r>
  </si>
  <si>
    <r>
      <rPr>
        <b/>
        <sz val="9"/>
        <color theme="1"/>
        <rFont val="Arial Narrow"/>
        <family val="2"/>
      </rPr>
      <t>PISTOLA AEROGRÁFICA A GRAVEDAD CON COPA</t>
    </r>
    <r>
      <rPr>
        <sz val="9"/>
        <color theme="1"/>
        <rFont val="Arial Narrow"/>
        <family val="2"/>
      </rPr>
      <t xml:space="preserve">
TIPO: AERÓGRAFOS
CAPACIDAD: 400ML
MATERIAL: ALUMINIO
USO: PROFESIONAL</t>
    </r>
  </si>
  <si>
    <r>
      <rPr>
        <b/>
        <sz val="9"/>
        <color theme="1"/>
        <rFont val="Arial Narrow"/>
        <family val="2"/>
      </rPr>
      <t>ASPESOR DE AGUA</t>
    </r>
    <r>
      <rPr>
        <sz val="9"/>
        <color theme="1"/>
        <rFont val="Arial Narrow"/>
        <family val="2"/>
      </rPr>
      <t xml:space="preserve">
MODELO: 1014 SPERSOR 3/4"
 CARACTERISTICAS: CUERPO FABRICADO EN RESINA PLÁSTICA DE INGENIERÍA QUE RESISTE EL ATAQUE DE LOS RAYOS UV Y LOS CAMBIOS BRUSCOS DE TEMPERATURA. EL EJE Y LOS RESORTES SON EN ACERO INOXIDABLE, ALETA EN ACETAL DE ALTO IMPACTO, ARANDELAS DESLIZANTES FABRICADAS EN RESINAS PLÁSTICAS DE INGENIERÍA RESISTENTES AL DESGASTE Y O-RINGS DE NITRILO.</t>
    </r>
  </si>
  <si>
    <r>
      <rPr>
        <b/>
        <sz val="9"/>
        <color theme="1"/>
        <rFont val="Arial Narrow"/>
        <family val="2"/>
      </rPr>
      <t>TALADRO (ROTOMARTILLO</t>
    </r>
    <r>
      <rPr>
        <sz val="9"/>
        <color theme="1"/>
        <rFont val="Arial Narrow"/>
        <family val="2"/>
      </rPr>
      <t xml:space="preserve">
POTENCIA: 800 WATS
USO: INDUSTRIAL
FUERZA DE IMPACTO: 8.5 JOULS
CARACTERISTICAS: MARTILLO PERFORADOR CON SDS-MAX. ALTA CAPACIDAD DE REMOCIÓN, MOTOR 110W Y 2900 GOLPES POR MINUTO.</t>
    </r>
  </si>
  <si>
    <r>
      <rPr>
        <b/>
        <sz val="9"/>
        <color theme="1"/>
        <rFont val="Arial Narrow"/>
        <family val="2"/>
      </rPr>
      <t>TALADRO PERCUTOR INDUSTRIAL</t>
    </r>
    <r>
      <rPr>
        <sz val="9"/>
        <color theme="1"/>
        <rFont val="Arial Narrow"/>
        <family val="2"/>
      </rPr>
      <t xml:space="preserve">
USO: INDUSTRIAL
VELOCIDAD: 3000 REV/MIN
TIPO: TALADRO PERCUTOR</t>
    </r>
  </si>
  <si>
    <r>
      <rPr>
        <b/>
        <sz val="9"/>
        <color theme="1"/>
        <rFont val="Arial Narrow"/>
        <family val="2"/>
      </rPr>
      <t>PULIDORA INDUSTRIAL</t>
    </r>
    <r>
      <rPr>
        <sz val="9"/>
        <color theme="1"/>
        <rFont val="Arial Narrow"/>
        <family val="2"/>
      </rPr>
      <t xml:space="preserve">
USO: INDUSTRIAL
VELOCIDAD: 6000 REV/MIN
TIPO: PÚLIDORA ANGULAR
DIAMETRO DISCO: 9"</t>
    </r>
  </si>
  <si>
    <r>
      <rPr>
        <b/>
        <sz val="9"/>
        <color theme="1"/>
        <rFont val="Arial Narrow"/>
        <family val="2"/>
      </rPr>
      <t>PULIDORA</t>
    </r>
    <r>
      <rPr>
        <sz val="9"/>
        <color theme="1"/>
        <rFont val="Arial Narrow"/>
        <family val="2"/>
      </rPr>
      <t xml:space="preserve">
USO: INDUSTRIAL
VELOCIDAD: 11000 Rpm
DIAMETRO DISCO: 4 1/2
POTENCIA: 1700 W
VOLTAJE: 110 v</t>
    </r>
  </si>
  <si>
    <r>
      <rPr>
        <b/>
        <sz val="9"/>
        <color theme="1"/>
        <rFont val="Arial Narrow"/>
        <family val="2"/>
      </rPr>
      <t xml:space="preserve">SOLDADOR INVERSOR </t>
    </r>
    <r>
      <rPr>
        <sz val="9"/>
        <color theme="1"/>
        <rFont val="Arial Narrow"/>
        <family val="2"/>
      </rPr>
      <t xml:space="preserve">
15-185AMP 
110V/220V
ALTO: 40 CM
ANCHO: 21.5 CM
TIPO DE TRABAJO: PROFESIONAL
LARGO: 29 CM</t>
    </r>
  </si>
  <si>
    <r>
      <rPr>
        <b/>
        <sz val="9"/>
        <color theme="1"/>
        <rFont val="Arial Narrow"/>
        <family val="2"/>
      </rPr>
      <t>PALADRAGA</t>
    </r>
    <r>
      <rPr>
        <sz val="9"/>
        <color theme="1"/>
        <rFont val="Arial Narrow"/>
        <family val="2"/>
      </rPr>
      <t xml:space="preserve">
TIPO: HERRAMIENTA DE PALO LARGO
CARACTERISTICAS: HERRAMIENTA DE MANO PALADRAGA APATA PARA ESCABACIONES DE BAJA PROFUNDIDAD
U: JARDINERÍA AGRICULTURA Y CONSTRUCCIÓN</t>
    </r>
  </si>
  <si>
    <r>
      <rPr>
        <b/>
        <sz val="9"/>
        <color theme="1"/>
        <rFont val="Arial Narrow"/>
        <family val="2"/>
      </rPr>
      <t xml:space="preserve">PALÍN </t>
    </r>
    <r>
      <rPr>
        <sz val="9"/>
        <color theme="1"/>
        <rFont val="Arial Narrow"/>
        <family val="2"/>
      </rPr>
      <t xml:space="preserve">
TIPO: HERRAMIENTA DE MANGO LARGO
CARACTERISTICAS: PALIN CON MANGO EN  MADERA RESISTENTE AL OXIDO
USO: HERRAMIENTA APTA PARA AGRICULTURA Y CONSTRUCCIÓN</t>
    </r>
  </si>
  <si>
    <r>
      <rPr>
        <b/>
        <sz val="9"/>
        <color theme="1"/>
        <rFont val="Arial Narrow"/>
        <family val="2"/>
      </rPr>
      <t>EXTRACTOR INDUSTRIAL DE PARED</t>
    </r>
    <r>
      <rPr>
        <sz val="9"/>
        <color theme="1"/>
        <rFont val="Arial Narrow"/>
        <family val="2"/>
      </rPr>
      <t xml:space="preserve">
ALTO 41CM
USO: MUROS
CAPACIDAD: 1350 m3/HORA
NIVEL DE RUIDO: 59DB
CONEXIÓN A LA RED ELÉCTRICA: 
TIPO: EXTRACTOR INDUSTRIAL
COLOR: NEGRO
CONSUMO ELÉCTRICO: 40 WATTS
CARACTERÍSTICAS: MODELO INDUSTRIAL PARA GRANDES ESPACIOS
FONDO: 18CM
DIAMENTRO DEL DUCTO DE EVACUACIÓN: 350mm 
INCLUYE: INCLUYE CABLE DE ALIMENTACIÓN MANUAL Y TORNILLOS</t>
    </r>
  </si>
  <si>
    <r>
      <rPr>
        <b/>
        <sz val="9"/>
        <color theme="1"/>
        <rFont val="Arial Narrow"/>
        <family val="2"/>
      </rPr>
      <t>DISCO DE BRILLADO</t>
    </r>
    <r>
      <rPr>
        <sz val="9"/>
        <color theme="1"/>
        <rFont val="Arial Narrow"/>
        <family val="2"/>
      </rPr>
      <t xml:space="preserve">
MEDIDA: 15"
DISCOS: PAD DE REMOCIÓN
COLOR: BLANCO</t>
    </r>
  </si>
  <si>
    <r>
      <rPr>
        <b/>
        <sz val="9"/>
        <color theme="1"/>
        <rFont val="Arial Narrow"/>
        <family val="2"/>
      </rPr>
      <t>DISCO DE BRILLADO</t>
    </r>
    <r>
      <rPr>
        <sz val="9"/>
        <color theme="1"/>
        <rFont val="Arial Narrow"/>
        <family val="2"/>
      </rPr>
      <t xml:space="preserve">
MEDIDA: 17"
DISCOS: PAD DE REMOCIÓN
COLOR: BLANCO</t>
    </r>
  </si>
  <si>
    <r>
      <rPr>
        <b/>
        <sz val="9"/>
        <color theme="1"/>
        <rFont val="Arial Narrow"/>
        <family val="2"/>
      </rPr>
      <t>DISCO DE BRILLADO</t>
    </r>
    <r>
      <rPr>
        <sz val="9"/>
        <color theme="1"/>
        <rFont val="Arial Narrow"/>
        <family val="2"/>
      </rPr>
      <t xml:space="preserve">
MEDIDA: 20"
DISCOS: PAD DE REMOCIÓN
COLOR: BLANCO</t>
    </r>
  </si>
  <si>
    <r>
      <rPr>
        <b/>
        <sz val="9"/>
        <color theme="1"/>
        <rFont val="Arial Narrow"/>
        <family val="2"/>
      </rPr>
      <t>DISCO DE BRILLADO</t>
    </r>
    <r>
      <rPr>
        <sz val="9"/>
        <color theme="1"/>
        <rFont val="Arial Narrow"/>
        <family val="2"/>
      </rPr>
      <t xml:space="preserve">
MEDIDA 15"
DISCO: PAD DE REMOCIÓN
COLOR:NEGRO </t>
    </r>
  </si>
  <si>
    <r>
      <rPr>
        <b/>
        <sz val="9"/>
        <color theme="1"/>
        <rFont val="Arial Narrow"/>
        <family val="2"/>
      </rPr>
      <t>DISCO DE BRILLADO</t>
    </r>
    <r>
      <rPr>
        <sz val="9"/>
        <color theme="1"/>
        <rFont val="Arial Narrow"/>
        <family val="2"/>
      </rPr>
      <t xml:space="preserve">
MEDIDA 17"
DISCO: PAD DE REMOCIÓN
COLOR:NEGRO </t>
    </r>
  </si>
  <si>
    <r>
      <rPr>
        <b/>
        <sz val="9"/>
        <color theme="1"/>
        <rFont val="Arial Narrow"/>
        <family val="2"/>
      </rPr>
      <t>DISCO DE BRILLADO</t>
    </r>
    <r>
      <rPr>
        <sz val="9"/>
        <color theme="1"/>
        <rFont val="Arial Narrow"/>
        <family val="2"/>
      </rPr>
      <t xml:space="preserve">
MEDIDA 20"
DISCO: PAD DE REMOCIÓN
COLOR:NEGRO </t>
    </r>
  </si>
  <si>
    <r>
      <rPr>
        <b/>
        <sz val="9"/>
        <color theme="1"/>
        <rFont val="Arial Narrow"/>
        <family val="2"/>
      </rPr>
      <t>DISCO DE BRILLADO</t>
    </r>
    <r>
      <rPr>
        <sz val="9"/>
        <color theme="1"/>
        <rFont val="Arial Narrow"/>
        <family val="2"/>
      </rPr>
      <t xml:space="preserve">
MEDIDA 15"
DISCO: PAD DE REMOCIÓN
COLOR: ROJO</t>
    </r>
  </si>
  <si>
    <r>
      <rPr>
        <b/>
        <sz val="9"/>
        <color theme="1"/>
        <rFont val="Arial Narrow"/>
        <family val="2"/>
      </rPr>
      <t>DISCO DE BRILLADO</t>
    </r>
    <r>
      <rPr>
        <sz val="9"/>
        <color theme="1"/>
        <rFont val="Arial Narrow"/>
        <family val="2"/>
      </rPr>
      <t xml:space="preserve">
MEDIDA 17"
DISCO: PAD DE REMOCIÓN
COLOR: ROJO</t>
    </r>
  </si>
  <si>
    <r>
      <rPr>
        <b/>
        <sz val="9"/>
        <color theme="1"/>
        <rFont val="Arial Narrow"/>
        <family val="2"/>
      </rPr>
      <t>DISCO DE BRILLADO</t>
    </r>
    <r>
      <rPr>
        <sz val="9"/>
        <color theme="1"/>
        <rFont val="Arial Narrow"/>
        <family val="2"/>
      </rPr>
      <t xml:space="preserve">
MEDIDA 20"
DISCO: PAD DE REMOCIÓN
COLOR: ROJO</t>
    </r>
  </si>
  <si>
    <r>
      <rPr>
        <b/>
        <sz val="9"/>
        <color theme="1"/>
        <rFont val="Arial Narrow"/>
        <family val="2"/>
      </rPr>
      <t>INTERRUPTOR AUTOMÁTICO(TACO)</t>
    </r>
    <r>
      <rPr>
        <sz val="9"/>
        <color theme="1"/>
        <rFont val="Arial Narrow"/>
        <family val="2"/>
      </rPr>
      <t xml:space="preserve">
CLASE: INCRUSTABLE
MEDIDA: 1X20 AMP.</t>
    </r>
  </si>
  <si>
    <r>
      <rPr>
        <b/>
        <sz val="9"/>
        <color theme="1"/>
        <rFont val="Arial Narrow"/>
        <family val="2"/>
      </rPr>
      <t>FUSIBLE</t>
    </r>
    <r>
      <rPr>
        <sz val="9"/>
        <color theme="1"/>
        <rFont val="Arial Narrow"/>
        <family val="2"/>
      </rPr>
      <t xml:space="preserve">
RESISTENCIA: 20 AMPERIOS.</t>
    </r>
  </si>
  <si>
    <r>
      <rPr>
        <b/>
        <sz val="9"/>
        <color theme="1"/>
        <rFont val="Arial Narrow"/>
        <family val="2"/>
      </rPr>
      <t>CLAVIJA</t>
    </r>
    <r>
      <rPr>
        <sz val="9"/>
        <color theme="1"/>
        <rFont val="Arial Narrow"/>
        <family val="2"/>
      </rPr>
      <t xml:space="preserve">
TIPO: DE CAUCHO 
RESISTENCIA:15 AMPERIOS.</t>
    </r>
  </si>
  <si>
    <r>
      <rPr>
        <b/>
        <sz val="9"/>
        <color theme="1"/>
        <rFont val="Arial Narrow"/>
        <family val="2"/>
      </rPr>
      <t>INTERRUPTOR DOBLE</t>
    </r>
    <r>
      <rPr>
        <sz val="9"/>
        <color theme="1"/>
        <rFont val="Arial Narrow"/>
        <family val="2"/>
      </rPr>
      <t xml:space="preserve">
VOLTAJE: 110/250V
AMPERAJE: 10A
COLOR: BLANCO</t>
    </r>
  </si>
  <si>
    <r>
      <rPr>
        <b/>
        <sz val="9"/>
        <color theme="1"/>
        <rFont val="Arial Narrow"/>
        <family val="2"/>
      </rPr>
      <t>INTERRUPTOR SENCILLO</t>
    </r>
    <r>
      <rPr>
        <sz val="9"/>
        <color theme="1"/>
        <rFont val="Arial Narrow"/>
        <family val="2"/>
      </rPr>
      <t xml:space="preserve">
VOLTAJE: 110/250V
AMPERAJE: 10A
COLOR: BLANCO</t>
    </r>
  </si>
  <si>
    <r>
      <rPr>
        <b/>
        <sz val="9"/>
        <color theme="1"/>
        <rFont val="Arial Narrow"/>
        <family val="2"/>
      </rPr>
      <t>INTERRUPTOR SENCILLO Y TOMA CORRIENTE</t>
    </r>
    <r>
      <rPr>
        <sz val="9"/>
        <color theme="1"/>
        <rFont val="Arial Narrow"/>
        <family val="2"/>
      </rPr>
      <t xml:space="preserve">
VOLTAJE: 110/250V
AMPERAJE: 10A
COLOR: BLANCO</t>
    </r>
  </si>
  <si>
    <r>
      <rPr>
        <b/>
        <sz val="9"/>
        <color theme="1"/>
        <rFont val="Arial Narrow"/>
        <family val="2"/>
      </rPr>
      <t xml:space="preserve">TOMA DOBLE </t>
    </r>
    <r>
      <rPr>
        <sz val="9"/>
        <color theme="1"/>
        <rFont val="Arial Narrow"/>
        <family val="2"/>
      </rPr>
      <t xml:space="preserve">
CARACTERISTICA: TOMA DE 20 X 250W BIFÁSICA INCRUSTADA.
COLOR: BLANCA</t>
    </r>
  </si>
  <si>
    <r>
      <rPr>
        <b/>
        <sz val="9"/>
        <color theme="1"/>
        <rFont val="Arial Narrow"/>
        <family val="2"/>
      </rPr>
      <t xml:space="preserve">TOMA DOBLE </t>
    </r>
    <r>
      <rPr>
        <sz val="9"/>
        <color theme="1"/>
        <rFont val="Arial Narrow"/>
        <family val="2"/>
      </rPr>
      <t xml:space="preserve">
CARACTERISTICA: TOMA DE 20 X 250W BIFÁSICA INCRUSTADA.
COLOR: NARANJA CORRIENTE REGULADA</t>
    </r>
  </si>
  <si>
    <r>
      <rPr>
        <b/>
        <sz val="9"/>
        <color theme="1"/>
        <rFont val="Arial Narrow"/>
        <family val="2"/>
      </rPr>
      <t>CAJA METALICA</t>
    </r>
    <r>
      <rPr>
        <sz val="9"/>
        <color theme="1"/>
        <rFont val="Arial Narrow"/>
        <family val="2"/>
      </rPr>
      <t xml:space="preserve">
CLASE:  2800.</t>
    </r>
  </si>
  <si>
    <r>
      <rPr>
        <b/>
        <sz val="9"/>
        <color theme="1"/>
        <rFont val="Arial Narrow"/>
        <family val="2"/>
      </rPr>
      <t>CABLE COAXIAL</t>
    </r>
    <r>
      <rPr>
        <sz val="9"/>
        <color theme="1"/>
        <rFont val="Arial Narrow"/>
        <family val="2"/>
      </rPr>
      <t xml:space="preserve">
CARACTERISTICA: 1 HILO EN SU CABLE CONDUCTOR
DIÁMETRO DEL CONDUCTOR: 0.589 MM  RESISTENCIA ELÉCTRICA: 75 OHM/KM CONDUCTOR: ALAMBRE DE ACERO, CON RECUBRIMIENTO DE COBRE (COOPER - COVERED STEEL)
TEMPERATURA DE OPERACIÓN: 300 V.</t>
    </r>
  </si>
  <si>
    <r>
      <rPr>
        <b/>
        <sz val="9"/>
        <color theme="1"/>
        <rFont val="Arial Narrow"/>
        <family val="2"/>
      </rPr>
      <t xml:space="preserve">CABLE </t>
    </r>
    <r>
      <rPr>
        <sz val="9"/>
        <color theme="1"/>
        <rFont val="Arial Narrow"/>
        <family val="2"/>
      </rPr>
      <t xml:space="preserve">
TIPO: DUPLEX 
MEDIDA: 2X18.</t>
    </r>
  </si>
  <si>
    <r>
      <rPr>
        <b/>
        <sz val="9"/>
        <color theme="1"/>
        <rFont val="Arial Narrow"/>
        <family val="2"/>
      </rPr>
      <t xml:space="preserve">CABLE </t>
    </r>
    <r>
      <rPr>
        <sz val="9"/>
        <color theme="1"/>
        <rFont val="Arial Narrow"/>
        <family val="2"/>
      </rPr>
      <t xml:space="preserve"> #10 100 METROS VARIOS COLORES, TIPO THHN, MATERIAL COBRE.</t>
    </r>
  </si>
  <si>
    <r>
      <rPr>
        <b/>
        <sz val="9"/>
        <color rgb="FF000000"/>
        <rFont val="Arial Narrow"/>
        <family val="2"/>
      </rPr>
      <t>CABLE UTP</t>
    </r>
    <r>
      <rPr>
        <sz val="9"/>
        <color rgb="FF000000"/>
        <rFont val="Arial Narrow"/>
        <family val="2"/>
      </rPr>
      <t xml:space="preserve">
• Categoria 6A 
CAJA X 305 MTRS</t>
    </r>
  </si>
  <si>
    <r>
      <rPr>
        <b/>
        <sz val="9"/>
        <color theme="1"/>
        <rFont val="Arial Narrow"/>
        <family val="2"/>
      </rPr>
      <t>BOMBILLO</t>
    </r>
    <r>
      <rPr>
        <sz val="9"/>
        <color theme="1"/>
        <rFont val="Arial Narrow"/>
        <family val="2"/>
      </rPr>
      <t xml:space="preserve">
CARACTERISTICA: BOMBILLO LED GU10 5W LUZ BLANCA 
POTENCIA: 15W
TIPO: ESPIRAL.</t>
    </r>
  </si>
  <si>
    <r>
      <rPr>
        <b/>
        <sz val="9"/>
        <color theme="1"/>
        <rFont val="Arial Narrow"/>
        <family val="2"/>
      </rPr>
      <t>LÁMPARA TIPO PANEL LED</t>
    </r>
    <r>
      <rPr>
        <sz val="9"/>
        <color theme="1"/>
        <rFont val="Arial Narrow"/>
        <family val="2"/>
      </rPr>
      <t xml:space="preserve"> 
LÁMPARA DE SOBREPONER  TIPO PANEL LED DE 20CM DE DIÁMETRO  DE   18 W,  LUZ BLANCA.</t>
    </r>
  </si>
  <si>
    <r>
      <rPr>
        <b/>
        <sz val="9"/>
        <color theme="1"/>
        <rFont val="Arial Narrow"/>
        <family val="2"/>
      </rPr>
      <t xml:space="preserve">REFLECTOR LED TEMPERATURA DE COLOR </t>
    </r>
    <r>
      <rPr>
        <sz val="9"/>
        <color theme="1"/>
        <rFont val="Arial Narrow"/>
        <family val="2"/>
      </rPr>
      <t>6500K,VIDA ÚTIL 50.000 HORAS,MEDIDAS: 280MM X 210MM X 46MM,RESISTENTE AL AGUA ,EL VOLTAJE DE ENTRADA DE CA: 85-265V / 50-60HZ 100W.</t>
    </r>
  </si>
  <si>
    <r>
      <rPr>
        <b/>
        <sz val="9"/>
        <color theme="1"/>
        <rFont val="Arial Narrow"/>
        <family val="2"/>
      </rPr>
      <t xml:space="preserve">PANEL LED 60X60 POTENCIA 48W, </t>
    </r>
    <r>
      <rPr>
        <sz val="9"/>
        <color theme="1"/>
        <rFont val="Arial Narrow"/>
        <family val="2"/>
      </rPr>
      <t>COLOR LUZ 6000K (BLANCO), VOLTAJE 100V - 240V, DIMENSIONES 600MM*600MM, MATERIAL CUERPO EN ALUMINIO, DIFUSOR EN POLICARBONATO, TEMPERATURA DE FUNCIONAMIENTO -10°~ 40°C, FUENTE LUMINOSA LED.</t>
    </r>
  </si>
  <si>
    <r>
      <rPr>
        <b/>
        <sz val="9"/>
        <color theme="1"/>
        <rFont val="Arial Narrow"/>
        <family val="2"/>
      </rPr>
      <t>PANEL LED CIRCULAR DE INCRUSTAR</t>
    </r>
    <r>
      <rPr>
        <sz val="9"/>
        <color theme="1"/>
        <rFont val="Arial Narrow"/>
        <family val="2"/>
      </rPr>
      <t>, POTENCIA 6W, COLOR LUZ 3000-6000K (BLANCO), VOLTAJE 100V - 240V, DIMENSIONES Φ120MM*H10MM, MATERIAL CUERPO EN ALUMINIO, DIFUSOR EN POLICARBONATO FUENTE LUMINOSA LED.</t>
    </r>
  </si>
  <si>
    <r>
      <rPr>
        <b/>
        <sz val="9"/>
        <color theme="1"/>
        <rFont val="Arial Narrow"/>
        <family val="2"/>
      </rPr>
      <t>PANEL LED CIRCULAR DE INCRUSTAR</t>
    </r>
    <r>
      <rPr>
        <sz val="9"/>
        <color theme="1"/>
        <rFont val="Arial Narrow"/>
        <family val="2"/>
      </rPr>
      <t>, POTENCIA 12W, COLOR LUZ 3000-6000K (BLANCO), VOLTAJE 100V - 240V, DIMENSIONES Φ170MM*H10MM, MATERIAL CUERPO EN ALUMINIO, DIFUSOR EN POLICARBONATO, TEMPERATURA DE FUNCIONAMIENTO -10°~ 40°C</t>
    </r>
  </si>
  <si>
    <r>
      <rPr>
        <b/>
        <sz val="9"/>
        <color theme="1"/>
        <rFont val="Arial Narrow"/>
        <family val="2"/>
      </rPr>
      <t>PANEL LED CIRCULAR DE INCRUSTAR</t>
    </r>
    <r>
      <rPr>
        <sz val="9"/>
        <color theme="1"/>
        <rFont val="Arial Narrow"/>
        <family val="2"/>
      </rPr>
      <t>, POTENCIA 18W, LUMEN 1200LM COLOR LUZ 3000-6000K (BLANCO), VOLTAJE 100V - 240V, DIMENSIONES Φ225MM*H10MM</t>
    </r>
  </si>
  <si>
    <r>
      <rPr>
        <b/>
        <sz val="9"/>
        <color theme="1"/>
        <rFont val="Arial Narrow"/>
        <family val="2"/>
      </rPr>
      <t>PANEL LED CIRCULAR DE INCRUSTAR</t>
    </r>
    <r>
      <rPr>
        <sz val="9"/>
        <color theme="1"/>
        <rFont val="Arial Narrow"/>
        <family val="2"/>
      </rPr>
      <t>, POTENCIA 25W, LUMEN 1600LM
COLOR LUZ 3000-6000K (BLANCO), VOLTAJE 100V - 240V, DIMENSIONES Φ300MM*H10MM, FACTOR DE POTENCIA &gt;0,5, MATERIAL CUERPO EN ALUMINIO, DIFUSOR EN POLICARBONATO</t>
    </r>
  </si>
  <si>
    <t xml:space="preserve">CÓDIGO MATERIAL SAP </t>
  </si>
  <si>
    <t xml:space="preserve">CÓDIGO OTÁN -NOC </t>
  </si>
  <si>
    <t>RUBRO: A-02-02-01-003-004 - QUÍMICOS BÁSICOS</t>
  </si>
  <si>
    <t>CÓDIGO MATERIAL SAP</t>
  </si>
  <si>
    <t>CÓDIGO OTÁN -NOC</t>
  </si>
  <si>
    <t>RUBRO: A-02-02-01-003-005-01 - OTROS PRODUCTOS QUÍMICOS; FIBRAS ARTIFICIALES (O FIBRAS INDUSTRIALES HECHAS POR EL HOMBRE)</t>
  </si>
  <si>
    <t>RUBRO: A-02-02-01-003-006 - PRODUCTOS DE CAUCHO Y PLÁSTICO</t>
  </si>
  <si>
    <t>RUBRO: A-02-02-01-003-007-01 VIDRIO Y PRODUCTOS DE VIDRIO Y OTROS PRODUCTOS NO METÁLICOS N.C.P.</t>
  </si>
  <si>
    <t>RUBRO: A-02-02-01-004-002 - PRODUCTOS METÁLICOS ELABORADOS (EXCEPTO MAQUINARIA Y EQUIPO)</t>
  </si>
  <si>
    <r>
      <t xml:space="preserve">JUEGO DE PUNTAS 63 PIEZAS 
</t>
    </r>
    <r>
      <rPr>
        <sz val="9"/>
        <color theme="1"/>
        <rFont val="Arial Narrow"/>
        <family val="2"/>
      </rPr>
      <t xml:space="preserve">CARACTERISTICAS
- Las puntas de broca maquinadas con precisión permiten un ajuste perfecto dentro de los huecos de la cabeza   del tornillo para una sujeción controlada
- Compatible con la mayoría de los controladores de impacto y taladro 
- Construido con acero modificado S2 para una máxima durabilidad
- Incluye estuche para mantener todos los componentes organizados.
INCLUYE:
- 4 puntas (Estrella) # 1 de 1"
- 22 puntas (Estrella) # 2 de 1"
- 3  puntas (Estrella) # 3 de 1"
- 3 puntas (Estrella) # 2 de 2"
- 1 punta (plana) # 6 de 1"
- 1 punta  (plana) # 8 de 1"
- 1 punta (plana) # 10 de 1"
- 1 punta (plana) # 10 de 2"
- 1 punta (cuadrada) # 1 de 1"
- 1 punta (cuadrada) # 2 de 1"
- 1 punta (cuadrada) # 3 de 1"
- 1 punta (cuadrada) # 2 de 2"
- 1 punta (torx) T10 de 1"
- 1 punta (torx) T15 de 1"
- 1 punta (torx) T20 de 1"
- 1 punta (torx) T25 de 1"
- 1 punta (torx) T25 de 2"
- 1 punta (torx) T27 de 1"
- 1 punta (torx) T30 de 1"
- 1 punta (torx) T40 de 1"
- 9 puntas (Hexagonales) 1/16-5/64-3/32-7/64-1/8-9/64-5/32-3/16-1/4 todas de 1" de largo
- 2 puntas (Hexagonales para tuercas) 1/4-5/16
- 1 Extensor de puntas
- 1 adaptador para copas de 3/8
- 1 Guía de accionamiento magnética
- 1 manguito magnético para puntas </t>
    </r>
  </si>
  <si>
    <t>RUBRO: A-02-02-01-004-003 - MAQUINARIA PARA USO GENERAL</t>
  </si>
  <si>
    <t>RUBRO: A-02-02-01-004-004 - MAQUINARIA PARA USOS ESPECIALES</t>
  </si>
  <si>
    <t>RUBRO: A-02-02-01-004-006 - MAQUINARIA Y APARATOS ELÉCTRICOS</t>
  </si>
  <si>
    <t>ORIGINALIDAD
Y CALIDAD DE
LOS BIENES</t>
  </si>
  <si>
    <t>SERVICIO POSTVENTA</t>
  </si>
  <si>
    <t>SEGURIDAD INDUSTRIAL</t>
  </si>
  <si>
    <t xml:space="preserve">El proponente debe garantizar junto con su oferta que los productos que ofrece son originales, de primera calidad y de marcas reconocidas en el mercado.
NOTA 1: Cada uno de los productos a entregar deben ser entregados en las formas, dimensiones y características originales de fábrica, debidamente marcados y embalados. La entidad no aceptará elementos de segunda mano, remanufacturados o defectuosos, razón por la cual se exigirán los productos en su empaque/embalaje original.
NOTA 2: Todos los productos que así lo requieran, deberán presentarse con sus correspondientes certificaciones técnicas (a los ítems que aplique).
VENCIMIENTO DE LOS PRODUCTOS:
El proponente junto con su oferta debe certificar que de resultar adjudicatario del presente proceso, garantiza que los bienes a suministrar registran su fecha de producción y la fecha de vencimiento ésta debe tener un mínimo de seis (6) meses y/o un (1) año de acuerdo a las propiedades del producto objeto de contrato y ofertado, teniéndose en cuenta la fecha de entrega; esto para los productos que aplique fecha de vencimiento. </t>
  </si>
  <si>
    <t>El proponente debe certificar junto con su oferta, que de resultar adjudicatario está en capacidad de asignar un Ejecutivo de Cuenta, disponible en horario de oficina, que realice las actividades de coordinación y se responsabilice para cumplir con los requerimientos del supervisor , para realizar las coordinaciones pertinentes previas a la necesidad, para lo cual debe suministrar junto con la oferta el nombre completo, número de celular y correo electrónico, de la persona que asumirá estas funciones.
NOTA: el ejecutivo de cuenta deberá estar presente en cada una de las entregas que realicen en los diferentes centros de costo, de acuerdo a las solicitudes elevadas por el supervisor.
- El proponente debe certificar junto con su oferta, que de resultar adjudicatario está en capacidad de garantizar la puesta de materiales de construcción en las instalaciones de los almacenes que centralizan las unidades mencionadas en el Lugar de Entrega estipulado en documentos del proceso
NOTA: El proponente junto con su oferta deberá certificar, que de resultar adjudicatario del presente proceso está en capacidad de entregar el pedido en los almacenes que centralizan las unidades, máximo dentro de los tres (3) días calendario siguientes a la fecha de radicación del pedido por parte del supervisor del contrato.
- El proponente debe acreditar junto con su oferta que cuenta con un vehículo disponible para atender el despacho de los materiales requeridos. Los medios logísticos (vehículo) puede ser de propiedad del proponente o que esté contratado por el mismo al momento de la presentación de oferta para el presente proceso.
Nota: El medio logístico (vehículo) debe garantizar la entrega oportuna de los pedidos realizados en los tiempos establecidos.
- El proponente debe certificar junto con su oferta que de resultar adjudicatario está en capacidad de garantizar el cargue y descargue de los productos objeto de contratación, en el destino final por lo cual será responsabilidad del mismo, realizar las coordinaciones correspondientes del personal en el cumplimiento de esta actividad, exonerando a la entidad de cualquier costo adicional por este motivo.
- El proponente debe certificar junto con su oferta que de resultar adjudicatario está en capacidad de reemplazar los productos que resulten defectuosos o de mala calidad, en un tiempo máximo de 48 horas, sin ningún sobrecosto para la entidad, así como los bienes que por sus características especiales estén sujetos a fechas de vencimiento, estas no podrán exceder un término de seis (06) meses contados a partir de su entrega.</t>
  </si>
  <si>
    <t>Responsabilidad Administrativa: 
la responsabilidad administrativa del personal a contratar será atribuida exclusivamente a la empresa contratista, quien deberá responder por el ARL, seguros, cesantías y demás gastos que implican la contratación del personal en Colombia, (Ley 100 de 1993, Ley 797 de 2003, Ley 789 de 2002, Decreto 0862 de fecha 26 de abril de 2013 y demás normas concordantes) para llevar a cabo las tareas encomendadas.
El proponente asumirá todos los riesgos profesionales y demás erogaciones en que puedan incurrir sus trabajadores con ocasión del desarrollo de la entrega de los materiales objeto del presente proceso, es decir que no existirá vínculo laboral alguno entre el Ejército Nacional – CENTRAL ADMINISTRATIVA Y CONTABLE ESPECIALIZADA DE INTELIGENCIA y el personal que desarrollará la entrega y/o transporte de los materiales objeto de contrato.</t>
  </si>
  <si>
    <t>PROTOCOLO MEDIDAS SEGURIDAD COVID19 Y CONDICIONES ADICIONALES.</t>
  </si>
  <si>
    <t xml:space="preserve">PROTOCOLO MEDIDAS SEGURIDAD COVID19 Y CONDICIONES ADICIONALES.
Teniendo en cuenta la emergencia sanitaria presentada por el COVID 19, se indica que durante el periodo que perdure la emergencia, el contratista garantiza que adoptará los protocolos necesarios para el desarrollo y entrega de los bienes y servicios contratados en las diferentes instalaciones donde se ejecutara el contrato, suministrando al personal designado por el contratista todos los elementos de bioseguridad, como guantes, tapabocas, alcohol, gel antibacterial y demás elementos necesarios para garantizar las condiciones de higiene y salubridad. 
Al ingreso de la unidad beneficiaria se deberá realizar un diagnóstico general de cada persona para hacer la entrega de los bienes contratados, como toma de temperatura y demás acciones que se consideren necesarias. Por ningún motivo los bienes podrán ser entregados con personal que presente síntomas de resfriado, gripa o COVID 19.
Se aclara que la seguridad y protocolos de bioseguridad del personal asignado para entregar los bienes es responsabilidad exclusiva del contratista, toda vez que es suministrado por este.
CONDICIONES ADICIONALES:
El proponente al presentar oferta adquiere los siguientes compromisos en caso de resultar adjudicatario:
En atención a que las condiciones de la PANDEMIA COVID 19 son conocidas ampliamente por la comunidad mundial, el oferente manifiesta que presenta su oferta aceptándolas y que sin perjuicio de ellas garantiza la ejecución del contrato, en ese sentido adquiere los siguientes compromisos:
Ejecución del contrato en las condiciones pactadas en este, una vez perfeccionado y con el cumplimiento de todos los requisitos de ley el contratista debe realizar la entrega de los elementos en las condiciones exigidas en el contrato, en atención a la apremiante necesidad que nos convoca y que bajo las condiciones de PANDEMIA COVID 19 hace aún más urgente que los bienes y/o servicios del Ejército Nacional estén disponibles para brindar el apoyo en cualquier misión en que sean requeridos. 
El futuro contratista se compromete a no alegar razones derivadas de la PANDEMIA COVID 19 para la no entrega de los bienes, esto es, debe garantizar por todos los medios que le sean posibles la ejecución contractual en las condiciones actuales del mundo que son conocidas por las partes previamente.
El contratista conoce, acepta y se compromete a ejecutar el contrato bajo las condiciones actuales de la pandemia COVID 19. Esto es, bajo su responsabilidad acepta al presentar su oferta que conoce las condiciones del mundo en cuanto a la pandemia y que aun así se compromete a garantizar la ejecución
</t>
  </si>
  <si>
    <t>ESPECIFICACIONES TÉCNICAS ADICIONALES DE OBLIGATORIO CUMPLIMIENTO</t>
  </si>
  <si>
    <t>CANTIDAD</t>
  </si>
  <si>
    <t>N/A</t>
  </si>
  <si>
    <t>N/a</t>
  </si>
  <si>
    <t>GRUPO EMPRESARIAL ASESCONST SAS</t>
  </si>
  <si>
    <t xml:space="preserve">SERVICIOS  &amp; SERVICIOS </t>
  </si>
  <si>
    <t>HISTORICO</t>
  </si>
  <si>
    <t>FERRICENTRO</t>
  </si>
  <si>
    <t>HOMCENTER</t>
  </si>
  <si>
    <t>39,900.00</t>
  </si>
  <si>
    <t>12,500.00</t>
  </si>
  <si>
    <t>600.00</t>
  </si>
  <si>
    <t>1,100.00</t>
  </si>
  <si>
    <t>48,600.00</t>
  </si>
  <si>
    <t>386,000.00</t>
  </si>
  <si>
    <t>73,100.00</t>
  </si>
  <si>
    <t>83,300.00</t>
  </si>
  <si>
    <t>53,800.00</t>
  </si>
  <si>
    <t>101,700.00</t>
  </si>
  <si>
    <t>61,933.00</t>
  </si>
  <si>
    <t>169,600.00</t>
  </si>
  <si>
    <t>555,000.00</t>
  </si>
  <si>
    <t>482,900.00</t>
  </si>
  <si>
    <t>6,700.00</t>
  </si>
  <si>
    <t>1/4 DE GALON</t>
  </si>
  <si>
    <t>2,600.00</t>
  </si>
  <si>
    <t>5,900.00</t>
  </si>
  <si>
    <t>3,200.00</t>
  </si>
  <si>
    <t>1,900.00</t>
  </si>
  <si>
    <t>800.00</t>
  </si>
  <si>
    <t>1,700.00</t>
  </si>
  <si>
    <t>3,500.00</t>
  </si>
  <si>
    <t>7,100.00</t>
  </si>
  <si>
    <t>65,200.00</t>
  </si>
  <si>
    <t>60,300.00</t>
  </si>
  <si>
    <t>2,200.00</t>
  </si>
  <si>
    <t>2,000.00</t>
  </si>
  <si>
    <t>5,400.00</t>
  </si>
  <si>
    <t>23,600.00</t>
  </si>
  <si>
    <t>2,800.00</t>
  </si>
  <si>
    <t>13,400.00</t>
  </si>
  <si>
    <t>1,000.00</t>
  </si>
  <si>
    <t>3,400.00</t>
  </si>
  <si>
    <t>14,300.00</t>
  </si>
  <si>
    <t>3,600.00</t>
  </si>
  <si>
    <t>2,700.00</t>
  </si>
  <si>
    <t>60,900.00</t>
  </si>
  <si>
    <t>2,300.00</t>
  </si>
  <si>
    <t>41,300.00</t>
  </si>
  <si>
    <t>38,700.00</t>
  </si>
  <si>
    <t>1,600.00</t>
  </si>
  <si>
    <t>7,600.00</t>
  </si>
  <si>
    <t>8,500.00</t>
  </si>
  <si>
    <t>12,400.00</t>
  </si>
  <si>
    <t>6,900.00</t>
  </si>
  <si>
    <t>6,100.00</t>
  </si>
  <si>
    <t>169,300.00</t>
  </si>
  <si>
    <t>ROLLO X 100 MTS</t>
  </si>
  <si>
    <t>34,900.00</t>
  </si>
  <si>
    <t>27,900.00</t>
  </si>
  <si>
    <t>115,800.00</t>
  </si>
  <si>
    <t>47,900.00</t>
  </si>
  <si>
    <t>5,500.00</t>
  </si>
  <si>
    <t>5,100.00</t>
  </si>
  <si>
    <t>17,200.00</t>
  </si>
  <si>
    <t>2,900.00</t>
  </si>
  <si>
    <t>PAQUETE X 100 UNIDADES</t>
  </si>
  <si>
    <t>5,300.00</t>
  </si>
  <si>
    <t>7,000.00</t>
  </si>
  <si>
    <t>400.00</t>
  </si>
  <si>
    <t>23,200.00</t>
  </si>
  <si>
    <t>5,700.00</t>
  </si>
  <si>
    <t>4,000.00</t>
  </si>
  <si>
    <t>14,200.00</t>
  </si>
  <si>
    <t>26,800.00</t>
  </si>
  <si>
    <t>27,000.00</t>
  </si>
  <si>
    <t>109,900.00</t>
  </si>
  <si>
    <t>450W</t>
  </si>
  <si>
    <t>1,030,400.00</t>
  </si>
  <si>
    <t>473,800.00</t>
  </si>
  <si>
    <t>X 100 UNIDADES</t>
  </si>
  <si>
    <t>5,600.00</t>
  </si>
  <si>
    <t>G-60 CORRUGADA</t>
  </si>
  <si>
    <t>30X30X0.38MM</t>
  </si>
  <si>
    <t>18,900.00</t>
  </si>
  <si>
    <t>129,700.00</t>
  </si>
  <si>
    <t>10,000.00</t>
  </si>
  <si>
    <t>1,080,900.00</t>
  </si>
  <si>
    <t>52,200.00</t>
  </si>
  <si>
    <t>653,800.00</t>
  </si>
  <si>
    <t>365,300.00</t>
  </si>
  <si>
    <t>542,100.00</t>
  </si>
  <si>
    <t>369,900.00</t>
  </si>
  <si>
    <t>449,900.00</t>
  </si>
  <si>
    <t>43,600.00</t>
  </si>
  <si>
    <t>18,300.00</t>
  </si>
  <si>
    <t>8,800.00</t>
  </si>
  <si>
    <t>13,700.00</t>
  </si>
  <si>
    <t>7,300.00</t>
  </si>
  <si>
    <t>8,200.00</t>
  </si>
  <si>
    <t>4,600.00</t>
  </si>
  <si>
    <t>CLASE: 2400</t>
  </si>
  <si>
    <t>X 2 UNIDADES</t>
  </si>
  <si>
    <t>16,500.00</t>
  </si>
  <si>
    <t>8 METROS</t>
  </si>
  <si>
    <t>2X18</t>
  </si>
  <si>
    <t>9,000.00</t>
  </si>
  <si>
    <t>2X10</t>
  </si>
  <si>
    <t>7,900.00</t>
  </si>
  <si>
    <t>3,300.00</t>
  </si>
  <si>
    <t>1,800.00</t>
  </si>
  <si>
    <t>CATEGORIA 6 X METRO</t>
  </si>
  <si>
    <t>6,400.00</t>
  </si>
  <si>
    <t>112,400.00</t>
  </si>
  <si>
    <t>12,200.00</t>
  </si>
  <si>
    <t>37,700.00</t>
  </si>
  <si>
    <t>11,000.00</t>
  </si>
  <si>
    <t>11,600.00</t>
  </si>
  <si>
    <t>UNITARIO</t>
  </si>
  <si>
    <t>IVA</t>
  </si>
  <si>
    <t>UN + IVA</t>
  </si>
  <si>
    <t>TOTAL</t>
  </si>
  <si>
    <t>FERRICENTO</t>
  </si>
  <si>
    <t>PRODUCTOS GRAVADOS CON IVA TARIFA GENERAL</t>
  </si>
  <si>
    <t>PRODUCTO EXENTO O EXCLIDO DE IVA</t>
  </si>
  <si>
    <t>PRODUCTO GRAVADO TARIFA ESPECIAL 5 %</t>
  </si>
  <si>
    <t>UNIDAD DE MEDIDA O DESCRIPCION</t>
  </si>
  <si>
    <t>INCONSITENCIA</t>
  </si>
  <si>
    <t>DISPER . COTIZACIONES 1</t>
  </si>
  <si>
    <t>DISPER . COTIZACIONES 2</t>
  </si>
  <si>
    <t>PROMEDIO ENTRE COTIZACIONES</t>
  </si>
  <si>
    <r>
      <rPr>
        <b/>
        <sz val="8"/>
        <color theme="1"/>
        <rFont val="Arial Narrow"/>
        <family val="2"/>
      </rPr>
      <t>ARENA DE PEÑA</t>
    </r>
    <r>
      <rPr>
        <sz val="8"/>
        <color theme="1"/>
        <rFont val="Arial Narrow"/>
        <family val="2"/>
      </rPr>
      <t xml:space="preserve">
USO: MEZCLAS EN MORTERO
PRESENTACION: LAVADA
CLASIFICACIÓN: ARIDO
MEDIDA: M3</t>
    </r>
  </si>
  <si>
    <r>
      <rPr>
        <b/>
        <sz val="8"/>
        <color theme="1"/>
        <rFont val="Arial Narrow"/>
        <family val="2"/>
      </rPr>
      <t>ARENA DE RIO</t>
    </r>
    <r>
      <rPr>
        <sz val="8"/>
        <color theme="1"/>
        <rFont val="Arial Narrow"/>
        <family val="2"/>
      </rPr>
      <t xml:space="preserve">
USO: MATERIA ESPECIAL CIMENTACIÓN
COLOR: GRIS
CLASIFICACIÓN: ARIDO (FINOS)
MEDIDA: M3</t>
    </r>
  </si>
  <si>
    <r>
      <rPr>
        <b/>
        <sz val="8"/>
        <color theme="1"/>
        <rFont val="Arial Narrow"/>
        <family val="2"/>
      </rPr>
      <t>GRAVILLA</t>
    </r>
    <r>
      <rPr>
        <sz val="8"/>
        <color theme="1"/>
        <rFont val="Arial Narrow"/>
        <family val="2"/>
      </rPr>
      <t xml:space="preserve">
USO: CONCRETOS ESTRUCTURALES, PARA TODO TIPO DE OBRA DE INFRAESTUCTURA Y DE VIVIENDA.</t>
    </r>
  </si>
  <si>
    <r>
      <rPr>
        <b/>
        <sz val="8"/>
        <color theme="1"/>
        <rFont val="Arial Narrow"/>
        <family val="2"/>
      </rPr>
      <t>THINNER</t>
    </r>
    <r>
      <rPr>
        <sz val="8"/>
        <color theme="1"/>
        <rFont val="Arial Narrow"/>
        <family val="2"/>
      </rPr>
      <t xml:space="preserve">
USO: PARA PINTURAS ACRÍLICAS TRÁFICO DE EVAPORACION 
MEDIA: X 1 GALON.</t>
    </r>
  </si>
  <si>
    <r>
      <rPr>
        <b/>
        <sz val="8"/>
        <color theme="1"/>
        <rFont val="Arial Narrow"/>
        <family val="2"/>
      </rPr>
      <t>ABONO TRIPLE 15</t>
    </r>
    <r>
      <rPr>
        <sz val="8"/>
        <color theme="1"/>
        <rFont val="Arial Narrow"/>
        <family val="2"/>
      </rPr>
      <t xml:space="preserve">
USO: DOMÉSTICO Y HUERTAS
CARACTERISTICAS: FERTILIZANTE QUIMICO CONTIENE 3 MACRONUTRIENTES PRIMARIO NPK</t>
    </r>
  </si>
  <si>
    <r>
      <rPr>
        <b/>
        <sz val="8"/>
        <color theme="1"/>
        <rFont val="Arial Narrow"/>
        <family val="2"/>
      </rPr>
      <t>UREA</t>
    </r>
    <r>
      <rPr>
        <sz val="8"/>
        <color theme="1"/>
        <rFont val="Arial Narrow"/>
        <family val="2"/>
      </rPr>
      <t xml:space="preserve">
USO: DOMÉSTICO Y HUERTAS
CARACTERISTICAS: FERTILIZANTE NITROGENASO, GRANULADO, PARA APLICACIÓN TODO TIPO DE CULTIVOS</t>
    </r>
  </si>
  <si>
    <r>
      <rPr>
        <b/>
        <sz val="8"/>
        <color theme="1"/>
        <rFont val="Arial Narrow"/>
        <family val="2"/>
      </rPr>
      <t>SILICONA</t>
    </r>
    <r>
      <rPr>
        <sz val="8"/>
        <color theme="1"/>
        <rFont val="Arial Narrow"/>
        <family val="2"/>
      </rPr>
      <t xml:space="preserve">
CARACTERISTICA: SELLADOR ELÁSTICO CON BASE EN SILICON, DE CURADO NEUTRO, CONTENGA AGENTES FUNGICIDAS QUE EVITAN LA FORMACION DE HONGOS, NO CORROSIVO, QUE NO SE ESCURRA EN JUNTAS VERTICALES, NI BAJO ALTAS TEMPERATURAS.
PRESENTACIÓN: TUBO 280 ML</t>
    </r>
  </si>
  <si>
    <r>
      <rPr>
        <b/>
        <sz val="8"/>
        <color theme="1"/>
        <rFont val="Arial Narrow"/>
        <family val="2"/>
      </rPr>
      <t>NYLON GUADAÑADORA</t>
    </r>
    <r>
      <rPr>
        <sz val="8"/>
        <color theme="1"/>
        <rFont val="Arial Narrow"/>
        <family val="2"/>
      </rPr>
      <t xml:space="preserve">
MEDIDA: M 3.3 MM DE GRUESO.</t>
    </r>
  </si>
  <si>
    <r>
      <rPr>
        <b/>
        <sz val="8"/>
        <color theme="1"/>
        <rFont val="Arial Narrow"/>
        <family val="2"/>
      </rPr>
      <t>SILICONA</t>
    </r>
    <r>
      <rPr>
        <sz val="8"/>
        <color theme="1"/>
        <rFont val="Arial Narrow"/>
        <family val="2"/>
      </rPr>
      <t xml:space="preserve">
PRESENTACION: BARRA 
MATERIAL: POLÍMERO SINTÉTICO DE DIÓXIDO DE SILICIO
MEDIDA 38, 7 CMX0,8 CMX9,6 CM</t>
    </r>
  </si>
  <si>
    <r>
      <rPr>
        <b/>
        <sz val="8"/>
        <color theme="1"/>
        <rFont val="Arial Narrow"/>
        <family val="2"/>
      </rPr>
      <t>ESTUCO ACRÍLICO</t>
    </r>
    <r>
      <rPr>
        <sz val="8"/>
        <color theme="1"/>
        <rFont val="Arial Narrow"/>
        <family val="2"/>
      </rPr>
      <t xml:space="preserve">
CARACTERISTICA: LISTO PARA USAR PRESENTACIÓN:  CUÑETE
USO: PARA RESANE DE PAREDES PRESENTEN FISURAS MENORES A 0.5 MM.</t>
    </r>
  </si>
  <si>
    <r>
      <rPr>
        <b/>
        <sz val="8"/>
        <color theme="1"/>
        <rFont val="Arial Narrow"/>
        <family val="2"/>
      </rPr>
      <t>PINTURA ANTICORROSIVA</t>
    </r>
    <r>
      <rPr>
        <sz val="8"/>
        <color theme="1"/>
        <rFont val="Arial Narrow"/>
        <family val="2"/>
      </rPr>
      <t xml:space="preserve">
CARACTERISTICA: PINTURA ANTICORROSIVA ALQUIDICA
COLOR: GRIS,
PRESENTACIÓN: 1 GALÓN   COMPOSICIÓN: 35% DE SOLIDOS
TIPO: 1</t>
    </r>
  </si>
  <si>
    <r>
      <rPr>
        <b/>
        <sz val="8"/>
        <color theme="1"/>
        <rFont val="Arial Narrow"/>
        <family val="2"/>
      </rPr>
      <t>PINTURA ARQUITECTÓNICA Y DECORATIVA</t>
    </r>
    <r>
      <rPr>
        <sz val="8"/>
        <color theme="1"/>
        <rFont val="Arial Narrow"/>
        <family val="2"/>
      </rPr>
      <t xml:space="preserve">
PINTURA ARQUITECTÓNICA Y DECORATIVA
CLASE: ACRILICA DILUIBLE CON AGUA 
TIPO: 1
COLOR: VARIOS COLORES, CON ACABADO MATE
PRESENTACIÓN: CUÑETE.</t>
    </r>
  </si>
  <si>
    <r>
      <rPr>
        <b/>
        <sz val="8"/>
        <color theme="1"/>
        <rFont val="Arial Narrow"/>
        <family val="2"/>
      </rPr>
      <t>PINTURA ARQUITECTÓNICA Y DECORATIVA</t>
    </r>
    <r>
      <rPr>
        <sz val="8"/>
        <color theme="1"/>
        <rFont val="Arial Narrow"/>
        <family val="2"/>
      </rPr>
      <t xml:space="preserve">
CARACTERISTICA: ESMALTE ALQUIDICO A BASE DE ACEITE
COLOR: VARIOS COLORES CON ACABADO BRILLANTE
PRESENTACIÓN X 1 GALÓN.</t>
    </r>
  </si>
  <si>
    <r>
      <rPr>
        <b/>
        <sz val="8"/>
        <color theme="1"/>
        <rFont val="Arial Narrow"/>
        <family val="2"/>
      </rPr>
      <t>PINTURA DEMARCACIÓN</t>
    </r>
    <r>
      <rPr>
        <sz val="8"/>
        <color theme="1"/>
        <rFont val="Arial Narrow"/>
        <family val="2"/>
      </rPr>
      <t xml:space="preserve">
CARACTERISTICA: DEMARCACIÓN VIAL, ALQUIDICA CON CAUCHO CLORADO
COLOR: AMARILLO
PRESENTACIÓN: X 1 GALÓN, CON 52% DE SÓLIDOS 
PESO: NETO POR GALÓN: 5,49 A 5,68 KILOS.</t>
    </r>
  </si>
  <si>
    <r>
      <rPr>
        <b/>
        <sz val="8"/>
        <rFont val="Arial Narrow"/>
        <family val="2"/>
      </rPr>
      <t>REMOVEDOR DE PINTURA</t>
    </r>
    <r>
      <rPr>
        <sz val="8"/>
        <rFont val="Arial Narrow"/>
        <family val="2"/>
      </rPr>
      <t xml:space="preserve">
CARACTERISTICA: DE ALTO PODER DE REMOCIÓN 
PRESENTACIÓN: X 1 GALON.</t>
    </r>
  </si>
  <si>
    <r>
      <rPr>
        <b/>
        <sz val="8"/>
        <color theme="1"/>
        <rFont val="Arial Narrow"/>
        <family val="2"/>
      </rPr>
      <t>SELLADOR ELÁSTICO:</t>
    </r>
    <r>
      <rPr>
        <sz val="8"/>
        <color theme="1"/>
        <rFont val="Arial Narrow"/>
        <family val="2"/>
      </rPr>
      <t xml:space="preserve">
MASILLA MULTIPROPÓSITO DE ALTO DESEMPEÑO A BASE DE POLIURETANO.
USOS: SELLADO DE JUNTAS DE UNIÓN Y JUNTAS CON MOVIMIENTO.
JUNTAS DE UNIÓN
ACABADO DE SISTEMAS DE AISLAMIENTO EXTERIOR 
CONCRETO 
MAMPOSTERÍA Y LADRILLOS 
JUNTAS ENTRE ELEMENTOS PREFABRICADOS 
SELLO SUPERFICIAL EN TANQUES Y MUROS
COLORES: GRIS, BLANCO, NEGRO. 
PRESENTACIÓN: CARTUCHOS X 300 ML</t>
    </r>
  </si>
  <si>
    <r>
      <rPr>
        <b/>
        <sz val="8"/>
        <color theme="1"/>
        <rFont val="Arial Narrow"/>
        <family val="2"/>
      </rPr>
      <t>VINILO:</t>
    </r>
    <r>
      <rPr>
        <sz val="8"/>
        <color theme="1"/>
        <rFont val="Arial Narrow"/>
        <family val="2"/>
      </rPr>
      <t xml:space="preserve"> 
TIPO 1 
VARIOS COLORES 
80% LAVABLE.</t>
    </r>
  </si>
  <si>
    <r>
      <rPr>
        <b/>
        <sz val="8"/>
        <color theme="1"/>
        <rFont val="Arial Narrow"/>
        <family val="2"/>
      </rPr>
      <t xml:space="preserve">VINILO:
</t>
    </r>
    <r>
      <rPr>
        <sz val="8"/>
        <color theme="1"/>
        <rFont val="Arial Narrow"/>
        <family val="2"/>
      </rPr>
      <t>TIPO 2 
COLOR BLANCO - GRIS
80% LAVABLE.</t>
    </r>
  </si>
  <si>
    <r>
      <rPr>
        <b/>
        <sz val="8"/>
        <color theme="1"/>
        <rFont val="Arial Narrow"/>
        <family val="2"/>
      </rPr>
      <t>PINTURA PARA TRÁFICO PESADO</t>
    </r>
    <r>
      <rPr>
        <sz val="8"/>
        <color theme="1"/>
        <rFont val="Arial Narrow"/>
        <family val="2"/>
      </rPr>
      <t xml:space="preserve">
BASE: AGUA, RESINA ACRÍLICA, CARGAS MINERALES ESPECIALES
TIPO: EPÓXICAS
TERMINACIÓN: SEMIBRILLANTE.
USO: DEMARCACIÓN
LAVABILIDAD: SEMILAVABLE
PREPACACIÓN DE LA SUPEREFICIE
COLOR: AMARILLO</t>
    </r>
  </si>
  <si>
    <r>
      <rPr>
        <b/>
        <sz val="8"/>
        <color theme="1"/>
        <rFont val="Arial Narrow"/>
        <family val="2"/>
      </rPr>
      <t>PINTURA PARA TRÁFICO PESADO</t>
    </r>
    <r>
      <rPr>
        <sz val="8"/>
        <color theme="1"/>
        <rFont val="Arial Narrow"/>
        <family val="2"/>
      </rPr>
      <t xml:space="preserve">
BASE: AGUA, RESINA ACRÍLICA, CARGAS MINERALES ESPECIALES
TIPO: EPÓXICAS
TERMINACIÓN: SEMIBRILLANTE.
USO: DEMARCACIÓN
LAVABILIDAD: SEMILAVABLE
PREPACACIÓN DE LA SUPEREFICIE
COLOR: AZUL</t>
    </r>
  </si>
  <si>
    <r>
      <rPr>
        <b/>
        <sz val="8"/>
        <color theme="1"/>
        <rFont val="Arial Narrow"/>
        <family val="2"/>
      </rPr>
      <t>PINTURA EPOXICA PARA ALTA TRAFICO</t>
    </r>
    <r>
      <rPr>
        <sz val="8"/>
        <color theme="1"/>
        <rFont val="Arial Narrow"/>
        <family val="2"/>
      </rPr>
      <t xml:space="preserve">
COLOR: NEGRO
PRESENTACIÓN: 1 GALÓN
USO: RECOMENDADO PARA LA PROTECCIÓN DE SUPERFICIES DE ACERO, ALUMINIO, BRONCE, MADERA O CONCRETO; EN ESTRUCTURAS EXPUESTAS A AMBIENTES CORROSIVOS, EN PISOS Y PAREDES DE HOSPITALES, CLÍNICAS, FÁBRICAS DE ALIMENTOS, COCINAS Y OTROS.
CARACTERISTICAS: PINTURA ELABORADA CON RESINAS EPOXI, PIGMENTOS DE ALTA RESISTENCIA QUÍMICA (COMPONENTE A) Y POLIAMIDAS COMO AGENTES DE CURADO (COMPONENTE B 42-50). </t>
    </r>
  </si>
  <si>
    <r>
      <rPr>
        <b/>
        <sz val="8"/>
        <color theme="1"/>
        <rFont val="Arial Narrow"/>
        <family val="2"/>
      </rPr>
      <t>DILUYENTE PARA PINTURAS</t>
    </r>
    <r>
      <rPr>
        <sz val="8"/>
        <color theme="1"/>
        <rFont val="Arial Narrow"/>
        <family val="2"/>
      </rPr>
      <t xml:space="preserve">
USO: ADELGAZANTE, DILUYENTE PARA PINTURAS ACRILICAS O PRODUCTOS AFINES.
Estado: Liquido.
Color: Incoloro o levemente amarillo.
Olor: Característico.
Valor ph al 100%: No aplica.
Punto de ebullición: 56 - 136 °C.
Inflamabilidad: Combustible.
Densidad de vapor: 4.8 (aire=1) 
Presión de vapor: &lt; 0.3 Kpa a 20 °C.
Temperatura de inflamación: Mínimo 43 °C.
Temperatura de autoignición: 229 °C.
MEDIDA: X 1 GALON. 
</t>
    </r>
  </si>
  <si>
    <r>
      <t xml:space="preserve">LACA CATALIZADA
</t>
    </r>
    <r>
      <rPr>
        <sz val="8"/>
        <color theme="1"/>
        <rFont val="Arial Narrow"/>
        <family val="2"/>
      </rPr>
      <t>PRESENTACIÓN: GALÓN 
CATALIZADOR: 75-50
COLOR: TRANSPARENTE
ACABADO: BRILLANTE
DESCRIPCIÓN: PRODUCTO QUE SE PRESENTA EN DOS COMPONENTES.  COMO CAPA FINAL EN MUEBLES Y SUPERFICIES DE MADERA,  MDF O AGLOMERADOS DE ACABADO EXIGENTE, PARA USO INTERIOR. POSEE CARACTERÍSTICAS DE EXCELENTE BRILLO, TERSURA Y DUREZA; ADEMÁS POSEE MUY BUENA RESISTENCIA A LOS DISOLVENTES, AL  AGUA Y A DIFERENTES AGENTES QUÍMICOS.
PREPARACIÓN: MEZCLAR LA LACA 75-72 CON EL CATALIZADOR 75-50 EN PROPORCIÓN 20 A 1 EN VOLUMEN (USAR ANTES DE 6 A 8 HORAS). NO REQUIERE DILUCIÓN CON THINNER.</t>
    </r>
  </si>
  <si>
    <r>
      <rPr>
        <b/>
        <sz val="8"/>
        <rFont val="Arial Narrow"/>
        <family val="2"/>
      </rPr>
      <t>PEGANTE INSTANTANEO</t>
    </r>
    <r>
      <rPr>
        <sz val="8"/>
        <rFont val="Arial Narrow"/>
        <family val="2"/>
      </rPr>
      <t xml:space="preserve">
TIPO: INSTANTANEO
CARACTERÍSTICAS: ADHESIVO INSTANTÁNEO DE AVANZADA TECNOLOGÍA, CON FÓRMULA DE INFUSIÓN DE HULE QUE LO HACE UN GEL EXTRA FUERTE Y FLEXIBLE, RESISTENTE AL AGUA, SECA TRANSPARENTE, SIN SOLVENTES.
CONTENIDO: 5 gramos
USO: PEGAR GRAN CANTIDAD DE MATERIALES. EN SUPERFICIES DIFÍCILES.
SUPERFICIE A APLICAR: PORCELANA, METAL, HULE, PIEL, MADERA, PLÁSTICO, PAPEL
COLOR: TRANSPARENTE.</t>
    </r>
  </si>
  <si>
    <r>
      <rPr>
        <b/>
        <sz val="8"/>
        <color theme="1"/>
        <rFont val="Arial Narrow"/>
        <family val="2"/>
      </rPr>
      <t>SOLDADURA</t>
    </r>
    <r>
      <rPr>
        <sz val="8"/>
        <color theme="1"/>
        <rFont val="Arial Narrow"/>
        <family val="2"/>
      </rPr>
      <t xml:space="preserve">
TIPO: LÍQUIDA 
CONTENIDO: 1/8 DE GALON 
USO: EN TUBERÍA DE PVC.</t>
    </r>
  </si>
  <si>
    <r>
      <rPr>
        <b/>
        <sz val="8"/>
        <rFont val="Arial Narrow"/>
        <family val="2"/>
      </rPr>
      <t xml:space="preserve">PEGANTE BASE SOLVENTE
</t>
    </r>
    <r>
      <rPr>
        <sz val="8"/>
        <rFont val="Arial Narrow"/>
        <family val="2"/>
      </rPr>
      <t>PEGANTE PL-285
BASE: CLOROPRENO Y SOLIDOS
USO: MADERA, CORCHO, PAPEL, CUERO, CONCRETO, CAUCHO, ALGUNOS TEXTILES, PLÁSTICOS, METALES, ALFOMBRA, TAPETES, PISO VINÍLICO, MADERAS A PISO ETC.
TIEMPO DE SECADO AL TACTO
APLICAR EN LAS DOS CARAS O DOS SUSTRATOS A PEGAR, DESPUÉS DE 15 MIN HACER LA UNIÓN DE LOS SUSTRATOS. CURADO TOTAL, APROX 3 DÍAS, DEPENDIENDO EL CLIMA.
TIPO: DE CONTACTO
PRESENTACIÓN: X 1 GALÓN.</t>
    </r>
  </si>
  <si>
    <r>
      <rPr>
        <b/>
        <sz val="8"/>
        <color theme="1"/>
        <rFont val="Arial Narrow"/>
        <family val="2"/>
      </rPr>
      <t xml:space="preserve">IMPERMEABILIZANTE: 
</t>
    </r>
    <r>
      <rPr>
        <sz val="8"/>
        <color theme="1"/>
        <rFont val="Arial Narrow"/>
        <family val="2"/>
      </rPr>
      <t>ADITIVO LÍQUIDO BLANCO MEJORADO CON POLIMEROS SINTETICOS QUE ACTÚA COMO IMPERMEABILIZANTE INTEGRAL TAPONANDO POROS Y CAPILARES EN MORTEROS</t>
    </r>
  </si>
  <si>
    <r>
      <rPr>
        <b/>
        <sz val="8"/>
        <color theme="1"/>
        <rFont val="Arial Narrow"/>
        <family val="2"/>
      </rPr>
      <t xml:space="preserve">MORTERO FLEXIBLE:
</t>
    </r>
    <r>
      <rPr>
        <sz val="8"/>
        <color theme="1"/>
        <rFont val="Arial Narrow"/>
        <family val="2"/>
      </rPr>
      <t>PRODUCTO IMPERMEABLE DE ALTA FLEXIBILIDAD PARA EL RECUBRIMIENTO DE SUPERFICIES QUE REQUIEREN ESTANQUEIDAD, SACOS DE PAPEL DE 24 KG PARA EL COMPONENTE A Y ENVASE DE GALÓN PARA EL COMPONENTE B</t>
    </r>
  </si>
  <si>
    <r>
      <rPr>
        <b/>
        <sz val="8"/>
        <rFont val="Arial Narrow"/>
        <family val="2"/>
      </rPr>
      <t>LIMPIADOR PARA TUBERIAS EN PVC</t>
    </r>
    <r>
      <rPr>
        <sz val="8"/>
        <rFont val="Arial Narrow"/>
        <family val="2"/>
      </rPr>
      <t xml:space="preserve">
CONTENIDO:1/8 DE GALÓN
DENSIDAD: A 20°C G7CM#=902
CERTIFICACIÓN: NTC 576 PARA LA SOLDADURA.
USO: LIMPIAR LAS TUBERIAS Y ACCESORIOS EN PVC.
PRESENTACIÓN LIQUIDA
COLOR: INCOLORO.</t>
    </r>
  </si>
  <si>
    <r>
      <rPr>
        <b/>
        <sz val="8"/>
        <color theme="1"/>
        <rFont val="Arial Narrow"/>
        <family val="2"/>
      </rPr>
      <t>MANGUERA SWAN:</t>
    </r>
    <r>
      <rPr>
        <sz val="8"/>
        <color theme="1"/>
        <rFont val="Arial Narrow"/>
        <family val="2"/>
      </rPr>
      <t xml:space="preserve">
TIPO: MANGUERA DE USO LIBIANO
CARACTERISTICAS: ACCESORIO DE RIEGO MANUAL, TIPO MANGUERA CON REFUERZO DE NYLON, ACOPLES METÁLICOS.
ANCHO: 1/2 (1,27CM)
LARGO: 80 -100 MTS</t>
    </r>
  </si>
  <si>
    <r>
      <rPr>
        <b/>
        <sz val="8"/>
        <color theme="1"/>
        <rFont val="Arial Narrow"/>
        <family val="2"/>
      </rPr>
      <t xml:space="preserve">MANGUERA PARA AIRE:
</t>
    </r>
    <r>
      <rPr>
        <sz val="8"/>
        <color theme="1"/>
        <rFont val="Arial Narrow"/>
        <family val="2"/>
      </rPr>
      <t>ALTA PRESIÓN 3/8” X 15 M 
TERMINALES DE BRONCE
MODELOS EN ALTA PRESIÓN
LARGO 15MT
CAPACIDAD MÁXIMA DE PRESIÓN: 300 – 800 PSI</t>
    </r>
  </si>
  <si>
    <r>
      <rPr>
        <b/>
        <sz val="8"/>
        <color theme="1"/>
        <rFont val="Arial Narrow"/>
        <family val="2"/>
      </rPr>
      <t>BUJE CAUCHO LAVAMANOS:</t>
    </r>
    <r>
      <rPr>
        <sz val="8"/>
        <color theme="1"/>
        <rFont val="Arial Narrow"/>
        <family val="2"/>
      </rPr>
      <t xml:space="preserve">
DIÁMETRO ENTRADA: 1,5
TIPO: BAÑOS Y COCINAS
MEDIDAS: 2 CM DE ALTO X 1 1/2 PULGADAS (2,8 CM) DE DIÁMETRO, APROXIMADAMENTE
CARACTERÍSTICAS: REPARACIONES WC, TIPO BUJE, DE ALTA RESISTENCIA.
MATERIAL: CAUCHO
USO: LAVAMANOS
DIÁMETRO SALIDA: 1,5
DIÁMETRO EN PULGADAS: 1/2 PULG</t>
    </r>
  </si>
  <si>
    <r>
      <rPr>
        <b/>
        <sz val="8"/>
        <color theme="1"/>
        <rFont val="Arial Narrow"/>
        <family val="2"/>
      </rPr>
      <t>UNIÓN TUBERÍA:</t>
    </r>
    <r>
      <rPr>
        <sz val="8"/>
        <color theme="1"/>
        <rFont val="Arial Narrow"/>
        <family val="2"/>
      </rPr>
      <t xml:space="preserve">
CARACTERISTICA: UNIÓN PARA TUBERÍA SANITARIA EN PVC
DIÁMETRO: 3".</t>
    </r>
  </si>
  <si>
    <r>
      <rPr>
        <b/>
        <sz val="8"/>
        <color theme="1"/>
        <rFont val="Arial Narrow"/>
        <family val="2"/>
      </rPr>
      <t>UNIÓN TUBERÍA:</t>
    </r>
    <r>
      <rPr>
        <sz val="8"/>
        <color theme="1"/>
        <rFont val="Arial Narrow"/>
        <family val="2"/>
      </rPr>
      <t xml:space="preserve">
CARACTERISTICA: UNIÓN PARA TUBERÍA SANITARIA EN PVC
DIÁMETRO:  4".</t>
    </r>
  </si>
  <si>
    <r>
      <rPr>
        <b/>
        <sz val="8"/>
        <color theme="1"/>
        <rFont val="Arial Narrow"/>
        <family val="2"/>
      </rPr>
      <t>UNIÓN PVC SANITARIA:</t>
    </r>
    <r>
      <rPr>
        <sz val="8"/>
        <color theme="1"/>
        <rFont val="Arial Narrow"/>
        <family val="2"/>
      </rPr>
      <t xml:space="preserve">
CARACTERISTICA: UNIÓN DE PVC
MEDIDA: 2 PULGADA.</t>
    </r>
  </si>
  <si>
    <r>
      <rPr>
        <b/>
        <sz val="8"/>
        <color theme="1"/>
        <rFont val="Arial Narrow"/>
        <family val="2"/>
      </rPr>
      <t>CODO 90°  PVC SANITARIO</t>
    </r>
    <r>
      <rPr>
        <sz val="8"/>
        <color theme="1"/>
        <rFont val="Arial Narrow"/>
        <family val="2"/>
      </rPr>
      <t xml:space="preserve">
Diámetro nominal en pulgadas: 1 1/2"
Material: Poli Cloruro de Vinilo (PVC).
Diámetro nominal en mm: 48 mm.
Material: Poli Cloruro de Vinilo (PVC).
Longitud mínima de campana: 17 mm.</t>
    </r>
  </si>
  <si>
    <r>
      <rPr>
        <b/>
        <sz val="8"/>
        <color theme="1"/>
        <rFont val="Arial Narrow"/>
        <family val="2"/>
      </rPr>
      <t>CODO 90°  PVC SANITARIO:</t>
    </r>
    <r>
      <rPr>
        <sz val="8"/>
        <color theme="1"/>
        <rFont val="Arial Narrow"/>
        <family val="2"/>
      </rPr>
      <t xml:space="preserve">
Diámetro nominal en pulgadas: 2"
Diámetro nominal en mm: 60 mm.
Material: Poli Cloruro de Vinilo (PVC).
Longitud mínima de campana: 19 mm.
Espesor de pared mínimo: 2.92 mm.
Ovalamiento máximo: 0,61 mm.</t>
    </r>
  </si>
  <si>
    <r>
      <rPr>
        <b/>
        <sz val="8"/>
        <color theme="1"/>
        <rFont val="Arial Narrow"/>
        <family val="2"/>
      </rPr>
      <t>CODO 90°  PVC SANITARIO:</t>
    </r>
    <r>
      <rPr>
        <sz val="8"/>
        <color theme="1"/>
        <rFont val="Arial Narrow"/>
        <family val="2"/>
      </rPr>
      <t xml:space="preserve">
Diámetro nominal en pulgadas: 3"
Diámetro nominal en mm: 83 mm.
Material: Poli Cloruro de Vinilo (PVC).
Longitud mínima de campana: 38 mm.
Espesor de pared mínimo: 3,18 mm.
Ovalamiento máximo: 0,76 mm.</t>
    </r>
  </si>
  <si>
    <r>
      <rPr>
        <b/>
        <sz val="8"/>
        <color theme="1"/>
        <rFont val="Arial Narrow"/>
        <family val="2"/>
      </rPr>
      <t>CODO 90°  PVC SANITARIO:</t>
    </r>
    <r>
      <rPr>
        <sz val="8"/>
        <color theme="1"/>
        <rFont val="Arial Narrow"/>
        <family val="2"/>
      </rPr>
      <t xml:space="preserve">
Diámetro nominal en pulgadas: 4"
Diámetro nominal en mm: 114 mm.
Material: Poli Cloruro de Vinilo (PVC).
Longitud mínima de campana: 44 mm.
Espesor de pared mínimo: 3.30 mm.
Ovalamiento máximo: 0,76 mm.</t>
    </r>
  </si>
  <si>
    <r>
      <rPr>
        <b/>
        <sz val="8"/>
        <color theme="1"/>
        <rFont val="Arial Narrow"/>
        <family val="2"/>
      </rPr>
      <t>CODO 90°  PVC SANITARIO:</t>
    </r>
    <r>
      <rPr>
        <sz val="8"/>
        <color theme="1"/>
        <rFont val="Arial Narrow"/>
        <family val="2"/>
      </rPr>
      <t xml:space="preserve">
Diámetro: 6 pulgadas
Codo de 90° Campana x Campana
Longitud mínima de campana: 76 mm.
Diámetro nominal en mm: 168 mm.
Material PVC
Color: Amarilla
Material: Poli Cloruro de Vinilo (PVC).</t>
    </r>
  </si>
  <si>
    <r>
      <rPr>
        <b/>
        <sz val="8"/>
        <color theme="1"/>
        <rFont val="Arial Narrow"/>
        <family val="2"/>
      </rPr>
      <t>TUBO PVC:</t>
    </r>
    <r>
      <rPr>
        <sz val="8"/>
        <color theme="1"/>
        <rFont val="Arial Narrow"/>
        <family val="2"/>
      </rPr>
      <t xml:space="preserve">
CLASE: TUBO PVC PRESIÓN
MEDIDAS: 6MTS X </t>
    </r>
    <r>
      <rPr>
        <b/>
        <sz val="8"/>
        <color theme="1"/>
        <rFont val="Arial Narrow"/>
        <family val="2"/>
      </rPr>
      <t>2 1/2</t>
    </r>
    <r>
      <rPr>
        <sz val="8"/>
        <color theme="1"/>
        <rFont val="Arial Narrow"/>
        <family val="2"/>
      </rPr>
      <t xml:space="preserve"> PULGADAS.</t>
    </r>
  </si>
  <si>
    <r>
      <rPr>
        <b/>
        <sz val="8"/>
        <color theme="1"/>
        <rFont val="Arial Narrow"/>
        <family val="2"/>
      </rPr>
      <t xml:space="preserve">TUBO PVC:C112
</t>
    </r>
    <r>
      <rPr>
        <sz val="8"/>
        <color theme="1"/>
        <rFont val="Arial Narrow"/>
        <family val="2"/>
      </rPr>
      <t xml:space="preserve">CLASE: TUBO PVC PRESION
MEDIDAS: 6MTS X </t>
    </r>
    <r>
      <rPr>
        <b/>
        <sz val="8"/>
        <color theme="1"/>
        <rFont val="Arial Narrow"/>
        <family val="2"/>
      </rPr>
      <t>2</t>
    </r>
    <r>
      <rPr>
        <sz val="8"/>
        <color theme="1"/>
        <rFont val="Arial Narrow"/>
        <family val="2"/>
      </rPr>
      <t xml:space="preserve"> PULGADAS.</t>
    </r>
  </si>
  <si>
    <r>
      <rPr>
        <b/>
        <sz val="8"/>
        <color theme="1"/>
        <rFont val="Arial Narrow"/>
        <family val="2"/>
      </rPr>
      <t>TUBO PVC:</t>
    </r>
    <r>
      <rPr>
        <sz val="8"/>
        <color theme="1"/>
        <rFont val="Arial Narrow"/>
        <family val="2"/>
      </rPr>
      <t xml:space="preserve">
CLASE: TUBO PVC PRESION 
MEDIDAS: 6MTS X 1 1/2 PULGADAS.</t>
    </r>
  </si>
  <si>
    <r>
      <rPr>
        <b/>
        <sz val="8"/>
        <color theme="1"/>
        <rFont val="Arial Narrow"/>
        <family val="2"/>
      </rPr>
      <t>TUBO PVC:</t>
    </r>
    <r>
      <rPr>
        <sz val="8"/>
        <color theme="1"/>
        <rFont val="Arial Narrow"/>
        <family val="2"/>
      </rPr>
      <t xml:space="preserve">
CLASE: TUBO PVC PRESION
MEDIDAS: 6MTS X 3" PULGADAS.</t>
    </r>
  </si>
  <si>
    <r>
      <rPr>
        <b/>
        <sz val="8"/>
        <color theme="1"/>
        <rFont val="Arial Narrow"/>
        <family val="2"/>
      </rPr>
      <t>TUBO PVC:</t>
    </r>
    <r>
      <rPr>
        <sz val="8"/>
        <color theme="1"/>
        <rFont val="Arial Narrow"/>
        <family val="2"/>
      </rPr>
      <t xml:space="preserve">
CLASE: TUBO PVC PRESION AGUAS LLUVIAS
MEDIDAS: 6MTS X 4" PULGADAS.</t>
    </r>
  </si>
  <si>
    <r>
      <rPr>
        <b/>
        <sz val="8"/>
        <color theme="1"/>
        <rFont val="Arial Narrow"/>
        <family val="2"/>
      </rPr>
      <t>TUBO PVC:</t>
    </r>
    <r>
      <rPr>
        <sz val="8"/>
        <color theme="1"/>
        <rFont val="Arial Narrow"/>
        <family val="2"/>
      </rPr>
      <t xml:space="preserve">
CLASE:TUBO PVC PRESION AGUAS LLUVIAS
MEDIDAS: 6MTS X 1" PULGADAS.</t>
    </r>
  </si>
  <si>
    <r>
      <rPr>
        <b/>
        <sz val="8"/>
        <color theme="1"/>
        <rFont val="Arial Narrow"/>
        <family val="2"/>
      </rPr>
      <t>UNIÓN TUBERÍA:</t>
    </r>
    <r>
      <rPr>
        <sz val="8"/>
        <color theme="1"/>
        <rFont val="Arial Narrow"/>
        <family val="2"/>
      </rPr>
      <t xml:space="preserve">
CARACTERISTICA: PVC PRESIÓN .
DIÁMETRO: 1".</t>
    </r>
  </si>
  <si>
    <r>
      <rPr>
        <b/>
        <sz val="8"/>
        <color theme="1"/>
        <rFont val="Arial Narrow"/>
        <family val="2"/>
      </rPr>
      <t>UNIÓN TUBERÍA:</t>
    </r>
    <r>
      <rPr>
        <sz val="8"/>
        <color theme="1"/>
        <rFont val="Arial Narrow"/>
        <family val="2"/>
      </rPr>
      <t xml:space="preserve">
CARACTERISTICA: PVC PRESIÓN.
DIÁMETRO: 2".</t>
    </r>
  </si>
  <si>
    <r>
      <rPr>
        <b/>
        <sz val="8"/>
        <color theme="1"/>
        <rFont val="Arial Narrow"/>
        <family val="2"/>
      </rPr>
      <t>CODO PRESIÓN PVC:</t>
    </r>
    <r>
      <rPr>
        <sz val="8"/>
        <color theme="1"/>
        <rFont val="Arial Narrow"/>
        <family val="2"/>
      </rPr>
      <t xml:space="preserve">
MEDIDA: 1".</t>
    </r>
  </si>
  <si>
    <r>
      <rPr>
        <b/>
        <sz val="8"/>
        <color theme="1"/>
        <rFont val="Arial Narrow"/>
        <family val="2"/>
      </rPr>
      <t>CODO PRESIÓN PVC:</t>
    </r>
    <r>
      <rPr>
        <sz val="8"/>
        <color theme="1"/>
        <rFont val="Arial Narrow"/>
        <family val="2"/>
      </rPr>
      <t xml:space="preserve">
MEDIDA: 2".</t>
    </r>
  </si>
  <si>
    <r>
      <rPr>
        <b/>
        <sz val="8"/>
        <color theme="1"/>
        <rFont val="Arial Narrow"/>
        <family val="2"/>
      </rPr>
      <t>CODO PRESIÓN PVC:</t>
    </r>
    <r>
      <rPr>
        <sz val="8"/>
        <color theme="1"/>
        <rFont val="Arial Narrow"/>
        <family val="2"/>
      </rPr>
      <t xml:space="preserve">
MEDIDA: 3".</t>
    </r>
  </si>
  <si>
    <r>
      <rPr>
        <b/>
        <sz val="8"/>
        <color theme="1"/>
        <rFont val="Arial Narrow"/>
        <family val="2"/>
      </rPr>
      <t>ADAPTADOR DE PVC MACHO PRESIÓN:</t>
    </r>
    <r>
      <rPr>
        <sz val="8"/>
        <color theme="1"/>
        <rFont val="Arial Narrow"/>
        <family val="2"/>
      </rPr>
      <t xml:space="preserve">
MEDIDA: 1".</t>
    </r>
  </si>
  <si>
    <r>
      <rPr>
        <b/>
        <sz val="8"/>
        <color theme="1"/>
        <rFont val="Arial Narrow"/>
        <family val="2"/>
      </rPr>
      <t>ADAPTADOR DE PVC MACHO PRESIÓN:</t>
    </r>
    <r>
      <rPr>
        <sz val="8"/>
        <color theme="1"/>
        <rFont val="Arial Narrow"/>
        <family val="2"/>
      </rPr>
      <t xml:space="preserve">
MEDIDA: 2".</t>
    </r>
  </si>
  <si>
    <r>
      <rPr>
        <b/>
        <sz val="8"/>
        <color theme="1"/>
        <rFont val="Arial Narrow"/>
        <family val="2"/>
      </rPr>
      <t>ADAPTADOR DE PVC MACHO PRESIÓN:</t>
    </r>
    <r>
      <rPr>
        <sz val="8"/>
        <color theme="1"/>
        <rFont val="Arial Narrow"/>
        <family val="2"/>
      </rPr>
      <t xml:space="preserve">
MEDIDA: 3".</t>
    </r>
  </si>
  <si>
    <r>
      <rPr>
        <b/>
        <sz val="8"/>
        <color theme="1"/>
        <rFont val="Arial Narrow"/>
        <family val="2"/>
      </rPr>
      <t>ADAPTADOR DE PVC HEMBRA PRESIÓN:</t>
    </r>
    <r>
      <rPr>
        <sz val="8"/>
        <color theme="1"/>
        <rFont val="Arial Narrow"/>
        <family val="2"/>
      </rPr>
      <t xml:space="preserve">
MEDIDA: 1".</t>
    </r>
  </si>
  <si>
    <r>
      <rPr>
        <b/>
        <sz val="8"/>
        <color theme="1"/>
        <rFont val="Arial Narrow"/>
        <family val="2"/>
      </rPr>
      <t>ADAPTADOR DE PVC HEMBRA PRESIÓN:</t>
    </r>
    <r>
      <rPr>
        <sz val="8"/>
        <color theme="1"/>
        <rFont val="Arial Narrow"/>
        <family val="2"/>
      </rPr>
      <t xml:space="preserve">
MEDIDA: 2".</t>
    </r>
  </si>
  <si>
    <r>
      <rPr>
        <b/>
        <sz val="8"/>
        <color theme="1"/>
        <rFont val="Arial Narrow"/>
        <family val="2"/>
      </rPr>
      <t>ADAPTADOR DE PVC HEMBRA PRESIÓN:</t>
    </r>
    <r>
      <rPr>
        <sz val="8"/>
        <color theme="1"/>
        <rFont val="Arial Narrow"/>
        <family val="2"/>
      </rPr>
      <t xml:space="preserve">
MEDIDA: 3".</t>
    </r>
  </si>
  <si>
    <r>
      <rPr>
        <b/>
        <sz val="8"/>
        <color theme="1"/>
        <rFont val="Arial Narrow"/>
        <family val="2"/>
      </rPr>
      <t xml:space="preserve">CODO: </t>
    </r>
    <r>
      <rPr>
        <sz val="8"/>
        <color theme="1"/>
        <rFont val="Arial Narrow"/>
        <family val="2"/>
      </rPr>
      <t xml:space="preserve">
DIÁMETRO EN PULG: </t>
    </r>
    <r>
      <rPr>
        <b/>
        <sz val="8"/>
        <color theme="1"/>
        <rFont val="Arial Narrow"/>
        <family val="2"/>
      </rPr>
      <t>1/2 PULG</t>
    </r>
    <r>
      <rPr>
        <sz val="8"/>
        <color theme="1"/>
        <rFont val="Arial Narrow"/>
        <family val="2"/>
      </rPr>
      <t xml:space="preserve">
TIPO: ACCESORIO SANITARIO
MEDIDAS: 10,1CM DIÁMETRO APROXIMADAMENTE X 4,5CM DIÁMETRO INTERNO APROXIMADAMENTE
CARACTERÍSTICAS: CODO PVC, DE CALIDAD, CON CAPACIDAD PARA HACER FLUIR LOS DESECHOS FÁCILMENTE, SUPERFICIE LISA, LIGERA Y FÁCIL DE MANIPULAR, TOTALMENTE HERMÉTICA 
MATERIAL: PLÁSTICO
USO GENERALMENTE USO SANITARIO
COLOR: AMARILLO</t>
    </r>
  </si>
  <si>
    <r>
      <rPr>
        <b/>
        <sz val="8"/>
        <color theme="1"/>
        <rFont val="Arial Narrow"/>
        <family val="2"/>
      </rPr>
      <t xml:space="preserve">UNIÓN SANITARIA: </t>
    </r>
    <r>
      <rPr>
        <sz val="8"/>
        <color theme="1"/>
        <rFont val="Arial Narrow"/>
        <family val="2"/>
      </rPr>
      <t xml:space="preserve">
DIÁMETRO: 4 PULG
TIPO: ACCESORIO SANITARIO
MEDIDAS: 9,7 CM DE LARGO, DIÁMETRO DE 10,2 CM
CARACTERÍSTICAS: UNIÓN DE CALIDAD, RESISTENTE, DURADERA, DISEÑADA PARA DURAR.
MATERIAL: PLÁSTICO
USO: UNIÓN PARA TUBERÍA DE SANITARIOS
COLOR: AMARILLO</t>
    </r>
  </si>
  <si>
    <r>
      <rPr>
        <b/>
        <sz val="8"/>
        <color theme="1"/>
        <rFont val="Arial Narrow"/>
        <family val="2"/>
      </rPr>
      <t>CIELORASO PVC:</t>
    </r>
    <r>
      <rPr>
        <sz val="8"/>
        <color theme="1"/>
        <rFont val="Arial Narrow"/>
        <family val="2"/>
      </rPr>
      <t xml:space="preserve"> 
CAJA X 3M2, 
LÁMINA DE 3M X 25CM
MATERIAL: PVC
ACHO: 25CM
ESPESOR: 6MM
COLOR: GRIS CATEDRAL LISO
PESO: 525 G/M APROX. +/- 5%
TIPO: CIELO RASO PVC
FORMA: LAMA TIRA RECTANGULAR
LARGO: 3M 
CARACTERISTICAS: 100% IMPERMEABLE, AUTOEXTINGUIBLE, INMUNE A PLAGAS Y HONGOS, ASÉPTICO, FLEXIBLE, FÁCIL INSTALACIÓN, NO TRASLUCIDO, DURABLES Y RESISTENTES ESTABILIDAD DE COLOR, FÁCIL MANTENIMIENTO. USO INTERIOR.</t>
    </r>
  </si>
  <si>
    <r>
      <rPr>
        <b/>
        <sz val="8"/>
        <color theme="1"/>
        <rFont val="Arial Narrow"/>
        <family val="2"/>
      </rPr>
      <t>CINTA AISLANTE:</t>
    </r>
    <r>
      <rPr>
        <sz val="8"/>
        <color theme="1"/>
        <rFont val="Arial Narrow"/>
        <family val="2"/>
      </rPr>
      <t xml:space="preserve">
DIMENSIONES: 18 MM X 9.1 M
CARACTERISTICA: TENSION DE RUPTURA DE 8 LB/" 
CAPACIDAD DE AISLAMIENTO DE 69000 V. RESISTENCIA: RAYOS UV,  ALTAS Y BAJAS TEMPERATURAS (-18°C HASTA 105°C).</t>
    </r>
  </si>
  <si>
    <r>
      <rPr>
        <b/>
        <sz val="8"/>
        <color theme="1"/>
        <rFont val="Arial Narrow"/>
        <family val="2"/>
      </rPr>
      <t>CINTA TEFLON:</t>
    </r>
    <r>
      <rPr>
        <sz val="8"/>
        <color theme="1"/>
        <rFont val="Arial Narrow"/>
        <family val="2"/>
      </rPr>
      <t xml:space="preserve">
MEDIDA: 3/4"X15MTS </t>
    </r>
  </si>
  <si>
    <r>
      <rPr>
        <b/>
        <sz val="8"/>
        <color theme="1"/>
        <rFont val="Arial Narrow"/>
        <family val="2"/>
      </rPr>
      <t>CINTA DE SEGURIDAD ANTIDESLIZANTE:</t>
    </r>
    <r>
      <rPr>
        <sz val="8"/>
        <color theme="1"/>
        <rFont val="Arial Narrow"/>
        <family val="2"/>
      </rPr>
      <t xml:space="preserve">
CON RESPALDO VINILICO (PVC) RECUBIERTO CON GRANO ABRASIVO, ADPATADO A TODO TIPO DE TRAFICO  MEDIDA 48MM X 5M.</t>
    </r>
  </si>
  <si>
    <r>
      <rPr>
        <b/>
        <sz val="8"/>
        <color theme="1"/>
        <rFont val="Arial Narrow"/>
        <family val="2"/>
      </rPr>
      <t>CAJA PVC:</t>
    </r>
    <r>
      <rPr>
        <sz val="8"/>
        <color theme="1"/>
        <rFont val="Arial Narrow"/>
        <family val="2"/>
      </rPr>
      <t xml:space="preserve">
CARACTERISTICA: CAJA  PVC 5800.</t>
    </r>
  </si>
  <si>
    <r>
      <rPr>
        <b/>
        <sz val="8"/>
        <color theme="1"/>
        <rFont val="Arial Narrow"/>
        <family val="2"/>
      </rPr>
      <t>CINTA AUTOFUNDENTE 18MM X 9.1M</t>
    </r>
    <r>
      <rPr>
        <sz val="8"/>
        <color theme="1"/>
        <rFont val="Arial Narrow"/>
        <family val="2"/>
      </rPr>
      <t xml:space="preserve">
TIPO: CINTA DE CAUCHO
CARACTERÍSTICAS: ELONGACIÓN 1000%-HASTA 69 KV
MATERIAL: CAUCHO
USO: AISLAMIENTO PRIMARIO Y SECUNDARIO PARA BAJA, MEDIA Y ALTA TENSIÓN
ANCHO: 18 MM
LARGO: 9.1 M
NORMA TÉCNICA: RETIE</t>
    </r>
  </si>
  <si>
    <r>
      <rPr>
        <b/>
        <sz val="8"/>
        <rFont val="Arial Narrow"/>
        <family val="2"/>
      </rPr>
      <t xml:space="preserve">TEJA PERFIL 7: </t>
    </r>
    <r>
      <rPr>
        <sz val="8"/>
        <rFont val="Arial Narrow"/>
        <family val="2"/>
      </rPr>
      <t xml:space="preserve">
TIPO: TEJAS DE PVC - FIBRA VIDRIO
NÚMERO: 6
CARACTERÍSTICAS: TEJA DE ALTA CALIDAD, MATERIAL RESISTENTE, DE ALTA DURABILIDAD, TOTAL HERMETICIDAD PARA EVITAR FILTRACIONES DE LÍQUIDOS.
MATERIAL: PVC
USO: PARA CUBIERTAS DE TODO TIPO DE EDIFICACIONES
ANCHO: 92 CM
LARGO: 183 CM
COLOR: MARFIL
ESPESOR: 0,9 MM</t>
    </r>
  </si>
  <si>
    <r>
      <rPr>
        <b/>
        <sz val="8"/>
        <rFont val="Arial Narrow"/>
        <family val="2"/>
      </rPr>
      <t xml:space="preserve">TEJA PERFIL 7 #6 183X92CM, </t>
    </r>
    <r>
      <rPr>
        <sz val="8"/>
        <rFont val="Arial Narrow"/>
        <family val="2"/>
      </rPr>
      <t xml:space="preserve">
PESO: 17.66 K/UNIDAD. 10.54 K/M2 PUEDE VARIAR +/- 10% DE ACUERDO A LA HUMEDAD DEL PRODUCTO.
TIPO: TEJA FIBROCEMENTO
MATERIAL: CEMENTO, CARBONATO DE CALCIO, FIBRAS MINERALES, CELULOSA
CARACTERÍSTICAS: CUMPLE CON LOS REQUISITOS EXIGIDOS EN LA NORMA TÉCNICA COLOMBIANA NTC 160, CATEGORÍA C, CLASE 3. 
LARGO: 1.83 M
USOS: PARA CUBIERTAS DE TODO TIPO DE CONSTRUCCIÓN, O TAMBIÉN UN CUBRIMIENTO DE FACHADAS.
ÁREA: ÚTIL 1.475 M2
ANCHO: 0.92 M
COLOR: GRIS</t>
    </r>
  </si>
  <si>
    <r>
      <rPr>
        <b/>
        <sz val="8"/>
        <color theme="1"/>
        <rFont val="Arial Narrow"/>
        <family val="2"/>
      </rPr>
      <t>LADRILLO:</t>
    </r>
    <r>
      <rPr>
        <sz val="8"/>
        <color theme="1"/>
        <rFont val="Arial Narrow"/>
        <family val="2"/>
      </rPr>
      <t xml:space="preserve">
TIPO: PRENSADO MACIZO 
MEDIDAS: 24,5 X 12 X 5,5 CM.</t>
    </r>
  </si>
  <si>
    <r>
      <rPr>
        <b/>
        <sz val="8"/>
        <color theme="1"/>
        <rFont val="Arial Narrow"/>
        <family val="2"/>
      </rPr>
      <t>PISO EN PORCELANATO:</t>
    </r>
    <r>
      <rPr>
        <sz val="8"/>
        <color theme="1"/>
        <rFont val="Arial Narrow"/>
        <family val="2"/>
      </rPr>
      <t xml:space="preserve">
TIPO: PULIDO RECTIFICADO, SELLADO, PARA TRÁFICO MEDIO ALTO CON ALTA RESISTENCIA AL DESGASTE A LA FLEXION Y A LA COMPRESION RESISTENTE: AL IMPACTO
COLOR: BLANCO
GARANTIA: NO CAMBIAN CON EL PASO DEL TIEMPO NI CON LAS ADVERSIDADES DEL CLIMA, DIMENSIONES DE TABLETA 60X60 CM.</t>
    </r>
  </si>
  <si>
    <r>
      <rPr>
        <b/>
        <sz val="8"/>
        <color theme="1"/>
        <rFont val="Arial Narrow"/>
        <family val="2"/>
      </rPr>
      <t>ADHESIVO CEMENTICIO:</t>
    </r>
    <r>
      <rPr>
        <sz val="8"/>
        <color theme="1"/>
        <rFont val="Arial Narrow"/>
        <family val="2"/>
      </rPr>
      <t xml:space="preserve">
CARACTERISTICAS: 
PEGANTE A BASE DE CEMENTO, AGREGADOS DE GRANULOMETRÍAS SELECCIONADAS Y ADITIVOS.
USO: PARA INSTALACIÓN DE PISOS, REVESTIMIENTOS CERÁMICOS DE BAJA ABSORCIÓN (GRES PORCELANICO, PORCELANATOS, VIDRIADOS, ETC.) EN PISOS Y PAREDES EN ZONAS INTERIORES Y EXTERIORES, SOBRE SUPERFICIES
MEDIDAS: BOLSA X 25 KG</t>
    </r>
  </si>
  <si>
    <r>
      <rPr>
        <b/>
        <sz val="8"/>
        <color theme="1"/>
        <rFont val="Arial Narrow"/>
        <family val="2"/>
      </rPr>
      <t xml:space="preserve">BOQUILLA CEMENTICIA:
</t>
    </r>
    <r>
      <rPr>
        <sz val="8"/>
        <rFont val="Arial Narrow"/>
        <family val="2"/>
      </rPr>
      <t xml:space="preserve">MEZCLA DE CEMENTO, AGREGADOS FINOS, ADITIVOS POLIMÉRICOS Y PIGMENTOS QUE SE HOMOGENIZAN FÁCILMENTE CON AGUA, </t>
    </r>
    <r>
      <rPr>
        <sz val="8"/>
        <color theme="1"/>
        <rFont val="Arial Narrow"/>
        <family val="2"/>
      </rPr>
      <t>COLORES VARIADOS PARA USO EN BAÑOS/COCINAS/OTRAS AREAS/EXTERIORES, CAJAS DE 5KG</t>
    </r>
  </si>
  <si>
    <r>
      <rPr>
        <b/>
        <sz val="8"/>
        <color theme="1"/>
        <rFont val="Arial Narrow"/>
        <family val="2"/>
      </rPr>
      <t>CEMENTO BLANCO:</t>
    </r>
    <r>
      <rPr>
        <sz val="8"/>
        <color theme="1"/>
        <rFont val="Arial Narrow"/>
        <family val="2"/>
      </rPr>
      <t xml:space="preserve">
 TIPO: L
PRESENTACIÓN DE 20 KG
CARACTERISTICA: OXIDO DE MAGNESIO, FRAGUADO INICIAL MÍNIMO 90 MINUTOS, FRAGUADO FINAL MÁXIMO 320 MINUTOS.</t>
    </r>
  </si>
  <si>
    <r>
      <rPr>
        <b/>
        <sz val="8"/>
        <color theme="1"/>
        <rFont val="Arial Narrow"/>
        <family val="2"/>
      </rPr>
      <t>CEMENTO GRIS</t>
    </r>
    <r>
      <rPr>
        <sz val="8"/>
        <color theme="1"/>
        <rFont val="Arial Narrow"/>
        <family val="2"/>
      </rPr>
      <t xml:space="preserve">
TIPO: L
PRESENTACIÓN: 50 KG. 
CARACTERISTICAS: OXIDO DE MAGNESIO MÁXIMO 6,00, FRAGUADO INICIAL MÍNIMO 45 MINUTOS, FRAGUADO FINAL 420 MINUTOS.</t>
    </r>
  </si>
  <si>
    <r>
      <rPr>
        <b/>
        <sz val="8"/>
        <color theme="1"/>
        <rFont val="Arial Narrow"/>
        <family val="2"/>
      </rPr>
      <t xml:space="preserve">LAMINA CIELO RASO:
</t>
    </r>
    <r>
      <rPr>
        <sz val="8"/>
        <color theme="1"/>
        <rFont val="Arial Narrow"/>
        <family val="2"/>
      </rPr>
      <t>DE YESO Y/O FIBRA MINERAL MEDIDAS 603 MM X 603 MM, COLOR BLANCO, ESPESOR 14 MM.</t>
    </r>
  </si>
  <si>
    <r>
      <rPr>
        <b/>
        <sz val="8"/>
        <rFont val="Arial Narrow"/>
        <family val="2"/>
      </rPr>
      <t>SUPERPLACA 3/8:</t>
    </r>
    <r>
      <rPr>
        <sz val="8"/>
        <rFont val="Arial Narrow"/>
        <family val="2"/>
      </rPr>
      <t xml:space="preserve">
TIPO: CIELO RASO DRYWALL 
MEDIDAS ANCHO 1,22 METROS X LARGO 2,44 METROS
CARACTERÍSTICAS: SUPERPLACA, ELABORADA DE LÁMINA DE YESO FORMULADO Y PROCESADO ENTRE 2 CARTONCILLOS, RECUBIERTO DE PAPEL 100% RECICLADO, LIVIAN.
MATERIAL: YESO.
USO: SISTEMAS DE MUROS, PAREDES Y CIELO RASOS, REPARACIONES, REMODELACIONES Y REVESTIMIENTOS EN AMBIENTES INTERIORES
ESPESOR 12.7MM</t>
    </r>
  </si>
  <si>
    <r>
      <rPr>
        <b/>
        <sz val="8"/>
        <rFont val="Arial Narrow"/>
        <family val="2"/>
      </rPr>
      <t>SUPERPLACA DE ½:</t>
    </r>
    <r>
      <rPr>
        <sz val="8"/>
        <rFont val="Arial Narrow"/>
        <family val="2"/>
      </rPr>
      <t xml:space="preserve">
TIPO: CIELO RASO DRYWALL
MEDIDAS: ANCHO 1,22 METROS X LARGO 2,44 METROS
CARACTERÍSTICAS: SUPERPLACA LIVIANA, LÁMINA COMPUESTA POR YESO FORMULADO Y PROCESADO ENTRE 2 CARTONCILLOS, RECUBIERTO DE PAPEL 100% RECICLADO.
MATERIAL: YESO
USO: SE UTILIZA EN SISTEMAS DE MUROS, PAREDES Y CIELO RASOS, REPARACIONES, REMODELACIONES Y REVESTIMIENTOS EN AMBIENTES INTERIORES.
ESPESOR: 12.7MM</t>
    </r>
  </si>
  <si>
    <r>
      <rPr>
        <b/>
        <sz val="8"/>
        <rFont val="Arial Narrow"/>
        <family val="2"/>
      </rPr>
      <t>CIELO RASO</t>
    </r>
    <r>
      <rPr>
        <sz val="8"/>
        <rFont val="Arial Narrow"/>
        <family val="2"/>
      </rPr>
      <t xml:space="preserve">
MEDIDA: 60CM X 60 CM
CARACTERISTICAS: PLAFÓN PARA CIELO RASO MODULAR BLANCO DE 60.5 X 60.5 CM DE POLIESTIRENO RÍGIDO COLAMINADO, SUPERLIVIANO, DE RÁPIDA INSTALACIÓN, FÁCIL MANTENIMIENTO, LAVABLE, RECICLABLE, NO TOXICO, RETARDANTE DE FLAMA.
MATERIAL: POLIESTIRENO RÍGIDO COLAMINADO
USO: CIELO RASO MODULAR
COLOR: BLANCO</t>
    </r>
  </si>
  <si>
    <r>
      <rPr>
        <b/>
        <sz val="8"/>
        <color theme="1"/>
        <rFont val="Arial Narrow"/>
        <family val="2"/>
      </rPr>
      <t>LIJA DE AGUA:</t>
    </r>
    <r>
      <rPr>
        <sz val="8"/>
        <color theme="1"/>
        <rFont val="Arial Narrow"/>
        <family val="2"/>
      </rPr>
      <t xml:space="preserve">
USO: PLIEGO PAPEL
TIPO : PAPEL IMPERMEABLE
PRESENTACION: HOJAS DE 9 X 11
TAMAÑO : DIFERENTES</t>
    </r>
  </si>
  <si>
    <r>
      <rPr>
        <b/>
        <sz val="8"/>
        <color theme="1"/>
        <rFont val="Arial Narrow"/>
        <family val="2"/>
      </rPr>
      <t xml:space="preserve">LAMINA ASFALTICA:
</t>
    </r>
    <r>
      <rPr>
        <sz val="8"/>
        <color theme="1"/>
        <rFont val="Arial Narrow"/>
        <family val="2"/>
      </rPr>
      <t>IMPERMEABILIZANTE NO PROTEGIDA</t>
    </r>
  </si>
  <si>
    <r>
      <rPr>
        <b/>
        <sz val="8"/>
        <color theme="1"/>
        <rFont val="Arial Narrow"/>
        <family val="2"/>
      </rPr>
      <t>BROCHA</t>
    </r>
    <r>
      <rPr>
        <sz val="8"/>
        <color theme="1"/>
        <rFont val="Arial Narrow"/>
        <family val="2"/>
      </rPr>
      <t xml:space="preserve">
CARACTERISTICA: DE PINTURA DE PARED MEDIDAS: 2" DE ANCHO, X 7/8" DE GRUESO
TIPO: CERDA CHINA NEGRA, DE 3 1/4",  MANGO: MADERA.</t>
    </r>
  </si>
  <si>
    <r>
      <rPr>
        <b/>
        <sz val="8"/>
        <color theme="1"/>
        <rFont val="Arial Narrow"/>
        <family val="2"/>
      </rPr>
      <t>BROCHA</t>
    </r>
    <r>
      <rPr>
        <sz val="8"/>
        <color theme="1"/>
        <rFont val="Arial Narrow"/>
        <family val="2"/>
      </rPr>
      <t xml:space="preserve">
CARACTERISTICA: DE PINTURA DE PARED MEDIDAS: 3" DE ANCHO, X 7/8" DE GRUESO
TIPO: CERDA CHINA NEGRA, DE 3 1/4",  MANGO: MADERA.</t>
    </r>
  </si>
  <si>
    <r>
      <rPr>
        <b/>
        <sz val="8"/>
        <color theme="1"/>
        <rFont val="Arial Narrow"/>
        <family val="2"/>
      </rPr>
      <t>BROCHA</t>
    </r>
    <r>
      <rPr>
        <sz val="8"/>
        <color theme="1"/>
        <rFont val="Arial Narrow"/>
        <family val="2"/>
      </rPr>
      <t xml:space="preserve">
CARACTERISTICA: PINTURA DE PARED
MEDIDA: 4" DE ANCHO, X 1" DE GRUESO, TIPO: CERDA CHINA NEGRA, DE 4 1/4"  MANGO: DE MADERA.</t>
    </r>
  </si>
  <si>
    <r>
      <rPr>
        <b/>
        <sz val="8"/>
        <color theme="1"/>
        <rFont val="Arial Narrow"/>
        <family val="2"/>
      </rPr>
      <t>RODILLO</t>
    </r>
    <r>
      <rPr>
        <sz val="8"/>
        <color theme="1"/>
        <rFont val="Arial Narrow"/>
        <family val="2"/>
      </rPr>
      <t xml:space="preserve">
CLASE:  DE ESPONJA POLIÉSTER
MEDIDA:  230 MM X 60 MM DE ALTO
USO: TODO TIPO DE PINTURA RESISTENTE A SOLVENTES.</t>
    </r>
  </si>
  <si>
    <r>
      <rPr>
        <b/>
        <sz val="8"/>
        <color theme="1"/>
        <rFont val="Arial Narrow"/>
        <family val="2"/>
      </rPr>
      <t>RODILLO</t>
    </r>
    <r>
      <rPr>
        <sz val="8"/>
        <color theme="1"/>
        <rFont val="Arial Narrow"/>
        <family val="2"/>
      </rPr>
      <t xml:space="preserve">
CLASE: DE ESPONJA POLIÉSTER
MEDIDA: 90 MM, X 37 MM DE ALTO
USO: TODO TIPO DE PINTURA RESISTENTE A SOLVENTES.</t>
    </r>
  </si>
  <si>
    <r>
      <rPr>
        <b/>
        <sz val="8"/>
        <color theme="1"/>
        <rFont val="Arial Narrow"/>
        <family val="2"/>
      </rPr>
      <t>RODILLO EPÓXICO</t>
    </r>
    <r>
      <rPr>
        <sz val="8"/>
        <color theme="1"/>
        <rFont val="Arial Narrow"/>
        <family val="2"/>
      </rPr>
      <t xml:space="preserve">
UNIÓN: METÁLICA 
MANGO TUBULAR EN PLÁSTICO NEGRO CON FRANJAS LATERALES 
MEDIDA: 9 PULGADAS
MATERIAL: POLIETILENO
USO: APLICACIÓN VINILOS Y RECUBRIMIENTOS A BASE DE AGUA
COLOR: BLANCO</t>
    </r>
  </si>
  <si>
    <r>
      <rPr>
        <b/>
        <sz val="8"/>
        <color theme="1"/>
        <rFont val="Arial Narrow"/>
        <family val="2"/>
      </rPr>
      <t xml:space="preserve">GUANTES DE SEGURIDAD ISSA LÁTEX </t>
    </r>
    <r>
      <rPr>
        <sz val="8"/>
        <color theme="1"/>
        <rFont val="Arial Narrow"/>
        <family val="2"/>
      </rPr>
      <t>CORRUGADO 
ANCHO (CM) 15,5 CM
MATERIAL LÁTEX CORRUGADO SOPORTADO SOBRE HILAZA
CERTIFICACIÓN EN388:2003 - EN420
GRUPO: LÁTEX
PUÑO CERRADO
LARGO (CM) 24,5 CM
TALLA 9/L
COLOR: LÁTEX AZUL SOBRE HILAZA AZUL CLARO.
TIPO GUANTES DE SEGURIDAD
FORRO LATEX
PESO (KG) 0,108
ALTO (CM) 1,5 CM</t>
    </r>
  </si>
  <si>
    <r>
      <rPr>
        <b/>
        <sz val="8"/>
        <color theme="1"/>
        <rFont val="Arial Narrow"/>
        <family val="2"/>
      </rPr>
      <t>GUANTE HILAZA RECUBIERTO LÁTEX</t>
    </r>
    <r>
      <rPr>
        <sz val="8"/>
        <color theme="1"/>
        <rFont val="Arial Narrow"/>
        <family val="2"/>
      </rPr>
      <t xml:space="preserve">
MATERIAL: HILAZA POLIÉSTER/ALGODÓN RECUBIERTO DE LÁTEX
USO: PROFESIONAL 
TALLA: ÚNICA
COLOR: AMARILLO
PESO: 1.44 KG
TIPO: GUANTE INDUSTRIAL
GÉNERO: UNISEX
FORRO: HILAZA
LARGO: 24 CM</t>
    </r>
  </si>
  <si>
    <r>
      <rPr>
        <b/>
        <sz val="8"/>
        <color theme="1"/>
        <rFont val="Arial Narrow"/>
        <family val="2"/>
      </rPr>
      <t xml:space="preserve">GUANTE: MULTIFLEX POLIESTER NITRILO </t>
    </r>
    <r>
      <rPr>
        <sz val="8"/>
        <color theme="1"/>
        <rFont val="Arial Narrow"/>
        <family val="2"/>
      </rPr>
      <t xml:space="preserve">
TALLA: M
MATERIAL: POLIESTER/NITRILO
USO: QUÍMICO LEVE, IMPACTO LEVE, ABRASIÓN Y CORTE
PUÑO: CERRADO 
COLOR: NEGRO</t>
    </r>
  </si>
  <si>
    <r>
      <rPr>
        <b/>
        <sz val="8"/>
        <color theme="1"/>
        <rFont val="Arial Narrow"/>
        <family val="2"/>
      </rPr>
      <t>PERFILES DRYWALL CIELOS:</t>
    </r>
    <r>
      <rPr>
        <sz val="8"/>
        <color theme="1"/>
        <rFont val="Arial Narrow"/>
        <family val="2"/>
      </rPr>
      <t xml:space="preserve">
MATERIAL: ACERO GALVANIZADO
MEDIDAS: 3/4 X 3/4" X 0.38MM X 2.44M
LARGO: 2.44M
USOS: ESTRUCTURA CIELO RASOS, DRYWALL, CONSTRUCCIÓN LIVIANA.
ESPESOR: 0.38MM</t>
    </r>
  </si>
  <si>
    <r>
      <rPr>
        <b/>
        <sz val="8"/>
        <color theme="1"/>
        <rFont val="Arial Narrow"/>
        <family val="2"/>
      </rPr>
      <t>VIGUETA:</t>
    </r>
    <r>
      <rPr>
        <sz val="8"/>
        <color theme="1"/>
        <rFont val="Arial Narrow"/>
        <family val="2"/>
      </rPr>
      <t xml:space="preserve">
TIPO: PERFILES DRYWALL CIELOS
MATERIAL: ACERO GALVANIZADO
MEDIDAS: 1-1/2 x 3/4" x 0.38mm x 2.44m
LARGO: 2.44M
USOS ESTRUCTURA CIELO RASOS, DRYWALL, CONSTRUCCIÓN LIVIANA.
ESPESOR 0.38MM</t>
    </r>
  </si>
  <si>
    <r>
      <rPr>
        <b/>
        <sz val="8"/>
        <color theme="1"/>
        <rFont val="Arial Narrow"/>
        <family val="2"/>
      </rPr>
      <t>PERFILES DRYWALL CIELOS:</t>
    </r>
    <r>
      <rPr>
        <sz val="8"/>
        <color theme="1"/>
        <rFont val="Arial Narrow"/>
        <family val="2"/>
      </rPr>
      <t xml:space="preserve">
MATERIAL ACERO GALVANIZADO
MEDIDAS 2-5/16 X 3/4" X 0.38MM X 2.44M
LARGO 2.44M
USOS ESTRUCTURA CIELO RASOS, DRYWALL, CONSTRUCCIÓN LIVIANA.
ESPESOR 0.38MM</t>
    </r>
  </si>
  <si>
    <r>
      <rPr>
        <b/>
        <sz val="8"/>
        <color theme="1"/>
        <rFont val="Arial Narrow"/>
        <family val="2"/>
      </rPr>
      <t xml:space="preserve">ALAMBRE: </t>
    </r>
    <r>
      <rPr>
        <sz val="8"/>
        <color theme="1"/>
        <rFont val="Arial Narrow"/>
        <family val="2"/>
      </rPr>
      <t xml:space="preserve">
USO: BAJA TENSIÓN
ESPESOR : AISLAMIENTO 0,76 MM
TIPO: RESISTENCIA ELECTRICA
PRESENTACION: CALIBRE DE 10</t>
    </r>
  </si>
  <si>
    <r>
      <rPr>
        <b/>
        <sz val="8"/>
        <color theme="1"/>
        <rFont val="Arial Narrow"/>
        <family val="2"/>
      </rPr>
      <t>ALAMBRE:</t>
    </r>
    <r>
      <rPr>
        <sz val="8"/>
        <color theme="1"/>
        <rFont val="Arial Narrow"/>
        <family val="2"/>
      </rPr>
      <t xml:space="preserve">
PRESENTACION: ALAMBRE THHN / THWN 
NÚMERO: 6
TIPO:  CUBIERTA EN CHAQUETA DE NYLON</t>
    </r>
  </si>
  <si>
    <r>
      <rPr>
        <b/>
        <sz val="8"/>
        <color theme="1"/>
        <rFont val="Arial Narrow"/>
        <family val="2"/>
      </rPr>
      <t xml:space="preserve">ALAMBRE: </t>
    </r>
    <r>
      <rPr>
        <sz val="8"/>
        <color theme="1"/>
        <rFont val="Arial Narrow"/>
        <family val="2"/>
      </rPr>
      <t xml:space="preserve">
USO: BAJA TENSIÓN 
PRESENTACION: CALIBRE 8
CUBIERTA: CHAQUETA DE NYLON
ESPESOR DE AISLAMIENTO: 0,76 MM RESISTENCIA ELÉCTRICA: 5,35 OHM/KM</t>
    </r>
  </si>
  <si>
    <r>
      <rPr>
        <b/>
        <sz val="8"/>
        <color theme="1"/>
        <rFont val="Arial Narrow"/>
        <family val="2"/>
      </rPr>
      <t xml:space="preserve">ALAMBRE: </t>
    </r>
    <r>
      <rPr>
        <sz val="8"/>
        <color theme="1"/>
        <rFont val="Arial Narrow"/>
        <family val="2"/>
      </rPr>
      <t xml:space="preserve">
USO: BAJA TENSIÓN 
PRESENTACION: CALIBRE 10
CUBIERTA: CHAQUETA DE NYLON
ESPESOR DE AISLAMIENTO: 0,76 MM RESISTENCIA ELÉCTRICA: 5,35 OHM/KM</t>
    </r>
  </si>
  <si>
    <r>
      <rPr>
        <b/>
        <sz val="8"/>
        <color theme="1"/>
        <rFont val="Arial Narrow"/>
        <family val="2"/>
      </rPr>
      <t xml:space="preserve">ALAMBRE: </t>
    </r>
    <r>
      <rPr>
        <sz val="8"/>
        <color theme="1"/>
        <rFont val="Arial Narrow"/>
        <family val="2"/>
      </rPr>
      <t xml:space="preserve">
USO: BAJA TENSIÓN 
PRESENTACION: CALIBRE 12
CUBIERTA: CHAQUETA DE NYLON
ESPESOR DE AISLAMIENTO: 0,76 MM RESISTENCIA ELÉCTRICA: 5,35 OHM/KM</t>
    </r>
  </si>
  <si>
    <r>
      <rPr>
        <b/>
        <sz val="8"/>
        <color theme="1"/>
        <rFont val="Arial Narrow"/>
        <family val="2"/>
      </rPr>
      <t>CERRADURA CILINDRICA:</t>
    </r>
    <r>
      <rPr>
        <sz val="8"/>
        <color theme="1"/>
        <rFont val="Arial Narrow"/>
        <family val="2"/>
      </rPr>
      <t xml:space="preserve">
USO: ENTRADA DE OFICINAS
CARACTERISTICA: PESTILLO SENCILLO, CILINDRO DE PINES, ALUMINIO PLATINUM, CILÍNDRICO BOTÓN DE BLOQUEO DE GRADO 2, EXCEDE 400.000 CICLOS
TIPO: ALTA SEGURIDAD.</t>
    </r>
  </si>
  <si>
    <r>
      <rPr>
        <b/>
        <sz val="8"/>
        <rFont val="Arial Narrow"/>
        <family val="2"/>
      </rPr>
      <t>CERRADURA CAJÓN:</t>
    </r>
    <r>
      <rPr>
        <sz val="8"/>
        <rFont val="Arial Narrow"/>
        <family val="2"/>
      </rPr>
      <t xml:space="preserve">
TIPO: CHAPA
MEDIDAS: 19X22MM
MATERIAL: ACERO GALVANIZADO. ACABADO NIQUELADO. 
CARACTERISTICAS: INCLUYE DOS LLAVES Y TORNILLOS 
USO: PUERTAS DE MUEBLES Y CLOSET. </t>
    </r>
  </si>
  <si>
    <r>
      <rPr>
        <b/>
        <sz val="8"/>
        <rFont val="Arial Narrow"/>
        <family val="2"/>
      </rPr>
      <t>CERRADURA MANIJA LINCOLN ENTRADA</t>
    </r>
    <r>
      <rPr>
        <sz val="8"/>
        <rFont val="Arial Narrow"/>
        <family val="2"/>
      </rPr>
      <t xml:space="preserve">
ANCHO (CM) 17 CM
GARANTÍA: (MESES) 24 MESES
MODELO: LINCOLN
CILINDRO SÍ
MANILLAS SÍ
MATERIAL: SAMAK
USO: OFICINA
LARGO (CM) 19 CM
COLOR: PLATEADO
TIPO: MANIJAS
CARACTERÍSTICAS: CERRADURA TUBULAR DE MANIJA. SEGURO INTERIOR DE MARIPOSA. PARA PUERTAS DE 35MM A 45MM DE ESPESOR Y BACKSET DE 60MM. REFERENCIA LLAVE CIEGA PARA ENTRADA PRINCIPAL. INCLUYE 2 LLAVES, INCLUYE MANIJA COMPLETA + ACCESORIOS Y PLANTILLA DE INSTALACIÓN.
PICAPORTE: SÍ</t>
    </r>
  </si>
  <si>
    <r>
      <rPr>
        <b/>
        <sz val="8"/>
        <rFont val="Arial Narrow"/>
        <family val="2"/>
      </rPr>
      <t>CERRADURA POMO BALL BAÑO 32D BP</t>
    </r>
    <r>
      <rPr>
        <sz val="8"/>
        <rFont val="Arial Narrow"/>
        <family val="2"/>
      </rPr>
      <t xml:space="preserve">
CILINDRO: ZINC
MANILLAS: ACERO INOXIDABLE
MATERIAL: ACERO INOXIDABLE
USO: OFICINA
ANCHO: 88 CM
PASADOR: ZINC
COLOR: SATINADO
CARACTERÍSTICAS: CILINDRO ZINC,MANIJA ZINC, ROSETA ACERO,CENTRO DE PUERTA 60 , 70MM, GROSOR PUERTA 35-44 MM. TODOS LOS PRODUCTOS GEO SE SOMETEN A PRUEBAS ANSI.
LARGO: 170 CM</t>
    </r>
  </si>
  <si>
    <r>
      <rPr>
        <b/>
        <sz val="8"/>
        <color theme="1"/>
        <rFont val="Arial Narrow"/>
        <family val="2"/>
      </rPr>
      <t>CLAVO ACERADO</t>
    </r>
    <r>
      <rPr>
        <sz val="8"/>
        <color theme="1"/>
        <rFont val="Arial Narrow"/>
        <family val="2"/>
      </rPr>
      <t xml:space="preserve">
TIPO: ESCUADRA LISO, 2 ", 3 MM,  CARACTERISTICA: FABRICADO EN ACERO DE ALTO CONTENIDO, DE CARBONO TEMPLADO Y REVENIDO QUE CONTENGA EXCELENTE DUREZA Y TENACIDAD. MEDIDAS: DIFERENTES MEDIDAS CON DISEÑO QUE PERMITA COLGAR ELEMENTOS EN SU CABEZA.</t>
    </r>
  </si>
  <si>
    <r>
      <rPr>
        <b/>
        <sz val="8"/>
        <color theme="1"/>
        <rFont val="Arial Narrow"/>
        <family val="2"/>
      </rPr>
      <t>ESPATULA</t>
    </r>
    <r>
      <rPr>
        <sz val="8"/>
        <color theme="1"/>
        <rFont val="Arial Narrow"/>
        <family val="2"/>
      </rPr>
      <t xml:space="preserve">
MEDIDAS: 0,6 MM DE ESPESOR, X 50 MM DE LARGO
MANGO:  PLASTICO Y REFUERZO SOLDADO CON ORIFICIO EN EL MANGO PLASTICO PARA COLGAR.</t>
    </r>
  </si>
  <si>
    <r>
      <rPr>
        <b/>
        <sz val="8"/>
        <color theme="1"/>
        <rFont val="Arial Narrow"/>
        <family val="2"/>
      </rPr>
      <t>ESPATULA:</t>
    </r>
    <r>
      <rPr>
        <sz val="8"/>
        <color theme="1"/>
        <rFont val="Arial Narrow"/>
        <family val="2"/>
      </rPr>
      <t xml:space="preserve">
MEDIDAS: 0,6 mm X 2 PULGADAS
MANGO:  PLASTICO Y REFUERZO SOLDADO CON ORIFICIO EN EL MANGO PLASTICO PARA COLGAR.</t>
    </r>
  </si>
  <si>
    <r>
      <rPr>
        <b/>
        <sz val="8"/>
        <color theme="1"/>
        <rFont val="Arial Narrow"/>
        <family val="2"/>
      </rPr>
      <t>ESPATULA:</t>
    </r>
    <r>
      <rPr>
        <sz val="8"/>
        <color theme="1"/>
        <rFont val="Arial Narrow"/>
        <family val="2"/>
      </rPr>
      <t xml:space="preserve">
MEDIDAS: 0,6 mm X 4 PULGADAS
MANGO:  PLASTICO Y REFUERZO SOLDADO CON ORIFICIO EN EL MANGO PLASTICO PARA COLGAR.</t>
    </r>
  </si>
  <si>
    <r>
      <rPr>
        <b/>
        <sz val="8"/>
        <color theme="1"/>
        <rFont val="Arial Narrow"/>
        <family val="2"/>
      </rPr>
      <t>ESPATULA:</t>
    </r>
    <r>
      <rPr>
        <sz val="8"/>
        <color theme="1"/>
        <rFont val="Arial Narrow"/>
        <family val="2"/>
      </rPr>
      <t xml:space="preserve">
MEDIDAS: 0,6 mm X 6 PULGADAS
MANGO:  PLASTICO Y REFUERZO SOLDADO CON ORIFICIO EN EL MANGO PLASTICO PARA COLGAR.</t>
    </r>
  </si>
  <si>
    <r>
      <rPr>
        <b/>
        <sz val="8"/>
        <color theme="1"/>
        <rFont val="Arial Narrow"/>
        <family val="2"/>
      </rPr>
      <t>HOJA DE SEGUETA:</t>
    </r>
    <r>
      <rPr>
        <sz val="8"/>
        <color theme="1"/>
        <rFont val="Arial Narrow"/>
        <family val="2"/>
      </rPr>
      <t xml:space="preserve">
MEDIDA:12" DE LONGITUD Y 18 DIENTES POR PULGADA
CARACTERISTICA: ACERO AL CARBÓN PARA CORTAR ESPESORES MAYORES A 3MM 
USO: CORTAR MATERIALES COMO ACERO INOXIDABLE, ACERO AL CARBÓN, HIERRO COLADO, COBRE, BRONCE Y ALUMINIO.</t>
    </r>
  </si>
  <si>
    <r>
      <rPr>
        <b/>
        <sz val="8"/>
        <color theme="1"/>
        <rFont val="Arial Narrow"/>
        <family val="2"/>
      </rPr>
      <t>LLANA</t>
    </r>
    <r>
      <rPr>
        <sz val="8"/>
        <color theme="1"/>
        <rFont val="Arial Narrow"/>
        <family val="2"/>
      </rPr>
      <t xml:space="preserve">
CARACTERISTICA: LLANA LISA EN ACERO MEDIDA: 257 MM DE LARGO, X 121 MM DE ANCHO
USO: PARA ACABADOS, CON MARCO CUBIERTO EN PLÁSTICO, EXCELENTE SOPORTE DE RESISTENCIA.</t>
    </r>
  </si>
  <si>
    <r>
      <rPr>
        <b/>
        <sz val="8"/>
        <color theme="1"/>
        <rFont val="Arial Narrow"/>
        <family val="2"/>
      </rPr>
      <t>PUNTILLA</t>
    </r>
    <r>
      <rPr>
        <sz val="8"/>
        <color theme="1"/>
        <rFont val="Arial Narrow"/>
        <family val="2"/>
      </rPr>
      <t xml:space="preserve">
TIPO: REDONDA CON CABEZA PLANA GRAFILADA, 1 1/2" CALIBRE: 14
PRSENTACIÓN: 500 G
CARACTERISTICA:FABRICADA EN ACERO SAE 1008 O 1012, PUNTA DE FORMA DE DIAMANTE, ACABADO BRILLANTE LIMPIO DE GRASA Y ESQUIRLAS.</t>
    </r>
  </si>
  <si>
    <r>
      <rPr>
        <b/>
        <sz val="8"/>
        <color theme="1"/>
        <rFont val="Arial Narrow"/>
        <family val="2"/>
      </rPr>
      <t>PUNTILLA REDONDA:</t>
    </r>
    <r>
      <rPr>
        <sz val="8"/>
        <color theme="1"/>
        <rFont val="Arial Narrow"/>
        <family val="2"/>
      </rPr>
      <t xml:space="preserve"> 
CON CABEZA PLANA GRAFILADA, 4 ", CALIBRE 6, 800 g </t>
    </r>
  </si>
  <si>
    <r>
      <rPr>
        <b/>
        <sz val="8"/>
        <color theme="1"/>
        <rFont val="Arial Narrow"/>
        <family val="2"/>
      </rPr>
      <t>REMACHE:</t>
    </r>
    <r>
      <rPr>
        <sz val="8"/>
        <color theme="1"/>
        <rFont val="Arial Narrow"/>
        <family val="2"/>
      </rPr>
      <t xml:space="preserve">
CLASE: EN ALUMINIO ESTANDAR 
CARACTERISTICA: CABEZA ALOMADA MEDIDA: 2,4 MM DE DIÁMETRO Y 6 MM DE LARGO</t>
    </r>
  </si>
  <si>
    <r>
      <rPr>
        <b/>
        <sz val="8"/>
        <color theme="1"/>
        <rFont val="Arial Narrow"/>
        <family val="2"/>
      </rPr>
      <t>REMACHE</t>
    </r>
    <r>
      <rPr>
        <sz val="8"/>
        <color theme="1"/>
        <rFont val="Arial Narrow"/>
        <family val="2"/>
      </rPr>
      <t xml:space="preserve">
CLASE: EN ALUMINIO ESTÁNDAR 
CARACTERISTICA: CABEZA ALOMADA 
MEDIDA: 3 MM DE DIÁMETRO Y 8 MM DE LARGO</t>
    </r>
  </si>
  <si>
    <r>
      <rPr>
        <b/>
        <sz val="8"/>
        <color theme="1"/>
        <rFont val="Arial Narrow"/>
        <family val="2"/>
      </rPr>
      <t>REMACHE</t>
    </r>
    <r>
      <rPr>
        <sz val="8"/>
        <color theme="1"/>
        <rFont val="Arial Narrow"/>
        <family val="2"/>
      </rPr>
      <t xml:space="preserve">
CLASE: EN HIERRO
CARACTERISTICA: CABEZA REDONDA, MEDIDA: 1/8" DE LARGO DE DIÁMETRO Y 1 1/2" DE LARGO.</t>
    </r>
  </si>
  <si>
    <r>
      <rPr>
        <b/>
        <sz val="8"/>
        <color theme="1"/>
        <rFont val="Arial Narrow"/>
        <family val="2"/>
      </rPr>
      <t>REMACHE</t>
    </r>
    <r>
      <rPr>
        <sz val="8"/>
        <color theme="1"/>
        <rFont val="Arial Narrow"/>
        <family val="2"/>
      </rPr>
      <t xml:space="preserve">
CLASE: EN HIERRO 
CARACTERISTICA: CABEZA REDONDA MEDIDA: 1/8" DE LARGO DE DIÁMETRO Y 5/16" DE LARGO.</t>
    </r>
  </si>
  <si>
    <r>
      <rPr>
        <b/>
        <sz val="8"/>
        <color theme="1"/>
        <rFont val="Arial Narrow"/>
        <family val="2"/>
      </rPr>
      <t>BROCA</t>
    </r>
    <r>
      <rPr>
        <sz val="8"/>
        <color theme="1"/>
        <rFont val="Arial Narrow"/>
        <family val="2"/>
      </rPr>
      <t xml:space="preserve">
CLASE: TUNGSTENO 
REFERENCIA: 5/16.</t>
    </r>
  </si>
  <si>
    <r>
      <rPr>
        <b/>
        <sz val="8"/>
        <color theme="1"/>
        <rFont val="Arial Narrow"/>
        <family val="2"/>
      </rPr>
      <t>BROCA:</t>
    </r>
    <r>
      <rPr>
        <sz val="8"/>
        <color theme="1"/>
        <rFont val="Arial Narrow"/>
        <family val="2"/>
      </rPr>
      <t xml:space="preserve">
CLASE: TUNGSTENO 
REFERENCIA: 1/4.</t>
    </r>
  </si>
  <si>
    <r>
      <rPr>
        <b/>
        <sz val="8"/>
        <color theme="1"/>
        <rFont val="Arial Narrow"/>
        <family val="2"/>
      </rPr>
      <t>BROCA</t>
    </r>
    <r>
      <rPr>
        <sz val="8"/>
        <color theme="1"/>
        <rFont val="Arial Narrow"/>
        <family val="2"/>
      </rPr>
      <t xml:space="preserve">
CLASE: TUNGSTENO 
REFERENCIA: 3/8.</t>
    </r>
  </si>
  <si>
    <r>
      <rPr>
        <b/>
        <sz val="8"/>
        <color theme="1"/>
        <rFont val="Arial Narrow"/>
        <family val="2"/>
      </rPr>
      <t>BROCA</t>
    </r>
    <r>
      <rPr>
        <sz val="8"/>
        <color theme="1"/>
        <rFont val="Arial Narrow"/>
        <family val="2"/>
      </rPr>
      <t xml:space="preserve">
CLASE: TUNGSTENO 
REFERENCIA: 1/2.</t>
    </r>
  </si>
  <si>
    <r>
      <rPr>
        <b/>
        <sz val="8"/>
        <color theme="1"/>
        <rFont val="Arial Narrow"/>
        <family val="2"/>
      </rPr>
      <t>CHAZO:</t>
    </r>
    <r>
      <rPr>
        <sz val="8"/>
        <color theme="1"/>
        <rFont val="Arial Narrow"/>
        <family val="2"/>
      </rPr>
      <t xml:space="preserve">
CLASE: CHAZO PUNTILLA 
MEDIDA: 1/2.</t>
    </r>
  </si>
  <si>
    <r>
      <rPr>
        <b/>
        <sz val="8"/>
        <color theme="1"/>
        <rFont val="Arial Narrow"/>
        <family val="2"/>
      </rPr>
      <t>CHAZO:</t>
    </r>
    <r>
      <rPr>
        <sz val="8"/>
        <color theme="1"/>
        <rFont val="Arial Narrow"/>
        <family val="2"/>
      </rPr>
      <t xml:space="preserve">
CLASE: CHAZO PUNTILLA 
MEDIDA: 1/4.</t>
    </r>
  </si>
  <si>
    <r>
      <rPr>
        <b/>
        <sz val="8"/>
        <color theme="1"/>
        <rFont val="Arial Narrow"/>
        <family val="2"/>
      </rPr>
      <t>CHAZO</t>
    </r>
    <r>
      <rPr>
        <sz val="8"/>
        <color theme="1"/>
        <rFont val="Arial Narrow"/>
        <family val="2"/>
      </rPr>
      <t xml:space="preserve">
CLASE: CHAZO PLÁSTICO RANURADO MEDIDA: 3/8.</t>
    </r>
  </si>
  <si>
    <r>
      <rPr>
        <b/>
        <sz val="8"/>
        <color theme="1"/>
        <rFont val="Arial Narrow"/>
        <family val="2"/>
      </rPr>
      <t>CHAZO</t>
    </r>
    <r>
      <rPr>
        <sz val="8"/>
        <color theme="1"/>
        <rFont val="Arial Narrow"/>
        <family val="2"/>
      </rPr>
      <t xml:space="preserve">
CLASE: CHAZO PLÁSTICO RANURADO MEDIDA: 5/16.</t>
    </r>
  </si>
  <si>
    <r>
      <rPr>
        <b/>
        <sz val="8"/>
        <color theme="1"/>
        <rFont val="Arial Narrow"/>
        <family val="2"/>
      </rPr>
      <t>CHAZO</t>
    </r>
    <r>
      <rPr>
        <sz val="8"/>
        <color theme="1"/>
        <rFont val="Arial Narrow"/>
        <family val="2"/>
      </rPr>
      <t xml:space="preserve">
CLASE: CHAZO METÁLICO EXPANSIVO MEDIDA: 3/8 ".</t>
    </r>
  </si>
  <si>
    <r>
      <rPr>
        <b/>
        <sz val="8"/>
        <color theme="1"/>
        <rFont val="Arial Narrow"/>
        <family val="2"/>
      </rPr>
      <t>CHAZO</t>
    </r>
    <r>
      <rPr>
        <sz val="8"/>
        <color theme="1"/>
        <rFont val="Arial Narrow"/>
        <family val="2"/>
      </rPr>
      <t xml:space="preserve">
CLASE: CHAZO METÁLICO EXPANSIVO MEDIDA: 5/16".</t>
    </r>
  </si>
  <si>
    <r>
      <rPr>
        <b/>
        <sz val="8"/>
        <color theme="1"/>
        <rFont val="Arial Narrow"/>
        <family val="2"/>
      </rPr>
      <t>DISCO DIAMANTADO:</t>
    </r>
    <r>
      <rPr>
        <sz val="8"/>
        <color theme="1"/>
        <rFont val="Arial Narrow"/>
        <family val="2"/>
      </rPr>
      <t xml:space="preserve">
CLASE: DISCO DIAMANTADO DE 4,1/2 CORTE 
TIPO: SECO SEGMENTADO.</t>
    </r>
  </si>
  <si>
    <r>
      <rPr>
        <b/>
        <sz val="8"/>
        <color theme="1"/>
        <rFont val="Arial Narrow"/>
        <family val="2"/>
      </rPr>
      <t xml:space="preserve">DISCO DE CORTE </t>
    </r>
    <r>
      <rPr>
        <sz val="8"/>
        <color theme="1"/>
        <rFont val="Arial Narrow"/>
        <family val="2"/>
      </rPr>
      <t xml:space="preserve">
CLASE: DISCO DIAMANTADO DE 7 PULGADAS 
TIPO: SECO SEGMENTADO.
USO: CORTE CONCRETO</t>
    </r>
  </si>
  <si>
    <r>
      <rPr>
        <b/>
        <sz val="8"/>
        <color theme="1"/>
        <rFont val="Arial Narrow"/>
        <family val="2"/>
      </rPr>
      <t xml:space="preserve">LIMA TRIANGULAR PARA AFILAR
</t>
    </r>
    <r>
      <rPr>
        <sz val="8"/>
        <color theme="1"/>
        <rFont val="Arial Narrow"/>
        <family val="2"/>
      </rPr>
      <t>6 PULGADAS.
TIPO: HERRAMIENTAS DE MANGO LARGO
MEDIDAS: 6" (15.24 CM)
CARACTERÍSTICAS: INSUMO PARA HERRAMIENTA AGRÍCOLA CON FORMA TRIANGULAR Y BORDES REDONDEADOS.
USO: EN HERRAMIENTAS CORTANTES QUE REQUIERAN DE CUCHILLAS</t>
    </r>
  </si>
  <si>
    <r>
      <rPr>
        <b/>
        <sz val="8"/>
        <color theme="1"/>
        <rFont val="Arial Narrow"/>
        <family val="2"/>
      </rPr>
      <t>TIJERAS</t>
    </r>
    <r>
      <rPr>
        <sz val="8"/>
        <color theme="1"/>
        <rFont val="Arial Narrow"/>
        <family val="2"/>
      </rPr>
      <t xml:space="preserve">
USO: JARDIN
CARACTERISTICAS: HERRAMIENTAS CORTE Y PODA, SISTEMA BYPASS (UN SOLO LADO)
DIAMETRO DE CORTE: 3/4"
ANCHO: 5CM
LARGO: 22CM</t>
    </r>
  </si>
  <si>
    <r>
      <rPr>
        <b/>
        <sz val="8"/>
        <color theme="1"/>
        <rFont val="Arial Narrow"/>
        <family val="2"/>
      </rPr>
      <t>MACHETE</t>
    </r>
    <r>
      <rPr>
        <sz val="8"/>
        <color theme="1"/>
        <rFont val="Arial Narrow"/>
        <family val="2"/>
      </rPr>
      <t xml:space="preserve">
TIPO: HERRAMIENTAS CORTE Y PODA
CARACTERISTICAS: MACHETE DE ALTA CALIDAD, CON FILO DURADERO Y RESISTENTE
MATERIAL: ACERO INOXIDABLE
LARGO: 56CM APROX</t>
    </r>
  </si>
  <si>
    <r>
      <rPr>
        <b/>
        <sz val="8"/>
        <color theme="1"/>
        <rFont val="Arial Narrow"/>
        <family val="2"/>
      </rPr>
      <t>AZADON</t>
    </r>
    <r>
      <rPr>
        <sz val="8"/>
        <color theme="1"/>
        <rFont val="Arial Narrow"/>
        <family val="2"/>
      </rPr>
      <t xml:space="preserve">
TIPO: HERRAMIENTA DE MANGO LARGO
MEDIDA: 1,2MTS
CARACTERISTICAS: MANGO EN MADERA, SUPERFICIE EN HIERRRO MACIZO</t>
    </r>
  </si>
  <si>
    <r>
      <rPr>
        <b/>
        <sz val="8"/>
        <color theme="1"/>
        <rFont val="Arial Narrow"/>
        <family val="2"/>
      </rPr>
      <t>BARRETON</t>
    </r>
    <r>
      <rPr>
        <sz val="8"/>
        <color theme="1"/>
        <rFont val="Arial Narrow"/>
        <family val="2"/>
      </rPr>
      <t xml:space="preserve">
TIPO: HERRAMIENTA DE MANGO LARGO
CARACTERISTICAS: BARRA ACERADA QUE TERMINA CON UN AGULO ACERADO PARA MAYOR PENETRACIÓN EN LA AREAS.
USO: CONSTRUCCIÓN, AGRICULTURA </t>
    </r>
  </si>
  <si>
    <r>
      <rPr>
        <b/>
        <sz val="8"/>
        <color theme="1"/>
        <rFont val="Arial Narrow"/>
        <family val="2"/>
      </rPr>
      <t xml:space="preserve">JUEGO DESTORNILLADORES </t>
    </r>
    <r>
      <rPr>
        <sz val="8"/>
        <color theme="1"/>
        <rFont val="Arial Narrow"/>
        <family val="2"/>
      </rPr>
      <t xml:space="preserve">
• 34 PIEZAS
Tipo: Juego de destornilladores e insertos de caja para el transporte.
Mango:   Bi-material inyectado en la cuchilla para máxima resistencia
Composición del kit: Destornilladores 8 piezas (3 piezas estándar, 3 piezas ph, 2 piezas torx) - 5 piezas destornilladores de precisión (3 piezas estándar, 2 piezas Ph.) - 1 pieza destornillador de punta - 20 piezas insertos 25 mm (4 piezas estándar, 3 piezas ph, 4 piezas pozi, 5 piezas Torx, 4 piezas hexagonales.)</t>
    </r>
  </si>
  <si>
    <r>
      <t xml:space="preserve">JUEGO DE PUNTAS 63 PIEZAS 
</t>
    </r>
    <r>
      <rPr>
        <sz val="8"/>
        <color theme="1"/>
        <rFont val="Arial Narrow"/>
        <family val="2"/>
      </rPr>
      <t xml:space="preserve">CARACTERISTICAS
- Las puntas de broca maquinadas con precisión permiten un ajuste perfecto dentro de los huecos de la cabeza   del tornillo para una sujeción controlada
- Compatible con la mayoría de los controladores de impacto y taladro 
- Construido con acero modificado S2 para una máxima durabilidad
- Incluye estuche para mantener todos los componentes organizados.
INCLUYE:
- 4 puntas (Estrella) # 1 de 1"
- 22 puntas (Estrella) # 2 de 1"
- 3  puntas (Estrella) # 3 de 1"
- 3 puntas (Estrella) # 2 de 2"
- 1 punta (plana) # 6 de 1"
- 1 punta  (plana) # 8 de 1"
- 1 punta (plana) # 10 de 1"
- 1 punta (plana) # 10 de 2"
- 1 punta (cuadrada) # 1 de 1"
- 1 punta (cuadrada) # 2 de 1"
- 1 punta (cuadrada) # 3 de 1"
- 1 punta (cuadrada) # 2 de 2"
- 1 punta (torx) T10 de 1"
- 1 punta (torx) T15 de 1"
- 1 punta (torx) T20 de 1"
- 1 punta (torx) T25 de 1"
- 1 punta (torx) T25 de 2"
- 1 punta (torx) T27 de 1"
- 1 punta (torx) T30 de 1"
- 1 punta (torx) T40 de 1"
- 9 puntas (Hexagonales) 1/16-5/64-3/32-7/64-1/8-9/64-5/32-3/16-1/4 todas de 1" de largo
- 2 puntas (Hexagonales para tuercas) 1/4-5/16
- 1 Extensor de puntas
- 1 adaptador para copas de 3/8
- 1 Guía de accionamiento magnética
- 1 manguito magnético para puntas </t>
    </r>
  </si>
  <si>
    <r>
      <t>J</t>
    </r>
    <r>
      <rPr>
        <b/>
        <sz val="8"/>
        <color theme="1"/>
        <rFont val="Arial Narrow"/>
        <family val="2"/>
      </rPr>
      <t xml:space="preserve">UEGOS DE CORONAS 
</t>
    </r>
    <r>
      <rPr>
        <sz val="8"/>
        <color theme="1"/>
        <rFont val="Arial Narrow"/>
        <family val="2"/>
      </rPr>
      <t>Juego de 11 piezas de coronas bi-metal
EXTREME 2X. Coronas 16, 20, 25, 32, 35,
51, 64mm + 2 mandriles y 2 brocas piloto</t>
    </r>
  </si>
  <si>
    <r>
      <rPr>
        <b/>
        <sz val="8"/>
        <rFont val="Arial Narrow"/>
        <family val="2"/>
      </rPr>
      <t>SIERRA CALADORA INDUSTRIAL</t>
    </r>
    <r>
      <rPr>
        <sz val="8"/>
        <rFont val="Arial Narrow"/>
        <family val="2"/>
      </rPr>
      <t xml:space="preserve">
TIPO "T" 1PULG. 702W
ALIMENTACIÓN ALÁMBRICA
USO: INDUSTRIAL
POTENCIA: 701W
APLICACIÓN: CORTES RECTOS Y CURVOS EN MADERA DE DIFERENTES ESPESORES, CORTE DE PANELES METALICOS, INSTALACIONES ELÉTRICAS, MÓDULOS DE STEEL FRAMMING, PLACA OSB, MULTILAMINADO FENÓLICO, FIBRA DE VIDRIO Y ACERO, CONSTRUCCIÓN, REMODELACIÓN, REPARACIÓN Y TERMINACIÓN.
VOLTAJE: 230 V.
GARANTÍA: 3 AÑOS.
PESO: 2,8</t>
    </r>
  </si>
  <si>
    <r>
      <rPr>
        <b/>
        <sz val="8"/>
        <color theme="1"/>
        <rFont val="Arial Narrow"/>
        <family val="2"/>
      </rPr>
      <t xml:space="preserve">ESCALERA
</t>
    </r>
    <r>
      <rPr>
        <sz val="8"/>
        <color theme="1"/>
        <rFont val="Arial Narrow"/>
        <family val="2"/>
      </rPr>
      <t xml:space="preserve"> 7.32MT 24 PASOS EXTENSIÓN
CARGA MÁXIMA 136 KGS - TIPO I-A
MATERIAL: DIELÉCTRICAS - FIBRA DE VIDRIO
USO: PROFESIONAL - INDUSTRIAL
TIPO: ESCALERAS TELESCÓPICAS, EXTENSIÓN Y PARED
MEDIDAS: 6,5 METROS
CARACTERÍSTICAS: ESCALERA DE 24 PASOS TIPO EXTENSIÓN. ESCALERA HECHA BAJO LA NORMA ANSI.
NÚMERO DE PELDAÑOS: 24
LARGO 655 CM</t>
    </r>
  </si>
  <si>
    <r>
      <rPr>
        <b/>
        <sz val="8"/>
        <color theme="1"/>
        <rFont val="Arial Narrow"/>
        <family val="2"/>
      </rPr>
      <t xml:space="preserve">ESCALERA TIPO PLATAFORMA DIELECTRICA 8 </t>
    </r>
    <r>
      <rPr>
        <sz val="8"/>
        <color theme="1"/>
        <rFont val="Arial Narrow"/>
        <family val="2"/>
      </rPr>
      <t xml:space="preserve">
CARGA MÁXIMA 136 KGS - TIPO I-A
ALTO: 2,40 Metros
ANCHO 0,69 METROS
LARGO: 
MATERIAL: DIELÉCTRICAS - FIBRA DE VIDRIO
USO: PROFESIONAL – INDUSTRIAL
COLOR GRIS
PESO: 21,50 KILOGRAMOS
CARACTERISTICAS: FABRICADA EN PERFIL EN C, PELDAÑO 42 X 52 CM, CON SOPORTE EN LA PARTE SUPERIOR, REFUERZOS EN LA PLATAFORMA PLATINA GRUESA EN ACERO COLOR ALUMINIO, ZAPATAS EN CAUCHO ANTIDESLIZANTE, REFUERZO CON PLATINAS EN LA UNIÓN DE LAS PARTES MOVIBLES, CUBRE HOMBRE DE 85 CM DESDE LA PLATAFORMA, RÍGIDAS Y DE ALTA RESISTENCIA, CUMPLEN CON LAS NORMAS ANSI 14.5, BARANDA DE SEGURIDAD.</t>
    </r>
  </si>
  <si>
    <r>
      <rPr>
        <b/>
        <sz val="8"/>
        <color theme="1"/>
        <rFont val="Arial Narrow"/>
        <family val="2"/>
      </rPr>
      <t xml:space="preserve">TORNILLO:
</t>
    </r>
    <r>
      <rPr>
        <sz val="8"/>
        <color theme="1"/>
        <rFont val="Arial Narrow"/>
        <family val="2"/>
      </rPr>
      <t>PANEL DRYWALL
PUNTA: AGUDA
MEDIDAS: 6X1 PULG
TIPO DE CABEZA: TROMPETA
MATERIAL: ACERO
USO: LÁMINA DRYWALL</t>
    </r>
  </si>
  <si>
    <r>
      <rPr>
        <b/>
        <sz val="8"/>
        <color theme="1"/>
        <rFont val="Arial Narrow"/>
        <family val="2"/>
      </rPr>
      <t xml:space="preserve">AMARRE TEJA </t>
    </r>
    <r>
      <rPr>
        <sz val="8"/>
        <color theme="1"/>
        <rFont val="Arial Narrow"/>
        <family val="2"/>
      </rPr>
      <t xml:space="preserve">
TAPA PLÁSTICA 26CM 
CALIBRE: 18
PRESENTACIÓN: PAQUETE 100 UN</t>
    </r>
  </si>
  <si>
    <r>
      <rPr>
        <b/>
        <sz val="8"/>
        <color theme="1"/>
        <rFont val="Arial Narrow"/>
        <family val="2"/>
      </rPr>
      <t>REJILLAS METALICAS</t>
    </r>
    <r>
      <rPr>
        <sz val="8"/>
        <color theme="1"/>
        <rFont val="Arial Narrow"/>
        <family val="2"/>
      </rPr>
      <t xml:space="preserve">
DIÁMETRO: 2"
USO: PARA SIFONES DE PISO.</t>
    </r>
  </si>
  <si>
    <r>
      <rPr>
        <b/>
        <sz val="8"/>
        <color theme="1"/>
        <rFont val="Arial Narrow"/>
        <family val="2"/>
      </rPr>
      <t>REJILLAS METALICAS</t>
    </r>
    <r>
      <rPr>
        <sz val="8"/>
        <color theme="1"/>
        <rFont val="Arial Narrow"/>
        <family val="2"/>
      </rPr>
      <t xml:space="preserve">
DIÁMETRO: 3"
USO: PARA SIFONES DE PISO.</t>
    </r>
  </si>
  <si>
    <r>
      <rPr>
        <b/>
        <sz val="8"/>
        <color theme="1"/>
        <rFont val="Arial Narrow"/>
        <family val="2"/>
      </rPr>
      <t xml:space="preserve">VARILLA LISA-.
</t>
    </r>
    <r>
      <rPr>
        <sz val="8"/>
        <color theme="1"/>
        <rFont val="Arial Narrow"/>
        <family val="2"/>
      </rPr>
      <t xml:space="preserve">  DE 12 MM X 6 METROS G - 40.</t>
    </r>
  </si>
  <si>
    <r>
      <rPr>
        <b/>
        <sz val="8"/>
        <color theme="1"/>
        <rFont val="Arial Narrow"/>
        <family val="2"/>
      </rPr>
      <t xml:space="preserve">VARILLA CORRUGADA:
</t>
    </r>
    <r>
      <rPr>
        <sz val="8"/>
        <color theme="1"/>
        <rFont val="Arial Narrow"/>
        <family val="2"/>
      </rPr>
      <t>DE 10.5 MM. DE 6 METROS LA UNIDAD.</t>
    </r>
  </si>
  <si>
    <r>
      <rPr>
        <b/>
        <sz val="8"/>
        <color theme="1"/>
        <rFont val="Arial Narrow"/>
        <family val="2"/>
      </rPr>
      <t xml:space="preserve">ANGULO PARA PVC </t>
    </r>
    <r>
      <rPr>
        <sz val="8"/>
        <color theme="1"/>
        <rFont val="Arial Narrow"/>
        <family val="2"/>
      </rPr>
      <t xml:space="preserve">
TIPO: PERFILES DRYWALL CIELOS
MATERIAL: ACERO GALVANIZADO
MEDIDAS: 1-1/4 X 1-1/4" X 0.36MM X 2.44M
LARGO: 2.44M
USOS: ESTRUCTURA CIELO RASOS, DRYWALL, CONSTRUCCIÓN LIVIANA.
ESPESOR: 0.36MM</t>
    </r>
  </si>
  <si>
    <r>
      <rPr>
        <b/>
        <sz val="8"/>
        <color theme="1"/>
        <rFont val="Arial Narrow"/>
        <family val="2"/>
      </rPr>
      <t>CORTADORES DE PLACA DE DRYWALL</t>
    </r>
    <r>
      <rPr>
        <sz val="8"/>
        <color theme="1"/>
        <rFont val="Arial Narrow"/>
        <family val="2"/>
      </rPr>
      <t xml:space="preserve"> </t>
    </r>
    <r>
      <rPr>
        <b/>
        <sz val="8"/>
        <color theme="1"/>
        <rFont val="Arial Narrow"/>
        <family val="2"/>
      </rPr>
      <t>125MM</t>
    </r>
    <r>
      <rPr>
        <sz val="8"/>
        <color theme="1"/>
        <rFont val="Arial Narrow"/>
        <family val="2"/>
      </rPr>
      <t xml:space="preserve">
PESO 0.72 KG
TIPO: OTRAS HERRAMIENTAS MANUALES
MEDIDAS: LARGO 18.5 - ALTO 10 - ANCHO 25 (CMS)
CARACTERÍSTICAS: DESPRENDEDOR PLACA DE YESO 2 HOJAS DE CORTE PERMITE CORTAR AMBOS LADOS DEL MATERIAL A LA VEZ. MANGO BIMATERIAL PARA COMODIDAD Y PROTECCIÓN, PROFUNDIDAD DE CORTE AJUSTABLE HASTA 120-125, CUCHILLAS DE REPUESTO.
USO DOMÉSTICO, PROFESIONAL E INDUSTRIAL
COLOR AMARILLO</t>
    </r>
  </si>
  <si>
    <r>
      <rPr>
        <b/>
        <sz val="8"/>
        <color theme="1"/>
        <rFont val="Arial Narrow"/>
        <family val="2"/>
      </rPr>
      <t>NIVEL PROFESIONAL 14PULG</t>
    </r>
    <r>
      <rPr>
        <sz val="8"/>
        <color theme="1"/>
        <rFont val="Arial Narrow"/>
        <family val="2"/>
      </rPr>
      <t xml:space="preserve">
CARACTERÍSTICAS: NIVEL PROFESIONAL 14´´ TRUPER
ANCHO: 1´´
NÚMERO DE GOTAS: 2
PESO: 229 G
TIPO DE TRABAJO: PROFESIONAL</t>
    </r>
  </si>
  <si>
    <r>
      <rPr>
        <b/>
        <sz val="8"/>
        <color theme="1"/>
        <rFont val="Arial Narrow"/>
        <family val="2"/>
      </rPr>
      <t xml:space="preserve">TIJERA CORTA CABLES MULTIPROPOSITO </t>
    </r>
    <r>
      <rPr>
        <sz val="8"/>
        <color theme="1"/>
        <rFont val="Arial Narrow"/>
        <family val="2"/>
      </rPr>
      <t>140MM/5-1/2
ALTO: 7 CM
MATERIAL: ACERO INOXIDABLE 55% PLÁSTICO 45%
USO: PARA CORTE DEL CABLE
ANCHO: 21 CM
PESO: 70G
TIPO: CORTADOR DE CABLE
CARACTERÍSTICAS: HERRAMIENTA PARA ELECTRICISTAS, MULTIPROPÓSITO, CON MANGO DE PLÁSTICO PARA MAYOR AGARRE Y PROTECCIÓN, CON HOJA TIPO SIERRA QUE IMPIDE QUE SE DESLICE.
FONDO: 2 CM</t>
    </r>
  </si>
  <si>
    <r>
      <rPr>
        <b/>
        <sz val="8"/>
        <color theme="1"/>
        <rFont val="Arial Narrow"/>
        <family val="2"/>
      </rPr>
      <t xml:space="preserve">GRIFERÍA LAVAMANOS 4 PULGADAS
</t>
    </r>
    <r>
      <rPr>
        <sz val="8"/>
        <color theme="1"/>
        <rFont val="Arial Narrow"/>
        <family val="2"/>
      </rPr>
      <t xml:space="preserve">RECUBRIMIENTOS (ACABADOS)
• RESISTENTE A LA CORROSIÓN, PELADO Y DECOLORACIÓN POR AGUA.
• RECUBRIMIENTOS NO TÓXICOS.
• PRODUCTOS PARA USO DOMÉSTICO.
PRESIÓN DE SERVICIO
• PRESIÓN MÍNIMA RECOMENDADA: 20 PSI.
• PRESIÓN MÁXIMA RECOMENDADA: 125 PSI.
CARACTERÍSTICAS GENERALES
• MATERIAL: METÁLICO.
• CICLO DE VIDA DE LA UNIDAD DE CIERRE: 500.000 CICLOS.
• DIMENSIONES GENERALES DE PRODUCTO (H X W X L):
 185 X 167 X 154 MM., 7,3 X 6,6 X 6,1 PULG.
• PESO NETO APROXIMADO: 960GR. / 2,12LB.
• PESO BRUTO APROXIMADO: 1080GR. / 2,38LB.
CAPACIDAD DE FUNCIONAMIENTO
• TEMPERATURAS MÁXIMA DE TRABAJO: 71 ºC / 159,8 ºF
• TEMPERATURAS MÍNIMA DE TRABAJO: 5 ºC / 41 ºF
• CAPACIDAD DE FLUJO ESTIMADA REAL A 80 PSI: 8,3 L/MIN.
</t>
    </r>
  </si>
  <si>
    <r>
      <rPr>
        <b/>
        <sz val="8"/>
        <color theme="1"/>
        <rFont val="Arial Narrow"/>
        <family val="2"/>
      </rPr>
      <t xml:space="preserve">GRIFERÍA LAVAPLATOS 8 PULGADAS
</t>
    </r>
    <r>
      <rPr>
        <sz val="8"/>
        <color theme="1"/>
        <rFont val="Arial Narrow"/>
        <family val="2"/>
      </rPr>
      <t>RECUBRIMIENTOS (ACABADOS) • RESISTENTE A LA CORROSIÓN, PELADO Y DECOLORACIÓN POR AGUA. • RECUBRIMIENTOS NO TÓXICOS. • PRODUCTO PARA USO DOMÉSTICO.
PRESIÓN DE SERVICIO • PRESIÓN MÍNIMA RECOMENDADA: 20 PSI (138 KPA). • PRESIÓN MÁXIMA RECOMENDADA: 125 PSI (862 KPA).
CARACTERÍSTICAS GENERALES • MATERIAL: CUERPO: PLÁSTICO MANĲA: PLÁSTICO PICO: PLÁSTICO DIMENSIÓN GRIFERÍA (H X W X L): 236 X 248 X 253 MM. 9 X 10 X 10 PULG. • PESO NETO APROXIMADO: 412 GR. / 0.9083 LB. • PESO BRUTO APROXIMADO: 432 GR. / 0.9524 LB.
CAPACIDAD DE FUNCIONAMIENTO • RANGO DE TEMPERATURA MÁXIMA DE FUNCIONAMIENTO: 5ºC A 71ºC. • CAPACIDAD DE FLUJO MÁXIMO A 60 PSI: 8,3 L/MIN. • CAPACIDAD DE FLUJO ESTIMADO REAL A 60 PSI: 6,3 L/MIN. • VIDA ÚTIL O DESGASTE (UNIDAD): 500.000 CICLOS. • VIDA ÚTIL O DESGASTE DEL PICO (GIRATORIO): 50.000 CICLOS.</t>
    </r>
    <r>
      <rPr>
        <b/>
        <sz val="8"/>
        <color theme="1"/>
        <rFont val="Arial Narrow"/>
        <family val="2"/>
      </rPr>
      <t xml:space="preserve">
</t>
    </r>
  </si>
  <si>
    <r>
      <rPr>
        <b/>
        <sz val="8"/>
        <color theme="1"/>
        <rFont val="Arial Narrow"/>
        <family val="2"/>
      </rPr>
      <t xml:space="preserve">GRIFERÍA INSTITUCIONAL DE MESA TIPO PUSH PARA LAVAMANOS
</t>
    </r>
    <r>
      <rPr>
        <sz val="8"/>
        <color theme="1"/>
        <rFont val="Arial Narrow"/>
        <family val="2"/>
      </rPr>
      <t xml:space="preserve">
AHORRO AGUA: HASTA 70% DE AHORRO
TERMINACIÓN: CROMO
PESO 0,64 KG Y CONSUMO DE 8.3 LITROS POR MINUTO
MATERIAL: METAL
ALTO: 5,4 CM
USO: INSTITUCIONAL
CONEXIÓN RED AGUA: 1/2 PULGADA
LÍNEA: MESAS
CARACTERÍSTICAS: CUENTA CON BAJO CONSUMO DE AGUA, SUAVE AL ACCIONAMIENTO Y CÓMODO PARA EL LAVADO DE MANOS.</t>
    </r>
    <r>
      <rPr>
        <b/>
        <sz val="8"/>
        <color theme="1"/>
        <rFont val="Arial Narrow"/>
        <family val="2"/>
      </rPr>
      <t xml:space="preserve">
</t>
    </r>
  </si>
  <si>
    <r>
      <rPr>
        <b/>
        <sz val="8"/>
        <color theme="1"/>
        <rFont val="Arial Narrow"/>
        <family val="2"/>
      </rPr>
      <t xml:space="preserve">LLAVE JARDÍN 1/2 X 3/4 PULGADA
</t>
    </r>
    <r>
      <rPr>
        <sz val="8"/>
        <color theme="1"/>
        <rFont val="Arial Narrow"/>
        <family val="2"/>
      </rPr>
      <t>DIÁMETRO ENTRADA: APROXIMADAMENTE 1,27 CM</t>
    </r>
    <r>
      <rPr>
        <b/>
        <sz val="8"/>
        <color theme="1"/>
        <rFont val="Arial Narrow"/>
        <family val="2"/>
      </rPr>
      <t xml:space="preserve">
T</t>
    </r>
    <r>
      <rPr>
        <sz val="8"/>
        <color theme="1"/>
        <rFont val="Arial Narrow"/>
        <family val="2"/>
      </rPr>
      <t>IPO: LLAVES
MEDIDAS: 9 CM X 6 CM
CARACTERÍSTICAS: LLAVE JARDÍN, CON MANIJA DE FÁCIL MANIPULACIÓN, RESISTENTE Y DURABLE, FÁCIL DE INSTALAR.
MATERIAL: BRONCE
USO: DE USO PARA JARDINES
DIÁMETRO SALIDA: APROXIMADAMENTE 1,90 CM</t>
    </r>
    <r>
      <rPr>
        <b/>
        <sz val="8"/>
        <color theme="1"/>
        <rFont val="Arial Narrow"/>
        <family val="2"/>
      </rPr>
      <t xml:space="preserve">
</t>
    </r>
  </si>
  <si>
    <r>
      <rPr>
        <b/>
        <sz val="8"/>
        <color theme="1"/>
        <rFont val="Arial Narrow"/>
        <family val="2"/>
      </rPr>
      <t xml:space="preserve">GRIFERÍA ORINAL PUSH O TEMPORIZADOR URINARIO
</t>
    </r>
    <r>
      <rPr>
        <sz val="8"/>
        <color theme="1"/>
        <rFont val="Arial Narrow"/>
        <family val="2"/>
      </rPr>
      <t>DESCRIPCIÓN: CUERPO DE LATÓN CROMADO, CONEXIÓN POR UNIÓN ROSCADA DE 1/2” HE
FUNCIONAMIENTO: PULSADOR CON APERTURA/ CIERRE, 5 A 6 SEGUNDOS
TIPO DE CIERRE: CIERRE TEMPORIZADO</t>
    </r>
    <r>
      <rPr>
        <b/>
        <sz val="8"/>
        <color theme="1"/>
        <rFont val="Arial Narrow"/>
        <family val="2"/>
      </rPr>
      <t xml:space="preserve">
</t>
    </r>
    <r>
      <rPr>
        <sz val="8"/>
        <color theme="1"/>
        <rFont val="Arial Narrow"/>
        <family val="2"/>
      </rPr>
      <t>MATERIAL: METAL
USO: DOMÉSTICO
ACABADO: CROMO
TIPO: GRIFERÍA INSTITUCIONAL
CARACTERÍSTICAS: GRIFERÍA PARA TODO TIPO DE ORINAL, RESISTENTE, DE FÁCIL Y RÁPIDO ACCIONAMIENTO DE 4 A 10 SEGUNDOS.
CONSUMO X DESCARGA FULL: 1 GALÓN POR ACCIÓN</t>
    </r>
  </si>
  <si>
    <r>
      <rPr>
        <b/>
        <sz val="8"/>
        <color theme="1"/>
        <rFont val="Arial Narrow"/>
        <family val="2"/>
      </rPr>
      <t>VÁLVULA 1.1/4 X 200PSI</t>
    </r>
    <r>
      <rPr>
        <sz val="8"/>
        <color theme="1"/>
        <rFont val="Arial Narrow"/>
        <family val="2"/>
      </rPr>
      <t xml:space="preserve">
DIÁMETRO 1-1/4"
TIPO: VÁLVULA DE CORTINA / COMPUERTA, CIERRE LENTO
MEDIDAS: 6 CM LARGO X 12,5CM ALTO APROX
MODELO: CORTINA- COMPUERTA
PRESIÓN: VAPOR 125PSI; WOG 200PSI
CARACTERÍSTICAS: VÁLVULA DE CORTINA-COMPUERTA EN BRONCE, CIERRE LENTO, PARA AGUA, TIPO PESADO
MATERIAL: CUERPO Y CONTINA EN BRONCE
COLOR: DORADO</t>
    </r>
  </si>
  <si>
    <r>
      <rPr>
        <b/>
        <sz val="8"/>
        <color theme="1"/>
        <rFont val="Arial Narrow"/>
        <family val="2"/>
      </rPr>
      <t xml:space="preserve">VÁLVULA CORTINA:
</t>
    </r>
    <r>
      <rPr>
        <sz val="8"/>
        <color theme="1"/>
        <rFont val="Arial Narrow"/>
        <family val="2"/>
      </rPr>
      <t>1 PULGADA, 1/2 ,2 Y 3 PULGADAS
DIÁMETRO: 1-1/2"
TIPO: VÁLVULA DE CORTINA / COMPUERTA, CIERRE LENTO
MEDIDAS: 6,5 CM LARGO X 13 CM ALTO APROX
MODELO: CORTINA- COMPUERTA
PRESIÓN: VAPOR 125PSI; WOG 200PSI
CARACTERÍSTICAS: VÁLVULA DE CORTINA-COMPUERTA EN BRONCE, CIERRE LENTO, PARA AGUA, TIPO PESADO.
MATERIAL: CUERPO Y CORTINA EN BRONCE
USO: ADMINISTRACIÓN Y PASO DE FLUIDOS.
COLOR: DORADO</t>
    </r>
  </si>
  <si>
    <r>
      <rPr>
        <b/>
        <sz val="8"/>
        <color theme="1"/>
        <rFont val="Arial Narrow"/>
        <family val="2"/>
      </rPr>
      <t xml:space="preserve">GRIFERÍA LAVAMANOS MONOCONTROL
</t>
    </r>
    <r>
      <rPr>
        <sz val="8"/>
        <color theme="1"/>
        <rFont val="Arial Narrow"/>
        <family val="2"/>
      </rPr>
      <t>RECUBRIMIENTOS (ACABADOS)
• RESISTENTE A LA CORROSIÓN, PELADO Y DECOLORACIÓN POR AGUA.
• RECUBRIMIENTOS NO TÓXICOS.
• PRODUCTOS PARA USO DOMÉSTICO.
PRESIÓN DE SERVICIO
• PRESIÓN MÍNIMA RECOMENDADA: 20 PSI.
• PRESIÓN MÁXIMA RECOMENDADA: 125 PSI.
CARACTERÍSTICAS GENERALES
• MATERIAL: METÁLICO
• CICLO DE VIDA DE LA UNIDAD DE CIERRE: 500.000 CICLOS.
• DIMENSIÓNES GENERALES DE PRODUCTO (H X W X L):
 107 X 45 X 128 MM., 4,2 X 1,8 X 5,0 PULG.
• PESO NETO APROXIMADO: 850GR. / 1,87 LB.
• PESO BRUTO APROXIMADO: 960GR. / 2,12 LB. CAPACIDAD DE FUNCIONAMIENTO
• RANGO DE TEMPERATURA MÁXIMA DE FUNCIONAMIENTO: 5ºC A 41ºC.
• CAPACIDAD DE FLUJO MÁXIMO A 60 PSI: 7 L/MIN.
• TEMPERATURAS MINIMA DE TRABAJO: 5 ºC / 41 ºF</t>
    </r>
    <r>
      <rPr>
        <b/>
        <sz val="8"/>
        <color theme="1"/>
        <rFont val="Arial Narrow"/>
        <family val="2"/>
      </rPr>
      <t xml:space="preserve">
</t>
    </r>
  </si>
  <si>
    <r>
      <rPr>
        <b/>
        <sz val="8"/>
        <color theme="1"/>
        <rFont val="Arial Narrow"/>
        <family val="2"/>
      </rPr>
      <t>SIFÓN TIPO BOTELLA</t>
    </r>
    <r>
      <rPr>
        <sz val="8"/>
        <color theme="1"/>
        <rFont val="Arial Narrow"/>
        <family val="2"/>
      </rPr>
      <t xml:space="preserve"> 
DESAGUE SENCILLO PARA INSTALACIÓN DE LAVAMANOS CON DOS ACOPLE DE 40CM
DIÁMETRO: 4,5CM
TIPO: INSTALACIÓN LAVAMANOS
MEDIDAS: 1/4"
FUNCIÓN: INSTALACIÓN DESAGÜE DE LAVAMANOS Y SUMINISTRO DE AGUA
MATERIAL: POLIPROPILENO
USO: INSTALACIÓN LAVAMANOS
LARGO: 31CM
INCLUYE: DESAGÜE SENCILLO, SIFÓN TIPO BOTELLA, 2 ACOPLES Y BUJE</t>
    </r>
  </si>
  <si>
    <r>
      <rPr>
        <b/>
        <sz val="8"/>
        <color theme="1"/>
        <rFont val="Arial Narrow"/>
        <family val="2"/>
      </rPr>
      <t>COMPRESOR</t>
    </r>
    <r>
      <rPr>
        <sz val="8"/>
        <color theme="1"/>
        <rFont val="Arial Narrow"/>
        <family val="2"/>
      </rPr>
      <t xml:space="preserve">
CAPACIDAD TANQUE: 50 LITROS
POTENCIA: 1,5HP
CAUDAL: 5 CFM
TIPO: COMPRESORES
CARACTERÍSTICAS: COMPRESOR PROFESIONAL CON TANQUE DE GRAN CAPACIDAD, RUEDAS Y BASE EN LA PUNTA AMPLIA PARA DAR MÁS ESTABILIDAD.
PRESIÓN PSI: 115 PSI
TAMAÑO DEL TANQUE: 50 LITROS</t>
    </r>
  </si>
  <si>
    <r>
      <rPr>
        <b/>
        <sz val="8"/>
        <color theme="1"/>
        <rFont val="Arial Narrow"/>
        <family val="2"/>
      </rPr>
      <t>PISTOLA CALAFATEO ESQUELETO</t>
    </r>
    <r>
      <rPr>
        <sz val="8"/>
        <color theme="1"/>
        <rFont val="Arial Narrow"/>
        <family val="2"/>
      </rPr>
      <t xml:space="preserve">
TIPO: ADHESIVOS
CARACTERÍSTICAS: PISTOLA FABRICADA EN MATERIAL DE ALTA RESISTENCIA CON UNA EMPUÑADURA Y GATILLO SÓLIDOS PARA REDUCIR LA FATIGA DE LA MANO, PIEZAS FUNCIONALES CON GALVANIZADO DE ZINC PARA PROPORCIONAR RESISTENCIA A LA CORROSIÓN Y LARGA VIDA ÚTIL.
MEDIDA: 9 PULGADAS
MATERIAL: ALUMINIO
USO: APLICADOR DE SELLADORES
FAMILIA: CONSTRUCCIÓN Y ACABADOS</t>
    </r>
  </si>
  <si>
    <r>
      <rPr>
        <b/>
        <sz val="8"/>
        <color theme="1"/>
        <rFont val="Arial Narrow"/>
        <family val="2"/>
      </rPr>
      <t>PISTOLA AEROGRÁFICA A GRAVEDAD CON COPA</t>
    </r>
    <r>
      <rPr>
        <sz val="8"/>
        <color theme="1"/>
        <rFont val="Arial Narrow"/>
        <family val="2"/>
      </rPr>
      <t xml:space="preserve">
TIPO: AERÓGRAFOS
CAPACIDAD: 400ML
MATERIAL: ALUMINIO
USO: PROFESIONAL</t>
    </r>
  </si>
  <si>
    <r>
      <rPr>
        <b/>
        <sz val="8"/>
        <color theme="1"/>
        <rFont val="Arial Narrow"/>
        <family val="2"/>
      </rPr>
      <t>ASPESOR DE AGUA</t>
    </r>
    <r>
      <rPr>
        <sz val="8"/>
        <color theme="1"/>
        <rFont val="Arial Narrow"/>
        <family val="2"/>
      </rPr>
      <t xml:space="preserve">
MODELO: 1014 SPERSOR 3/4"
 CARACTERISTICAS: CUERPO FABRICADO EN RESINA PLÁSTICA DE INGENIERÍA QUE RESISTE EL ATAQUE DE LOS RAYOS UV Y LOS CAMBIOS BRUSCOS DE TEMPERATURA. EL EJE Y LOS RESORTES SON EN ACERO INOXIDABLE, ALETA EN ACETAL DE ALTO IMPACTO, ARANDELAS DESLIZANTES FABRICADAS EN RESINAS PLÁSTICAS DE INGENIERÍA RESISTENTES AL DESGASTE Y O-RINGS DE NITRILO.</t>
    </r>
  </si>
  <si>
    <r>
      <rPr>
        <b/>
        <sz val="8"/>
        <color theme="1"/>
        <rFont val="Arial Narrow"/>
        <family val="2"/>
      </rPr>
      <t>TALADRO (ROTOMARTILLO</t>
    </r>
    <r>
      <rPr>
        <sz val="8"/>
        <color theme="1"/>
        <rFont val="Arial Narrow"/>
        <family val="2"/>
      </rPr>
      <t xml:space="preserve">
POTENCIA: 800 WATS
USO: INDUSTRIAL
FUERZA DE IMPACTO: 8.5 JOULS
CARACTERISTICAS: MARTILLO PERFORADOR CON SDS-MAX. ALTA CAPACIDAD DE REMOCIÓN, MOTOR 110W Y 2900 GOLPES POR MINUTO.</t>
    </r>
  </si>
  <si>
    <r>
      <rPr>
        <b/>
        <sz val="8"/>
        <color theme="1"/>
        <rFont val="Arial Narrow"/>
        <family val="2"/>
      </rPr>
      <t>TALADRO PERCUTOR INDUSTRIAL</t>
    </r>
    <r>
      <rPr>
        <sz val="8"/>
        <color theme="1"/>
        <rFont val="Arial Narrow"/>
        <family val="2"/>
      </rPr>
      <t xml:space="preserve">
USO: INDUSTRIAL
VELOCIDAD: 3000 REV/MIN
TIPO: TALADRO PERCUTOR</t>
    </r>
  </si>
  <si>
    <r>
      <rPr>
        <b/>
        <sz val="8"/>
        <color theme="1"/>
        <rFont val="Arial Narrow"/>
        <family val="2"/>
      </rPr>
      <t>PULIDORA INDUSTRIAL</t>
    </r>
    <r>
      <rPr>
        <sz val="8"/>
        <color theme="1"/>
        <rFont val="Arial Narrow"/>
        <family val="2"/>
      </rPr>
      <t xml:space="preserve">
USO: INDUSTRIAL
VELOCIDAD: 6000 REV/MIN
TIPO: PÚLIDORA ANGULAR
DIAMETRO DISCO: 9"</t>
    </r>
  </si>
  <si>
    <r>
      <rPr>
        <b/>
        <sz val="8"/>
        <color theme="1"/>
        <rFont val="Arial Narrow"/>
        <family val="2"/>
      </rPr>
      <t>PULIDORA</t>
    </r>
    <r>
      <rPr>
        <sz val="8"/>
        <color theme="1"/>
        <rFont val="Arial Narrow"/>
        <family val="2"/>
      </rPr>
      <t xml:space="preserve">
USO: INDUSTRIAL
VELOCIDAD: 11000 Rpm
DIAMETRO DISCO: 4 1/2
POTENCIA: 1700 W
VOLTAJE: 110 v</t>
    </r>
  </si>
  <si>
    <r>
      <rPr>
        <b/>
        <sz val="8"/>
        <color theme="1"/>
        <rFont val="Arial Narrow"/>
        <family val="2"/>
      </rPr>
      <t xml:space="preserve">SOLDADOR INVERSOR </t>
    </r>
    <r>
      <rPr>
        <sz val="8"/>
        <color theme="1"/>
        <rFont val="Arial Narrow"/>
        <family val="2"/>
      </rPr>
      <t xml:space="preserve">
15-185AMP 
110V/220V
ALTO: 40 CM
ANCHO: 21.5 CM
TIPO DE TRABAJO: PROFESIONAL
LARGO: 29 CM</t>
    </r>
  </si>
  <si>
    <r>
      <rPr>
        <b/>
        <sz val="8"/>
        <color theme="1"/>
        <rFont val="Arial Narrow"/>
        <family val="2"/>
      </rPr>
      <t>PALADRAGA</t>
    </r>
    <r>
      <rPr>
        <sz val="8"/>
        <color theme="1"/>
        <rFont val="Arial Narrow"/>
        <family val="2"/>
      </rPr>
      <t xml:space="preserve">
TIPO: HERRAMIENTA DE PALO LARGO
CARACTERISTICAS: HERRAMIENTA DE MANO PALADRAGA APATA PARA ESCABACIONES DE BAJA PROFUNDIDAD
U: JARDINERÍA AGRICULTURA Y CONSTRUCCIÓN</t>
    </r>
  </si>
  <si>
    <r>
      <rPr>
        <b/>
        <sz val="8"/>
        <color theme="1"/>
        <rFont val="Arial Narrow"/>
        <family val="2"/>
      </rPr>
      <t xml:space="preserve">PALÍN </t>
    </r>
    <r>
      <rPr>
        <sz val="8"/>
        <color theme="1"/>
        <rFont val="Arial Narrow"/>
        <family val="2"/>
      </rPr>
      <t xml:space="preserve">
TIPO: HERRAMIENTA DE MANGO LARGO
CARACTERISTICAS: PALIN CON MANGO EN  MADERA RESISTENTE AL OXIDO
USO: HERRAMIENTA APTA PARA AGRICULTURA Y CONSTRUCCIÓN</t>
    </r>
  </si>
  <si>
    <r>
      <rPr>
        <b/>
        <sz val="8"/>
        <color theme="1"/>
        <rFont val="Arial Narrow"/>
        <family val="2"/>
      </rPr>
      <t>EXTRACTOR INDUSTRIAL DE PARED</t>
    </r>
    <r>
      <rPr>
        <sz val="8"/>
        <color theme="1"/>
        <rFont val="Arial Narrow"/>
        <family val="2"/>
      </rPr>
      <t xml:space="preserve">
ALTO 41CM
USO: MUROS
CAPACIDAD: 1350 m3/HORA
NIVEL DE RUIDO: 59DB
CONEXIÓN A LA RED ELÉCTRICA: 
TIPO: EXTRACTOR INDUSTRIAL
COLOR: NEGRO
CONSUMO ELÉCTRICO: 40 WATTS
CARACTERÍSTICAS: MODELO INDUSTRIAL PARA GRANDES ESPACIOS
FONDO: 18CM
DIAMENTRO DEL DUCTO DE EVACUACIÓN: 350mm 
INCLUYE: INCLUYE CABLE DE ALIMENTACIÓN MANUAL Y TORNILLOS</t>
    </r>
  </si>
  <si>
    <r>
      <rPr>
        <b/>
        <sz val="8"/>
        <color theme="1"/>
        <rFont val="Arial Narrow"/>
        <family val="2"/>
      </rPr>
      <t>DISCO DE BRILLADO</t>
    </r>
    <r>
      <rPr>
        <sz val="8"/>
        <color theme="1"/>
        <rFont val="Arial Narrow"/>
        <family val="2"/>
      </rPr>
      <t xml:space="preserve">
MEDIDA: 15"
DISCOS: PAD DE REMOCIÓN
COLOR: BLANCO</t>
    </r>
  </si>
  <si>
    <r>
      <rPr>
        <b/>
        <sz val="8"/>
        <color theme="1"/>
        <rFont val="Arial Narrow"/>
        <family val="2"/>
      </rPr>
      <t>DISCO DE BRILLADO</t>
    </r>
    <r>
      <rPr>
        <sz val="8"/>
        <color theme="1"/>
        <rFont val="Arial Narrow"/>
        <family val="2"/>
      </rPr>
      <t xml:space="preserve">
MEDIDA: 17"
DISCOS: PAD DE REMOCIÓN
COLOR: BLANCO</t>
    </r>
  </si>
  <si>
    <r>
      <rPr>
        <b/>
        <sz val="8"/>
        <color theme="1"/>
        <rFont val="Arial Narrow"/>
        <family val="2"/>
      </rPr>
      <t>DISCO DE BRILLADO</t>
    </r>
    <r>
      <rPr>
        <sz val="8"/>
        <color theme="1"/>
        <rFont val="Arial Narrow"/>
        <family val="2"/>
      </rPr>
      <t xml:space="preserve">
MEDIDA: 20"
DISCOS: PAD DE REMOCIÓN
COLOR: BLANCO</t>
    </r>
  </si>
  <si>
    <r>
      <rPr>
        <b/>
        <sz val="8"/>
        <color theme="1"/>
        <rFont val="Arial Narrow"/>
        <family val="2"/>
      </rPr>
      <t>DISCO DE BRILLADO</t>
    </r>
    <r>
      <rPr>
        <sz val="8"/>
        <color theme="1"/>
        <rFont val="Arial Narrow"/>
        <family val="2"/>
      </rPr>
      <t xml:space="preserve">
MEDIDA 15"
DISCO: PAD DE REMOCIÓN
COLOR:NEGRO </t>
    </r>
  </si>
  <si>
    <r>
      <rPr>
        <b/>
        <sz val="8"/>
        <color theme="1"/>
        <rFont val="Arial Narrow"/>
        <family val="2"/>
      </rPr>
      <t>DISCO DE BRILLADO</t>
    </r>
    <r>
      <rPr>
        <sz val="8"/>
        <color theme="1"/>
        <rFont val="Arial Narrow"/>
        <family val="2"/>
      </rPr>
      <t xml:space="preserve">
MEDIDA 17"
DISCO: PAD DE REMOCIÓN
COLOR:NEGRO </t>
    </r>
  </si>
  <si>
    <r>
      <rPr>
        <b/>
        <sz val="8"/>
        <color theme="1"/>
        <rFont val="Arial Narrow"/>
        <family val="2"/>
      </rPr>
      <t>DISCO DE BRILLADO</t>
    </r>
    <r>
      <rPr>
        <sz val="8"/>
        <color theme="1"/>
        <rFont val="Arial Narrow"/>
        <family val="2"/>
      </rPr>
      <t xml:space="preserve">
MEDIDA 20"
DISCO: PAD DE REMOCIÓN
COLOR:NEGRO </t>
    </r>
  </si>
  <si>
    <r>
      <rPr>
        <b/>
        <sz val="8"/>
        <color theme="1"/>
        <rFont val="Arial Narrow"/>
        <family val="2"/>
      </rPr>
      <t>DISCO DE BRILLADO</t>
    </r>
    <r>
      <rPr>
        <sz val="8"/>
        <color theme="1"/>
        <rFont val="Arial Narrow"/>
        <family val="2"/>
      </rPr>
      <t xml:space="preserve">
MEDIDA 15"
DISCO: PAD DE REMOCIÓN
COLOR: ROJO</t>
    </r>
  </si>
  <si>
    <r>
      <rPr>
        <b/>
        <sz val="8"/>
        <color theme="1"/>
        <rFont val="Arial Narrow"/>
        <family val="2"/>
      </rPr>
      <t>DISCO DE BRILLADO</t>
    </r>
    <r>
      <rPr>
        <sz val="8"/>
        <color theme="1"/>
        <rFont val="Arial Narrow"/>
        <family val="2"/>
      </rPr>
      <t xml:space="preserve">
MEDIDA 17"
DISCO: PAD DE REMOCIÓN
COLOR: ROJO</t>
    </r>
  </si>
  <si>
    <r>
      <rPr>
        <b/>
        <sz val="8"/>
        <color theme="1"/>
        <rFont val="Arial Narrow"/>
        <family val="2"/>
      </rPr>
      <t>DISCO DE BRILLADO</t>
    </r>
    <r>
      <rPr>
        <sz val="8"/>
        <color theme="1"/>
        <rFont val="Arial Narrow"/>
        <family val="2"/>
      </rPr>
      <t xml:space="preserve">
MEDIDA 20"
DISCO: PAD DE REMOCIÓN
COLOR: ROJO</t>
    </r>
  </si>
  <si>
    <r>
      <rPr>
        <b/>
        <sz val="8"/>
        <color theme="1"/>
        <rFont val="Arial Narrow"/>
        <family val="2"/>
      </rPr>
      <t>INTERRUPTOR AUTOMÁTICO(TACO)</t>
    </r>
    <r>
      <rPr>
        <sz val="8"/>
        <color theme="1"/>
        <rFont val="Arial Narrow"/>
        <family val="2"/>
      </rPr>
      <t xml:space="preserve">
CLASE: INCRUSTABLE
MEDIDA: 1X20 AMP.</t>
    </r>
  </si>
  <si>
    <r>
      <rPr>
        <b/>
        <sz val="8"/>
        <color theme="1"/>
        <rFont val="Arial Narrow"/>
        <family val="2"/>
      </rPr>
      <t>FUSIBLE</t>
    </r>
    <r>
      <rPr>
        <sz val="8"/>
        <color theme="1"/>
        <rFont val="Arial Narrow"/>
        <family val="2"/>
      </rPr>
      <t xml:space="preserve">
RESISTENCIA: 20 AMPERIOS.</t>
    </r>
  </si>
  <si>
    <r>
      <rPr>
        <b/>
        <sz val="8"/>
        <color theme="1"/>
        <rFont val="Arial Narrow"/>
        <family val="2"/>
      </rPr>
      <t>CLAVIJA</t>
    </r>
    <r>
      <rPr>
        <sz val="8"/>
        <color theme="1"/>
        <rFont val="Arial Narrow"/>
        <family val="2"/>
      </rPr>
      <t xml:space="preserve">
TIPO: DE CAUCHO 
RESISTENCIA:15 AMPERIOS.</t>
    </r>
  </si>
  <si>
    <r>
      <rPr>
        <b/>
        <sz val="8"/>
        <color theme="1"/>
        <rFont val="Arial Narrow"/>
        <family val="2"/>
      </rPr>
      <t>INTERRUPTOR DOBLE</t>
    </r>
    <r>
      <rPr>
        <sz val="8"/>
        <color theme="1"/>
        <rFont val="Arial Narrow"/>
        <family val="2"/>
      </rPr>
      <t xml:space="preserve">
VOLTAJE: 110/250V
AMPERAJE: 10A
COLOR: BLANCO</t>
    </r>
  </si>
  <si>
    <r>
      <rPr>
        <b/>
        <sz val="8"/>
        <color theme="1"/>
        <rFont val="Arial Narrow"/>
        <family val="2"/>
      </rPr>
      <t>INTERRUPTOR SENCILLO</t>
    </r>
    <r>
      <rPr>
        <sz val="8"/>
        <color theme="1"/>
        <rFont val="Arial Narrow"/>
        <family val="2"/>
      </rPr>
      <t xml:space="preserve">
VOLTAJE: 110/250V
AMPERAJE: 10A
COLOR: BLANCO</t>
    </r>
  </si>
  <si>
    <r>
      <rPr>
        <b/>
        <sz val="8"/>
        <color theme="1"/>
        <rFont val="Arial Narrow"/>
        <family val="2"/>
      </rPr>
      <t>INTERRUPTOR SENCILLO Y TOMA CORRIENTE</t>
    </r>
    <r>
      <rPr>
        <sz val="8"/>
        <color theme="1"/>
        <rFont val="Arial Narrow"/>
        <family val="2"/>
      </rPr>
      <t xml:space="preserve">
VOLTAJE: 110/250V
AMPERAJE: 10A
COLOR: BLANCO</t>
    </r>
  </si>
  <si>
    <r>
      <rPr>
        <b/>
        <sz val="8"/>
        <color theme="1"/>
        <rFont val="Arial Narrow"/>
        <family val="2"/>
      </rPr>
      <t xml:space="preserve">TOMA DOBLE </t>
    </r>
    <r>
      <rPr>
        <sz val="8"/>
        <color theme="1"/>
        <rFont val="Arial Narrow"/>
        <family val="2"/>
      </rPr>
      <t xml:space="preserve">
CARACTERISTICA: TOMA DE 20 X 250W BIFÁSICA INCRUSTADA.
COLOR: BLANCA</t>
    </r>
  </si>
  <si>
    <r>
      <rPr>
        <b/>
        <sz val="8"/>
        <color theme="1"/>
        <rFont val="Arial Narrow"/>
        <family val="2"/>
      </rPr>
      <t xml:space="preserve">TOMA DOBLE </t>
    </r>
    <r>
      <rPr>
        <sz val="8"/>
        <color theme="1"/>
        <rFont val="Arial Narrow"/>
        <family val="2"/>
      </rPr>
      <t xml:space="preserve">
CARACTERISTICA: TOMA DE 20 X 250W BIFÁSICA INCRUSTADA.
COLOR: NARANJA CORRIENTE REGULADA</t>
    </r>
  </si>
  <si>
    <r>
      <rPr>
        <b/>
        <sz val="8"/>
        <color theme="1"/>
        <rFont val="Arial Narrow"/>
        <family val="2"/>
      </rPr>
      <t>CAJA METALICA</t>
    </r>
    <r>
      <rPr>
        <sz val="8"/>
        <color theme="1"/>
        <rFont val="Arial Narrow"/>
        <family val="2"/>
      </rPr>
      <t xml:space="preserve">
CLASE:  2800.</t>
    </r>
  </si>
  <si>
    <r>
      <rPr>
        <b/>
        <sz val="8"/>
        <color theme="1"/>
        <rFont val="Arial Narrow"/>
        <family val="2"/>
      </rPr>
      <t>CABLE COAXIAL</t>
    </r>
    <r>
      <rPr>
        <sz val="8"/>
        <color theme="1"/>
        <rFont val="Arial Narrow"/>
        <family val="2"/>
      </rPr>
      <t xml:space="preserve">
CARACTERISTICA: 1 HILO EN SU CABLE CONDUCTOR
DIÁMETRO DEL CONDUCTOR: 0.589 MM  RESISTENCIA ELÉCTRICA: 75 OHM/KM CONDUCTOR: ALAMBRE DE ACERO, CON RECUBRIMIENTO DE COBRE (COOPER - COVERED STEEL)
TEMPERATURA DE OPERACIÓN: 300 V.</t>
    </r>
  </si>
  <si>
    <r>
      <rPr>
        <b/>
        <sz val="8"/>
        <color theme="1"/>
        <rFont val="Arial Narrow"/>
        <family val="2"/>
      </rPr>
      <t xml:space="preserve">CABLE </t>
    </r>
    <r>
      <rPr>
        <sz val="8"/>
        <color theme="1"/>
        <rFont val="Arial Narrow"/>
        <family val="2"/>
      </rPr>
      <t xml:space="preserve">
TIPO: DUPLEX 
MEDIDA: 2X18.</t>
    </r>
  </si>
  <si>
    <r>
      <rPr>
        <b/>
        <sz val="8"/>
        <color theme="1"/>
        <rFont val="Arial Narrow"/>
        <family val="2"/>
      </rPr>
      <t xml:space="preserve">CABLE </t>
    </r>
    <r>
      <rPr>
        <sz val="8"/>
        <color theme="1"/>
        <rFont val="Arial Narrow"/>
        <family val="2"/>
      </rPr>
      <t xml:space="preserve"> #10 100 METROS VARIOS COLORES, TIPO THHN, MATERIAL COBRE.</t>
    </r>
  </si>
  <si>
    <r>
      <rPr>
        <b/>
        <sz val="8"/>
        <color rgb="FF000000"/>
        <rFont val="Arial Narrow"/>
        <family val="2"/>
      </rPr>
      <t>CABLE UTP</t>
    </r>
    <r>
      <rPr>
        <sz val="8"/>
        <color rgb="FF000000"/>
        <rFont val="Arial Narrow"/>
        <family val="2"/>
      </rPr>
      <t xml:space="preserve">
• Categoria 6A 
CAJA X 305 MTRS</t>
    </r>
  </si>
  <si>
    <r>
      <rPr>
        <b/>
        <sz val="8"/>
        <color theme="1"/>
        <rFont val="Arial Narrow"/>
        <family val="2"/>
      </rPr>
      <t>BOMBILLO</t>
    </r>
    <r>
      <rPr>
        <sz val="8"/>
        <color theme="1"/>
        <rFont val="Arial Narrow"/>
        <family val="2"/>
      </rPr>
      <t xml:space="preserve">
CARACTERISTICA: BOMBILLO LED GU10 5W LUZ BLANCA 
POTENCIA: 15W
TIPO: ESPIRAL.</t>
    </r>
  </si>
  <si>
    <r>
      <rPr>
        <b/>
        <sz val="8"/>
        <color theme="1"/>
        <rFont val="Arial Narrow"/>
        <family val="2"/>
      </rPr>
      <t>LÁMPARA TIPO PANEL LED</t>
    </r>
    <r>
      <rPr>
        <sz val="8"/>
        <color theme="1"/>
        <rFont val="Arial Narrow"/>
        <family val="2"/>
      </rPr>
      <t xml:space="preserve"> 
LÁMPARA DE SOBREPONER  TIPO PANEL LED DE 20CM DE DIÁMETRO  DE   18 W,  LUZ BLANCA.</t>
    </r>
  </si>
  <si>
    <r>
      <rPr>
        <b/>
        <sz val="8"/>
        <color theme="1"/>
        <rFont val="Arial Narrow"/>
        <family val="2"/>
      </rPr>
      <t xml:space="preserve">REFLECTOR LED TEMPERATURA DE COLOR </t>
    </r>
    <r>
      <rPr>
        <sz val="8"/>
        <color theme="1"/>
        <rFont val="Arial Narrow"/>
        <family val="2"/>
      </rPr>
      <t>6500K,VIDA ÚTIL 50.000 HORAS,MEDIDAS: 280MM X 210MM X 46MM,RESISTENTE AL AGUA ,EL VOLTAJE DE ENTRADA DE CA: 85-265V / 50-60HZ 100W.</t>
    </r>
  </si>
  <si>
    <r>
      <rPr>
        <b/>
        <sz val="8"/>
        <color theme="1"/>
        <rFont val="Arial Narrow"/>
        <family val="2"/>
      </rPr>
      <t xml:space="preserve">PANEL LED 60X60 POTENCIA 48W, </t>
    </r>
    <r>
      <rPr>
        <sz val="8"/>
        <color theme="1"/>
        <rFont val="Arial Narrow"/>
        <family val="2"/>
      </rPr>
      <t>COLOR LUZ 6000K (BLANCO), VOLTAJE 100V - 240V, DIMENSIONES 600MM*600MM, MATERIAL CUERPO EN ALUMINIO, DIFUSOR EN POLICARBONATO, TEMPERATURA DE FUNCIONAMIENTO -10°~ 40°C, FUENTE LUMINOSA LED.</t>
    </r>
  </si>
  <si>
    <r>
      <rPr>
        <b/>
        <sz val="8"/>
        <color theme="1"/>
        <rFont val="Arial Narrow"/>
        <family val="2"/>
      </rPr>
      <t>PANEL LED CIRCULAR DE INCRUSTAR</t>
    </r>
    <r>
      <rPr>
        <sz val="8"/>
        <color theme="1"/>
        <rFont val="Arial Narrow"/>
        <family val="2"/>
      </rPr>
      <t>, POTENCIA 6W, COLOR LUZ 3000-6000K (BLANCO), VOLTAJE 100V - 240V, DIMENSIONES Φ120MM*H10MM, MATERIAL CUERPO EN ALUMINIO, DIFUSOR EN POLICARBONATO FUENTE LUMINOSA LED.</t>
    </r>
  </si>
  <si>
    <r>
      <rPr>
        <b/>
        <sz val="8"/>
        <color theme="1"/>
        <rFont val="Arial Narrow"/>
        <family val="2"/>
      </rPr>
      <t>PANEL LED CIRCULAR DE INCRUSTAR</t>
    </r>
    <r>
      <rPr>
        <sz val="8"/>
        <color theme="1"/>
        <rFont val="Arial Narrow"/>
        <family val="2"/>
      </rPr>
      <t>, POTENCIA 12W, COLOR LUZ 3000-6000K (BLANCO), VOLTAJE 100V - 240V, DIMENSIONES Φ170MM*H10MM, MATERIAL CUERPO EN ALUMINIO, DIFUSOR EN POLICARBONATO, TEMPERATURA DE FUNCIONAMIENTO -10°~ 40°C</t>
    </r>
  </si>
  <si>
    <r>
      <rPr>
        <b/>
        <sz val="8"/>
        <color theme="1"/>
        <rFont val="Arial Narrow"/>
        <family val="2"/>
      </rPr>
      <t>PANEL LED CIRCULAR DE INCRUSTAR</t>
    </r>
    <r>
      <rPr>
        <sz val="8"/>
        <color theme="1"/>
        <rFont val="Arial Narrow"/>
        <family val="2"/>
      </rPr>
      <t>, POTENCIA 18W, LUMEN 1200LM COLOR LUZ 3000-6000K (BLANCO), VOLTAJE 100V - 240V, DIMENSIONES Φ225MM*H10MM</t>
    </r>
  </si>
  <si>
    <r>
      <rPr>
        <b/>
        <sz val="8"/>
        <color theme="1"/>
        <rFont val="Arial Narrow"/>
        <family val="2"/>
      </rPr>
      <t>PANEL LED CIRCULAR DE INCRUSTAR</t>
    </r>
    <r>
      <rPr>
        <sz val="8"/>
        <color theme="1"/>
        <rFont val="Arial Narrow"/>
        <family val="2"/>
      </rPr>
      <t>, POTENCIA 25W, LUMEN 1600LM
COLOR LUZ 3000-6000K (BLANCO), VOLTAJE 100V - 240V, DIMENSIONES Φ300MM*H10MM, FACTOR DE POTENCIA &gt;0,5, MATERIAL CUERPO EN ALUMINIO, DIFUSOR EN POLICARBONATO</t>
    </r>
  </si>
  <si>
    <t>PROMEDIO ENTRE COTIZACIONES EXTERNA</t>
  </si>
  <si>
    <t>MACRO ANALISIS</t>
  </si>
  <si>
    <t>VARIACION</t>
  </si>
  <si>
    <t>GRUPO EMPREARIAL ANDINO</t>
  </si>
  <si>
    <r>
      <rPr>
        <b/>
        <sz val="8"/>
        <color theme="1"/>
        <rFont val="Arial Narrow"/>
        <family val="2"/>
      </rPr>
      <t>PINTURA PARA EXTERIORES 100% ACRÍLICA:</t>
    </r>
    <r>
      <rPr>
        <sz val="8"/>
        <color theme="1"/>
        <rFont val="Arial Narrow"/>
        <family val="2"/>
      </rPr>
      <t xml:space="preserve"> ALTA RESISTENCIA A LA SUCIEDAD,MÁXIMA PROTECCIÓN CONTRA EL ATAQUE DE HONGOS, FORMA UNA BARRERA PLÁSTICA QUE LA HACE IMPERMEABLE A LA LLUVIA,TIENE BLOQUEADOR SOLAR QUE LA PROTEGE DE LOS RAYOS DEL SOL,NO CONTIENE PLOMO NI CROMO.
VARIOS COLORES</t>
    </r>
  </si>
  <si>
    <r>
      <rPr>
        <b/>
        <sz val="8"/>
        <color theme="1"/>
        <rFont val="Arial Narrow"/>
        <family val="2"/>
      </rPr>
      <t>ALAMBRE:</t>
    </r>
    <r>
      <rPr>
        <sz val="8"/>
        <color theme="1"/>
        <rFont val="Arial Narrow"/>
        <family val="2"/>
      </rPr>
      <t xml:space="preserve">
USO: AMARRADO DE ACERO DE REFUERZO
PRESENTACION: CALIBRE 18
RESISTENCIA: PROMEDIO DE 40 KGF/MM2
MEDIDA: 1 KILO</t>
    </r>
  </si>
  <si>
    <t>SE AJUSTAN TARIFAS DE IVA PARA LOS ITEMS 1,2,3,5,6,69,129,130,131,132,167 Y 168</t>
  </si>
  <si>
    <t>SE CORRIGIENRON ALGUNAS DESCRIPCIONES DE CONFORMIDAD ALCENCE DE PLANEACION</t>
  </si>
  <si>
    <t>MENOR VALOR</t>
  </si>
  <si>
    <t>PROMEDIO</t>
  </si>
  <si>
    <t>MEDIANA</t>
  </si>
  <si>
    <t>PRECIO DE REFERENCIA</t>
  </si>
  <si>
    <t>VL. UNITARIO</t>
  </si>
  <si>
    <t>UNIT + IVA</t>
  </si>
  <si>
    <t>VALOR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</si>
</sst>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 #,##0_-;_-* &quot;-&quot;_-;_-@_-"/>
    <numFmt numFmtId="43" formatCode="_-* #,##0.00_-;\-* #,##0.00_-;_-* &quot;-&quot;??_-;_-@_-"/>
    <numFmt numFmtId="164" formatCode="_(* #,##0.00_);_(* \(#,##0.00\);_(* &quot;-&quot;??_);_(@_)"/>
    <numFmt numFmtId="165" formatCode="&quot;$&quot;#,##0.00"/>
  </numFmts>
  <fonts count="28" x14ac:knownFonts="1">
    <font>
      <sz val="11"/>
      <color theme="1"/>
      <name val="Calibri"/>
      <family val="2"/>
      <scheme val="minor"/>
    </font>
    <font>
      <sz val="11"/>
      <color theme="1"/>
      <name val="Calibri"/>
      <family val="2"/>
      <scheme val="minor"/>
    </font>
    <font>
      <sz val="10"/>
      <name val="Arial"/>
      <family val="2"/>
    </font>
    <font>
      <b/>
      <sz val="9"/>
      <color theme="0"/>
      <name val="Arial Narrow"/>
      <family val="2"/>
    </font>
    <font>
      <sz val="9"/>
      <color theme="1"/>
      <name val="Arial Narrow"/>
      <family val="2"/>
    </font>
    <font>
      <b/>
      <sz val="9"/>
      <color theme="1"/>
      <name val="Arial Narrow"/>
      <family val="2"/>
    </font>
    <font>
      <sz val="9"/>
      <name val="Arial Narrow"/>
      <family val="2"/>
    </font>
    <font>
      <sz val="9"/>
      <color rgb="FF333333"/>
      <name val="Arial Narrow"/>
      <family val="2"/>
    </font>
    <font>
      <b/>
      <sz val="9"/>
      <name val="Arial Narrow"/>
      <family val="2"/>
    </font>
    <font>
      <sz val="9"/>
      <color rgb="FF000000"/>
      <name val="Arial Narrow"/>
      <family val="2"/>
    </font>
    <font>
      <b/>
      <sz val="9"/>
      <color rgb="FF000000"/>
      <name val="Arial Narrow"/>
      <family val="2"/>
    </font>
    <font>
      <b/>
      <sz val="10"/>
      <name val="Arial Narrow"/>
      <family val="2"/>
    </font>
    <font>
      <sz val="10"/>
      <color theme="1"/>
      <name val="Arial Narrow"/>
      <family val="2"/>
    </font>
    <font>
      <sz val="10"/>
      <name val="Arial Narrow"/>
      <family val="2"/>
    </font>
    <font>
      <b/>
      <sz val="10"/>
      <color theme="1"/>
      <name val="Arial Narrow"/>
      <family val="2"/>
    </font>
    <font>
      <sz val="9"/>
      <color indexed="81"/>
      <name val="Tahoma"/>
      <family val="2"/>
    </font>
    <font>
      <b/>
      <sz val="9"/>
      <color indexed="81"/>
      <name val="Tahoma"/>
      <family val="2"/>
    </font>
    <font>
      <sz val="8"/>
      <color rgb="FF000000"/>
      <name val="Arial Narrow"/>
      <family val="2"/>
    </font>
    <font>
      <sz val="9"/>
      <color indexed="81"/>
      <name val="Tahoma"/>
      <charset val="1"/>
    </font>
    <font>
      <b/>
      <sz val="9"/>
      <color indexed="81"/>
      <name val="Tahoma"/>
      <charset val="1"/>
    </font>
    <font>
      <b/>
      <sz val="11"/>
      <color theme="1"/>
      <name val="Calibri"/>
      <family val="2"/>
      <scheme val="minor"/>
    </font>
    <font>
      <b/>
      <sz val="8"/>
      <color theme="1"/>
      <name val="Arial Narrow"/>
      <family val="2"/>
    </font>
    <font>
      <sz val="8"/>
      <color theme="1"/>
      <name val="Calibri"/>
      <family val="2"/>
      <scheme val="minor"/>
    </font>
    <font>
      <sz val="8"/>
      <name val="Arial Narrow"/>
      <family val="2"/>
    </font>
    <font>
      <sz val="8"/>
      <color theme="1"/>
      <name val="Arial Narrow"/>
      <family val="2"/>
    </font>
    <font>
      <b/>
      <sz val="8"/>
      <name val="Arial Narrow"/>
      <family val="2"/>
    </font>
    <font>
      <b/>
      <sz val="8"/>
      <color rgb="FF000000"/>
      <name val="Arial Narrow"/>
      <family val="2"/>
    </font>
    <font>
      <b/>
      <sz val="8"/>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1" tint="0.24997711111789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s>
  <borders count="3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top style="thin">
        <color indexed="64"/>
      </top>
      <bottom/>
      <diagonal/>
    </border>
    <border>
      <left/>
      <right style="thin">
        <color auto="1"/>
      </right>
      <top style="medium">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5">
    <xf numFmtId="0" fontId="0" fillId="0" borderId="0"/>
    <xf numFmtId="43" fontId="1" fillId="0" borderId="0" applyFont="0" applyFill="0" applyBorder="0" applyAlignment="0" applyProtection="0"/>
    <xf numFmtId="164" fontId="1" fillId="0" borderId="0" applyFont="0" applyFill="0" applyBorder="0" applyAlignment="0" applyProtection="0"/>
    <xf numFmtId="0" fontId="2" fillId="0" borderId="0"/>
    <xf numFmtId="41" fontId="1" fillId="0" borderId="0" applyFont="0" applyFill="0" applyBorder="0" applyAlignment="0" applyProtection="0"/>
  </cellStyleXfs>
  <cellXfs count="156">
    <xf numFmtId="0" fontId="0" fillId="0" borderId="0" xfId="0"/>
    <xf numFmtId="0" fontId="4" fillId="0" borderId="0" xfId="0" applyFont="1"/>
    <xf numFmtId="0" fontId="5" fillId="2" borderId="4"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5" fillId="2" borderId="4" xfId="0" applyFont="1" applyFill="1" applyBorder="1" applyAlignment="1">
      <alignment horizontal="center" vertical="center" wrapText="1"/>
    </xf>
    <xf numFmtId="0" fontId="6" fillId="0" borderId="4" xfId="0" applyFont="1" applyFill="1" applyBorder="1" applyAlignment="1" applyProtection="1">
      <alignment horizontal="center" vertical="center" wrapText="1"/>
      <protection locked="0"/>
    </xf>
    <xf numFmtId="0" fontId="6" fillId="0" borderId="1" xfId="0" applyFont="1" applyFill="1" applyBorder="1" applyAlignment="1">
      <alignment horizontal="center" vertical="center" wrapText="1"/>
    </xf>
    <xf numFmtId="0" fontId="4" fillId="0" borderId="1" xfId="0" applyFont="1" applyFill="1" applyBorder="1" applyAlignment="1">
      <alignment horizontal="left" vertical="top"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center" vertical="center"/>
    </xf>
    <xf numFmtId="49" fontId="6" fillId="0" borderId="4" xfId="0" applyNumberFormat="1" applyFont="1" applyFill="1" applyBorder="1" applyAlignment="1">
      <alignment horizontal="center" vertical="center"/>
    </xf>
    <xf numFmtId="0" fontId="5" fillId="2" borderId="4" xfId="0" applyFont="1" applyFill="1" applyBorder="1" applyAlignment="1" applyProtection="1">
      <alignment horizontal="center" vertical="center" textRotation="90" wrapText="1"/>
      <protection locked="0"/>
    </xf>
    <xf numFmtId="0" fontId="6"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1"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6" fillId="0" borderId="4" xfId="0" applyFont="1" applyFill="1" applyBorder="1" applyAlignment="1" applyProtection="1">
      <alignment vertical="center" wrapText="1"/>
      <protection locked="0"/>
    </xf>
    <xf numFmtId="0" fontId="4" fillId="0" borderId="1" xfId="0" applyFont="1" applyFill="1" applyBorder="1" applyAlignment="1">
      <alignment horizontal="justify" vertical="top" wrapText="1"/>
    </xf>
    <xf numFmtId="0" fontId="6" fillId="0" borderId="1" xfId="0" applyFont="1" applyFill="1" applyBorder="1" applyAlignment="1">
      <alignment horizontal="justify" vertical="top" wrapText="1"/>
    </xf>
    <xf numFmtId="49" fontId="6" fillId="0" borderId="4" xfId="0" applyNumberFormat="1" applyFont="1" applyFill="1" applyBorder="1" applyAlignment="1">
      <alignment horizontal="center" vertical="center" wrapText="1"/>
    </xf>
    <xf numFmtId="0" fontId="6" fillId="0" borderId="4" xfId="3"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4" fillId="0" borderId="4" xfId="0" applyFont="1" applyFill="1" applyBorder="1" applyAlignment="1" applyProtection="1">
      <alignment horizontal="center" vertical="center" wrapText="1"/>
      <protection locked="0"/>
    </xf>
    <xf numFmtId="0" fontId="5" fillId="0" borderId="1" xfId="0" applyFont="1" applyFill="1" applyBorder="1" applyAlignment="1">
      <alignment horizontal="left" vertical="top" wrapText="1"/>
    </xf>
    <xf numFmtId="0" fontId="6" fillId="0" borderId="1" xfId="0" applyFont="1" applyFill="1" applyBorder="1" applyAlignment="1">
      <alignment horizontal="left" vertical="top" wrapText="1"/>
    </xf>
    <xf numFmtId="49" fontId="4" fillId="0" borderId="4" xfId="0" applyNumberFormat="1"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49" fontId="6" fillId="0" borderId="4" xfId="0" applyNumberFormat="1"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6" fillId="4" borderId="1"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4" xfId="0" applyFont="1" applyFill="1" applyBorder="1" applyAlignment="1">
      <alignment horizontal="center" vertical="center"/>
    </xf>
    <xf numFmtId="49" fontId="4" fillId="4" borderId="4" xfId="0" applyNumberFormat="1" applyFont="1" applyFill="1" applyBorder="1" applyAlignment="1" applyProtection="1">
      <alignment horizontal="center" vertical="center" wrapText="1"/>
      <protection locked="0"/>
    </xf>
    <xf numFmtId="49" fontId="6" fillId="0" borderId="4" xfId="0" applyNumberFormat="1" applyFont="1" applyBorder="1" applyAlignment="1" applyProtection="1">
      <alignment horizontal="center" vertical="center"/>
      <protection locked="0"/>
    </xf>
    <xf numFmtId="0" fontId="5" fillId="0" borderId="11" xfId="0" applyFont="1" applyFill="1" applyBorder="1" applyAlignment="1">
      <alignment vertical="top" wrapText="1"/>
    </xf>
    <xf numFmtId="0" fontId="6" fillId="0" borderId="10" xfId="0" applyFont="1" applyFill="1" applyBorder="1" applyAlignment="1" applyProtection="1">
      <alignment horizontal="center" vertical="center" wrapText="1"/>
      <protection locked="0"/>
    </xf>
    <xf numFmtId="0" fontId="6" fillId="0" borderId="10" xfId="0" applyFont="1" applyFill="1" applyBorder="1" applyAlignment="1">
      <alignment horizontal="center" vertical="center" wrapText="1"/>
    </xf>
    <xf numFmtId="0" fontId="6" fillId="0" borderId="10" xfId="0" applyFont="1" applyFill="1" applyBorder="1" applyAlignment="1">
      <alignment horizontal="center" vertical="center"/>
    </xf>
    <xf numFmtId="49" fontId="4" fillId="0" borderId="10" xfId="0" applyNumberFormat="1" applyFont="1" applyFill="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2" fillId="0" borderId="0" xfId="0" applyFont="1"/>
    <xf numFmtId="0" fontId="12" fillId="0" borderId="1" xfId="0" applyFont="1" applyBorder="1" applyAlignment="1" applyProtection="1">
      <alignment vertical="center" wrapText="1"/>
      <protection locked="0"/>
    </xf>
    <xf numFmtId="0" fontId="13" fillId="0" borderId="1" xfId="0" applyFont="1" applyBorder="1" applyAlignment="1" applyProtection="1">
      <alignment vertical="center" wrapText="1"/>
      <protection locked="0"/>
    </xf>
    <xf numFmtId="0" fontId="11" fillId="0" borderId="4" xfId="0" applyFont="1" applyBorder="1" applyAlignment="1" applyProtection="1">
      <alignment vertical="center" wrapText="1"/>
      <protection locked="0"/>
    </xf>
    <xf numFmtId="0" fontId="12" fillId="0" borderId="0" xfId="0" applyFont="1" applyAlignment="1">
      <alignment wrapText="1"/>
    </xf>
    <xf numFmtId="0" fontId="21" fillId="2" borderId="4"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center" vertical="center" wrapText="1"/>
      <protection locked="0"/>
    </xf>
    <xf numFmtId="0" fontId="22" fillId="0" borderId="0" xfId="0" applyFont="1"/>
    <xf numFmtId="0" fontId="22" fillId="0" borderId="0" xfId="0" applyFont="1" applyAlignment="1">
      <alignment wrapText="1"/>
    </xf>
    <xf numFmtId="0" fontId="22" fillId="5" borderId="0" xfId="0" applyFont="1" applyFill="1" applyAlignment="1">
      <alignment wrapText="1"/>
    </xf>
    <xf numFmtId="0" fontId="22" fillId="0" borderId="0" xfId="0" applyFont="1" applyAlignment="1">
      <alignment horizontal="center" wrapText="1"/>
    </xf>
    <xf numFmtId="0" fontId="21" fillId="2" borderId="2" xfId="0" applyFont="1" applyFill="1" applyBorder="1" applyAlignment="1" applyProtection="1">
      <alignment horizontal="center" vertical="center" wrapText="1"/>
      <protection locked="0"/>
    </xf>
    <xf numFmtId="0" fontId="21" fillId="2" borderId="3" xfId="0" applyFont="1" applyFill="1" applyBorder="1" applyAlignment="1" applyProtection="1">
      <alignment horizontal="center" vertical="center" wrapText="1"/>
      <protection locked="0"/>
    </xf>
    <xf numFmtId="0" fontId="21" fillId="2" borderId="11" xfId="0" applyFont="1" applyFill="1" applyBorder="1" applyAlignment="1" applyProtection="1">
      <alignment horizontal="center" vertical="center" wrapText="1"/>
      <protection locked="0"/>
    </xf>
    <xf numFmtId="0" fontId="21" fillId="2" borderId="26" xfId="0" applyFont="1" applyFill="1" applyBorder="1" applyAlignment="1" applyProtection="1">
      <alignment horizontal="center" vertical="center" wrapText="1"/>
      <protection locked="0"/>
    </xf>
    <xf numFmtId="0" fontId="21" fillId="2" borderId="24" xfId="0" applyFont="1" applyFill="1" applyBorder="1" applyAlignment="1" applyProtection="1">
      <alignment horizontal="center" vertical="center" wrapText="1"/>
      <protection locked="0"/>
    </xf>
    <xf numFmtId="0" fontId="21" fillId="2" borderId="24" xfId="0" applyNumberFormat="1" applyFont="1" applyFill="1" applyBorder="1" applyAlignment="1" applyProtection="1">
      <alignment horizontal="center" vertical="center" wrapText="1"/>
      <protection locked="0"/>
    </xf>
    <xf numFmtId="0" fontId="23" fillId="0" borderId="4" xfId="0" applyFont="1" applyFill="1" applyBorder="1" applyAlignment="1" applyProtection="1">
      <alignment horizontal="center" vertical="center" wrapText="1"/>
      <protection locked="0"/>
    </xf>
    <xf numFmtId="0" fontId="24" fillId="0" borderId="1" xfId="0" applyFont="1" applyFill="1" applyBorder="1" applyAlignment="1">
      <alignment horizontal="left" vertical="top" wrapText="1"/>
    </xf>
    <xf numFmtId="0" fontId="23" fillId="0" borderId="4" xfId="0" applyFont="1" applyFill="1" applyBorder="1" applyAlignment="1">
      <alignment horizontal="center" vertical="center" wrapText="1"/>
    </xf>
    <xf numFmtId="165" fontId="24" fillId="0" borderId="4" xfId="0" applyNumberFormat="1" applyFont="1" applyBorder="1" applyAlignment="1">
      <alignment horizontal="center" vertical="center"/>
    </xf>
    <xf numFmtId="165" fontId="24" fillId="5" borderId="4" xfId="0" applyNumberFormat="1" applyFont="1" applyFill="1" applyBorder="1" applyAlignment="1">
      <alignment horizontal="center" vertical="center"/>
    </xf>
    <xf numFmtId="165" fontId="24" fillId="0" borderId="4" xfId="0" applyNumberFormat="1" applyFont="1" applyFill="1" applyBorder="1" applyAlignment="1">
      <alignment horizontal="center" vertical="center"/>
    </xf>
    <xf numFmtId="165" fontId="24" fillId="0" borderId="1" xfId="0" applyNumberFormat="1" applyFont="1" applyBorder="1" applyAlignment="1">
      <alignment horizontal="center" vertical="center"/>
    </xf>
    <xf numFmtId="0" fontId="22" fillId="0" borderId="3" xfId="0" applyFont="1" applyBorder="1" applyAlignment="1">
      <alignment horizontal="right" vertical="center"/>
    </xf>
    <xf numFmtId="0" fontId="22" fillId="0" borderId="4" xfId="0" applyFont="1" applyBorder="1" applyAlignment="1">
      <alignment horizontal="center" vertical="center"/>
    </xf>
    <xf numFmtId="0" fontId="22" fillId="0" borderId="1" xfId="0" applyFont="1" applyBorder="1" applyAlignment="1">
      <alignment horizontal="center" vertical="center"/>
    </xf>
    <xf numFmtId="41" fontId="22" fillId="0" borderId="4" xfId="4" applyFont="1" applyBorder="1" applyAlignment="1">
      <alignment vertical="center"/>
    </xf>
    <xf numFmtId="0" fontId="22" fillId="0" borderId="19" xfId="0" applyNumberFormat="1" applyFont="1" applyBorder="1" applyAlignment="1">
      <alignment horizontal="center" vertical="center"/>
    </xf>
    <xf numFmtId="0" fontId="22" fillId="0" borderId="29" xfId="0" applyFont="1" applyBorder="1" applyAlignment="1">
      <alignment horizontal="center" vertical="center"/>
    </xf>
    <xf numFmtId="0" fontId="22" fillId="5" borderId="4" xfId="0" applyFont="1" applyFill="1" applyBorder="1" applyAlignment="1">
      <alignment wrapText="1"/>
    </xf>
    <xf numFmtId="10" fontId="22" fillId="0" borderId="0" xfId="0" applyNumberFormat="1" applyFont="1"/>
    <xf numFmtId="165" fontId="22" fillId="0" borderId="0" xfId="0" applyNumberFormat="1" applyFont="1"/>
    <xf numFmtId="9" fontId="22" fillId="0" borderId="0" xfId="0" applyNumberFormat="1" applyFont="1"/>
    <xf numFmtId="9" fontId="22" fillId="0" borderId="4" xfId="0" applyNumberFormat="1" applyFont="1" applyBorder="1" applyAlignment="1">
      <alignment horizontal="center" vertical="center"/>
    </xf>
    <xf numFmtId="0" fontId="24" fillId="0" borderId="1" xfId="0" applyFont="1" applyFill="1" applyBorder="1" applyAlignment="1">
      <alignment horizontal="left" vertical="center" wrapText="1"/>
    </xf>
    <xf numFmtId="0" fontId="22" fillId="5" borderId="0" xfId="0" applyFont="1" applyFill="1" applyBorder="1" applyAlignment="1">
      <alignment wrapText="1"/>
    </xf>
    <xf numFmtId="12" fontId="22" fillId="0" borderId="4" xfId="4" applyNumberFormat="1" applyFont="1" applyBorder="1" applyAlignment="1">
      <alignment vertical="center"/>
    </xf>
    <xf numFmtId="0" fontId="24" fillId="0" borderId="1" xfId="0" applyFont="1" applyFill="1" applyBorder="1" applyAlignment="1">
      <alignment horizontal="justify" vertical="top" wrapText="1"/>
    </xf>
    <xf numFmtId="0" fontId="23" fillId="0" borderId="1" xfId="0" applyFont="1" applyFill="1" applyBorder="1" applyAlignment="1">
      <alignment horizontal="justify" vertical="top" wrapText="1"/>
    </xf>
    <xf numFmtId="0" fontId="23" fillId="0" borderId="4" xfId="0" applyFont="1" applyFill="1" applyBorder="1" applyAlignment="1">
      <alignment horizontal="center" vertical="center"/>
    </xf>
    <xf numFmtId="0" fontId="22" fillId="0" borderId="1" xfId="0" applyFont="1" applyBorder="1" applyAlignment="1">
      <alignment horizontal="center" vertical="center" wrapText="1"/>
    </xf>
    <xf numFmtId="0" fontId="17" fillId="0" borderId="4" xfId="0" applyFont="1" applyFill="1" applyBorder="1" applyAlignment="1">
      <alignment horizontal="center" vertical="center" wrapText="1"/>
    </xf>
    <xf numFmtId="0" fontId="24" fillId="0" borderId="4" xfId="0" applyFont="1" applyFill="1" applyBorder="1" applyAlignment="1" applyProtection="1">
      <alignment horizontal="center" vertical="center" wrapText="1"/>
      <protection locked="0"/>
    </xf>
    <xf numFmtId="0" fontId="21" fillId="0" borderId="1" xfId="0" applyFont="1" applyFill="1" applyBorder="1" applyAlignment="1">
      <alignment horizontal="left" vertical="top" wrapText="1"/>
    </xf>
    <xf numFmtId="0" fontId="23" fillId="0" borderId="1" xfId="0" applyFont="1" applyFill="1" applyBorder="1" applyAlignment="1">
      <alignment horizontal="left" vertical="top" wrapText="1"/>
    </xf>
    <xf numFmtId="0" fontId="22" fillId="0" borderId="29" xfId="0" applyFont="1" applyBorder="1" applyAlignment="1">
      <alignment horizontal="center" vertical="center" wrapText="1"/>
    </xf>
    <xf numFmtId="0" fontId="23" fillId="5" borderId="4" xfId="0" applyFont="1" applyFill="1" applyBorder="1" applyAlignment="1">
      <alignment horizontal="center" vertical="center" wrapText="1"/>
    </xf>
    <xf numFmtId="0" fontId="24" fillId="0" borderId="4" xfId="0" applyFont="1" applyFill="1" applyBorder="1" applyAlignment="1">
      <alignment horizontal="center" vertical="center" wrapText="1"/>
    </xf>
    <xf numFmtId="165" fontId="24" fillId="6" borderId="4" xfId="0" applyNumberFormat="1" applyFont="1" applyFill="1" applyBorder="1" applyAlignment="1">
      <alignment horizontal="center" vertical="center"/>
    </xf>
    <xf numFmtId="0" fontId="23" fillId="0" borderId="10" xfId="0" applyFont="1" applyFill="1" applyBorder="1" applyAlignment="1" applyProtection="1">
      <alignment horizontal="center" vertical="center" wrapText="1"/>
      <protection locked="0"/>
    </xf>
    <xf numFmtId="0" fontId="21" fillId="0" borderId="11" xfId="0" applyFont="1" applyFill="1" applyBorder="1" applyAlignment="1">
      <alignment vertical="top" wrapText="1"/>
    </xf>
    <xf numFmtId="0" fontId="23" fillId="0" borderId="10" xfId="0" applyFont="1" applyFill="1" applyBorder="1" applyAlignment="1">
      <alignment horizontal="center" vertical="center" wrapText="1"/>
    </xf>
    <xf numFmtId="0" fontId="23" fillId="4" borderId="4" xfId="0" applyFont="1" applyFill="1" applyBorder="1" applyAlignment="1" applyProtection="1">
      <alignment horizontal="center" vertical="center" wrapText="1"/>
      <protection locked="0"/>
    </xf>
    <xf numFmtId="0" fontId="23" fillId="4" borderId="4" xfId="0" applyFont="1" applyFill="1" applyBorder="1" applyAlignment="1">
      <alignment horizontal="center" vertical="center" wrapText="1"/>
    </xf>
    <xf numFmtId="0" fontId="22" fillId="0" borderId="25" xfId="0" applyFont="1" applyBorder="1" applyAlignment="1">
      <alignment horizontal="right" vertical="center"/>
    </xf>
    <xf numFmtId="9" fontId="22" fillId="0" borderId="21" xfId="0" applyNumberFormat="1" applyFont="1" applyBorder="1" applyAlignment="1">
      <alignment horizontal="center" vertical="center"/>
    </xf>
    <xf numFmtId="0" fontId="22" fillId="0" borderId="22" xfId="0" applyFont="1" applyBorder="1" applyAlignment="1">
      <alignment horizontal="center" vertical="center"/>
    </xf>
    <xf numFmtId="0" fontId="22" fillId="0" borderId="20" xfId="0" applyFont="1" applyBorder="1" applyAlignment="1">
      <alignment horizontal="center" vertical="center"/>
    </xf>
    <xf numFmtId="0" fontId="22" fillId="0" borderId="21" xfId="0" applyFont="1" applyBorder="1" applyAlignment="1">
      <alignment horizontal="center" vertical="center"/>
    </xf>
    <xf numFmtId="41" fontId="22" fillId="0" borderId="21" xfId="4" applyFont="1" applyBorder="1" applyAlignment="1">
      <alignment vertical="center"/>
    </xf>
    <xf numFmtId="0" fontId="22" fillId="0" borderId="30" xfId="0" applyFont="1" applyBorder="1" applyAlignment="1">
      <alignment horizontal="center" vertical="center"/>
    </xf>
    <xf numFmtId="165" fontId="24" fillId="0" borderId="0" xfId="0" applyNumberFormat="1" applyFont="1" applyAlignment="1">
      <alignment horizontal="center" vertical="center"/>
    </xf>
    <xf numFmtId="0" fontId="22" fillId="0" borderId="0" xfId="0" applyNumberFormat="1" applyFont="1"/>
    <xf numFmtId="13" fontId="22" fillId="0" borderId="4" xfId="4" applyNumberFormat="1" applyFont="1" applyBorder="1" applyAlignment="1">
      <alignment vertical="center"/>
    </xf>
    <xf numFmtId="9" fontId="22" fillId="5" borderId="0" xfId="0" applyNumberFormat="1" applyFont="1" applyFill="1"/>
    <xf numFmtId="9" fontId="22" fillId="6" borderId="0" xfId="0" applyNumberFormat="1" applyFont="1" applyFill="1"/>
    <xf numFmtId="0" fontId="5" fillId="2" borderId="5" xfId="0" applyFont="1" applyFill="1" applyBorder="1" applyAlignment="1" applyProtection="1">
      <alignment horizontal="center" vertical="center" wrapText="1"/>
      <protection locked="0"/>
    </xf>
    <xf numFmtId="0" fontId="5" fillId="2" borderId="6"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37" fontId="3" fillId="3" borderId="7" xfId="2" applyNumberFormat="1" applyFont="1" applyFill="1" applyBorder="1" applyAlignment="1">
      <alignment horizontal="center" vertical="center"/>
    </xf>
    <xf numFmtId="37" fontId="3" fillId="3" borderId="8" xfId="2" applyNumberFormat="1" applyFont="1" applyFill="1" applyBorder="1" applyAlignment="1">
      <alignment horizontal="center" vertical="center"/>
    </xf>
    <xf numFmtId="37" fontId="3" fillId="3" borderId="9" xfId="2" applyNumberFormat="1" applyFont="1" applyFill="1" applyBorder="1" applyAlignment="1">
      <alignment horizontal="center" vertical="center"/>
    </xf>
    <xf numFmtId="0" fontId="5" fillId="2" borderId="1" xfId="0"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3" xfId="0" applyFont="1" applyFill="1" applyBorder="1" applyAlignment="1" applyProtection="1">
      <alignment horizontal="center" vertical="center" wrapText="1"/>
      <protection locked="0"/>
    </xf>
    <xf numFmtId="0" fontId="5" fillId="2" borderId="14"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9" fontId="4" fillId="2" borderId="1" xfId="1" applyNumberFormat="1" applyFont="1" applyFill="1" applyBorder="1" applyAlignment="1" applyProtection="1">
      <alignment horizontal="center" vertical="center" wrapText="1"/>
      <protection locked="0"/>
    </xf>
    <xf numFmtId="9" fontId="4" fillId="2" borderId="2" xfId="1" applyNumberFormat="1" applyFont="1" applyFill="1" applyBorder="1" applyAlignment="1" applyProtection="1">
      <alignment horizontal="center" vertical="center" wrapText="1"/>
      <protection locked="0"/>
    </xf>
    <xf numFmtId="9" fontId="4" fillId="2" borderId="3" xfId="1" applyNumberFormat="1" applyFont="1" applyFill="1" applyBorder="1" applyAlignment="1" applyProtection="1">
      <alignment horizontal="center" vertical="center" wrapText="1"/>
      <protection locked="0"/>
    </xf>
    <xf numFmtId="37" fontId="3" fillId="3" borderId="16" xfId="2" applyNumberFormat="1" applyFont="1" applyFill="1" applyBorder="1" applyAlignment="1">
      <alignment horizontal="center" vertical="center"/>
    </xf>
    <xf numFmtId="37" fontId="3" fillId="3" borderId="15" xfId="2" applyNumberFormat="1" applyFont="1" applyFill="1" applyBorder="1" applyAlignment="1">
      <alignment horizontal="center" vertical="center"/>
    </xf>
    <xf numFmtId="37" fontId="3" fillId="3" borderId="17" xfId="2" applyNumberFormat="1" applyFont="1" applyFill="1" applyBorder="1" applyAlignment="1">
      <alignment horizontal="center" vertical="center"/>
    </xf>
    <xf numFmtId="37" fontId="3" fillId="3" borderId="16" xfId="2" applyNumberFormat="1" applyFont="1" applyFill="1" applyBorder="1" applyAlignment="1">
      <alignment horizontal="center" vertical="center" wrapText="1"/>
    </xf>
    <xf numFmtId="37" fontId="3" fillId="3" borderId="15" xfId="2" applyNumberFormat="1" applyFont="1" applyFill="1" applyBorder="1" applyAlignment="1">
      <alignment horizontal="center" vertical="center" wrapText="1"/>
    </xf>
    <xf numFmtId="37" fontId="3" fillId="3" borderId="17" xfId="2" applyNumberFormat="1" applyFont="1" applyFill="1" applyBorder="1" applyAlignment="1">
      <alignment horizontal="center" vertical="center" wrapText="1"/>
    </xf>
    <xf numFmtId="0" fontId="14" fillId="0" borderId="6" xfId="0" applyFont="1" applyBorder="1" applyAlignment="1">
      <alignment horizontal="center"/>
    </xf>
    <xf numFmtId="0" fontId="21" fillId="2" borderId="1" xfId="0" applyFont="1" applyFill="1" applyBorder="1" applyAlignment="1" applyProtection="1">
      <alignment horizontal="center" vertical="center" wrapText="1"/>
      <protection locked="0"/>
    </xf>
    <xf numFmtId="0" fontId="21" fillId="2" borderId="2" xfId="0" applyFont="1" applyFill="1" applyBorder="1" applyAlignment="1" applyProtection="1">
      <alignment horizontal="center" vertical="center" wrapText="1"/>
      <protection locked="0"/>
    </xf>
    <xf numFmtId="0" fontId="21" fillId="2" borderId="3" xfId="0" applyFont="1" applyFill="1" applyBorder="1" applyAlignment="1" applyProtection="1">
      <alignment horizontal="center" vertical="center" wrapText="1"/>
      <protection locked="0"/>
    </xf>
    <xf numFmtId="0" fontId="22" fillId="0" borderId="18" xfId="0" applyFont="1" applyBorder="1" applyAlignment="1">
      <alignment horizontal="center" vertical="center"/>
    </xf>
    <xf numFmtId="0" fontId="22" fillId="0" borderId="5" xfId="0" applyFont="1" applyBorder="1" applyAlignment="1">
      <alignment horizontal="center" vertical="center"/>
    </xf>
    <xf numFmtId="0" fontId="22" fillId="6" borderId="16" xfId="0" applyFont="1" applyFill="1" applyBorder="1" applyAlignment="1">
      <alignment horizontal="center" vertical="center"/>
    </xf>
    <xf numFmtId="0" fontId="22" fillId="6" borderId="15" xfId="0" applyFont="1" applyFill="1" applyBorder="1" applyAlignment="1">
      <alignment horizontal="center" vertical="center"/>
    </xf>
    <xf numFmtId="0" fontId="22" fillId="6" borderId="27" xfId="0" applyFont="1" applyFill="1" applyBorder="1" applyAlignment="1">
      <alignment horizontal="center" vertical="center"/>
    </xf>
    <xf numFmtId="0" fontId="22" fillId="6" borderId="28" xfId="0" applyFont="1" applyFill="1" applyBorder="1" applyAlignment="1">
      <alignment horizontal="center" vertical="center"/>
    </xf>
    <xf numFmtId="0" fontId="22" fillId="6" borderId="6" xfId="0" applyFont="1" applyFill="1" applyBorder="1" applyAlignment="1">
      <alignment horizontal="center" vertical="center"/>
    </xf>
    <xf numFmtId="0" fontId="22" fillId="6" borderId="23" xfId="0" applyFont="1" applyFill="1" applyBorder="1" applyAlignment="1">
      <alignment horizontal="center" vertical="center"/>
    </xf>
    <xf numFmtId="0" fontId="20" fillId="0" borderId="0" xfId="0" applyFont="1" applyAlignment="1">
      <alignment horizontal="center" vertical="center" wrapText="1"/>
    </xf>
    <xf numFmtId="0" fontId="23" fillId="7" borderId="4" xfId="0" applyFont="1" applyFill="1" applyBorder="1" applyAlignment="1">
      <alignment horizontal="center" vertical="center" wrapText="1"/>
    </xf>
    <xf numFmtId="0" fontId="22" fillId="0" borderId="0" xfId="0" applyFont="1" applyAlignment="1">
      <alignment horizontal="left"/>
    </xf>
    <xf numFmtId="10" fontId="22" fillId="0" borderId="4" xfId="0" applyNumberFormat="1" applyFont="1" applyBorder="1"/>
    <xf numFmtId="0" fontId="22" fillId="8" borderId="4" xfId="0" applyFont="1" applyFill="1" applyBorder="1" applyAlignment="1">
      <alignment horizontal="center" vertical="center" wrapText="1"/>
    </xf>
    <xf numFmtId="0" fontId="27" fillId="8" borderId="4"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27" fillId="8" borderId="2" xfId="0" applyFont="1" applyFill="1" applyBorder="1" applyAlignment="1">
      <alignment horizontal="center" vertical="center" wrapText="1"/>
    </xf>
    <xf numFmtId="0" fontId="27" fillId="8" borderId="3" xfId="0" applyFont="1" applyFill="1" applyBorder="1" applyAlignment="1">
      <alignment horizontal="center" vertical="center" wrapText="1"/>
    </xf>
    <xf numFmtId="0" fontId="21" fillId="2" borderId="10" xfId="0" applyFont="1" applyFill="1" applyBorder="1" applyAlignment="1" applyProtection="1">
      <alignment horizontal="center" vertical="center" wrapText="1"/>
      <protection locked="0"/>
    </xf>
    <xf numFmtId="0" fontId="21" fillId="2" borderId="31" xfId="0" applyFont="1" applyFill="1" applyBorder="1" applyAlignment="1" applyProtection="1">
      <alignment horizontal="center" vertical="center" wrapText="1"/>
      <protection locked="0"/>
    </xf>
  </cellXfs>
  <cellStyles count="5">
    <cellStyle name="Millares" xfId="1" builtinId="3"/>
    <cellStyle name="Millares [0]" xfId="4" builtinId="6"/>
    <cellStyle name="Millares 2" xfId="2"/>
    <cellStyle name="Normal" xfId="0" builtinId="0"/>
    <cellStyle name="Normal 4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172.18.76.149/sicad/Codification/H6/H6/H6.aspx" TargetMode="External"/><Relationship Id="rId2" Type="http://schemas.openxmlformats.org/officeDocument/2006/relationships/hyperlink" Target="http://172.18.76.149/sicad/Codification/H6/H6/H6.aspx" TargetMode="External"/><Relationship Id="rId1" Type="http://schemas.openxmlformats.org/officeDocument/2006/relationships/hyperlink" Target="http://172.18.76.149/sicad/Codification/H6/H6/H6.aspx" TargetMode="External"/><Relationship Id="rId6" Type="http://schemas.openxmlformats.org/officeDocument/2006/relationships/hyperlink" Target="http://172.18.76.149/sicad/Codification/H6/H6/H6.aspx" TargetMode="External"/><Relationship Id="rId5" Type="http://schemas.openxmlformats.org/officeDocument/2006/relationships/hyperlink" Target="http://172.18.76.149/sicad/Codification/H6/H6/H6.aspx" TargetMode="External"/><Relationship Id="rId4" Type="http://schemas.openxmlformats.org/officeDocument/2006/relationships/hyperlink" Target="http://172.18.76.149/sicad/Codification/H6/H6/H6.aspx"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6"/>
  <sheetViews>
    <sheetView workbookViewId="0">
      <selection activeCell="I296" sqref="A1:I296"/>
    </sheetView>
  </sheetViews>
  <sheetFormatPr baseColWidth="10" defaultRowHeight="13.5" x14ac:dyDescent="0.25"/>
  <cols>
    <col min="1" max="1" width="4.7109375" style="1" bestFit="1" customWidth="1"/>
    <col min="2" max="2" width="11.42578125" style="1"/>
    <col min="3" max="3" width="45.140625" style="1" customWidth="1"/>
    <col min="4" max="6" width="11.42578125" style="1"/>
    <col min="7" max="7" width="11.140625" style="1" bestFit="1" customWidth="1"/>
    <col min="8" max="8" width="13" style="1" customWidth="1"/>
    <col min="9" max="9" width="11.28515625" style="1" bestFit="1" customWidth="1"/>
    <col min="10" max="16384" width="11.42578125" style="1"/>
  </cols>
  <sheetData>
    <row r="1" spans="1:9" x14ac:dyDescent="0.25">
      <c r="A1" s="127" t="s">
        <v>171</v>
      </c>
      <c r="B1" s="128"/>
      <c r="C1" s="128"/>
      <c r="D1" s="128"/>
      <c r="E1" s="128"/>
      <c r="F1" s="128"/>
      <c r="G1" s="128"/>
      <c r="H1" s="128"/>
      <c r="I1" s="129"/>
    </row>
    <row r="2" spans="1:9" x14ac:dyDescent="0.25">
      <c r="A2" s="117" t="s">
        <v>26</v>
      </c>
      <c r="B2" s="118"/>
      <c r="C2" s="122"/>
      <c r="D2" s="117" t="s">
        <v>15</v>
      </c>
      <c r="E2" s="118"/>
      <c r="F2" s="118"/>
      <c r="G2" s="118"/>
      <c r="H2" s="118"/>
      <c r="I2" s="122"/>
    </row>
    <row r="3" spans="1:9" x14ac:dyDescent="0.25">
      <c r="A3" s="117" t="s">
        <v>0</v>
      </c>
      <c r="B3" s="118"/>
      <c r="C3" s="122"/>
      <c r="D3" s="111" t="s">
        <v>1</v>
      </c>
      <c r="E3" s="112"/>
      <c r="F3" s="112"/>
      <c r="G3" s="112"/>
      <c r="H3" s="112"/>
      <c r="I3" s="113"/>
    </row>
    <row r="4" spans="1:9" ht="27" x14ac:dyDescent="0.25">
      <c r="A4" s="2" t="s">
        <v>2</v>
      </c>
      <c r="B4" s="2" t="s">
        <v>3</v>
      </c>
      <c r="C4" s="3" t="s">
        <v>4</v>
      </c>
      <c r="D4" s="2" t="s">
        <v>5</v>
      </c>
      <c r="E4" s="2" t="s">
        <v>6</v>
      </c>
      <c r="F4" s="4" t="s">
        <v>7</v>
      </c>
      <c r="G4" s="2" t="s">
        <v>8</v>
      </c>
      <c r="H4" s="2" t="s">
        <v>371</v>
      </c>
      <c r="I4" s="2" t="s">
        <v>372</v>
      </c>
    </row>
    <row r="5" spans="1:9" ht="67.5" x14ac:dyDescent="0.25">
      <c r="A5" s="5">
        <v>1</v>
      </c>
      <c r="B5" s="6">
        <v>1531301</v>
      </c>
      <c r="C5" s="7" t="s">
        <v>173</v>
      </c>
      <c r="D5" s="8" t="s">
        <v>9</v>
      </c>
      <c r="E5" s="5">
        <v>1</v>
      </c>
      <c r="F5" s="5">
        <v>1</v>
      </c>
      <c r="G5" s="8">
        <v>11111701</v>
      </c>
      <c r="H5" s="9">
        <v>1019277</v>
      </c>
      <c r="I5" s="9">
        <v>15103</v>
      </c>
    </row>
    <row r="6" spans="1:9" ht="67.5" x14ac:dyDescent="0.25">
      <c r="A6" s="5">
        <v>2</v>
      </c>
      <c r="B6" s="6">
        <v>1531301</v>
      </c>
      <c r="C6" s="7" t="s">
        <v>174</v>
      </c>
      <c r="D6" s="8" t="s">
        <v>9</v>
      </c>
      <c r="E6" s="5">
        <v>1</v>
      </c>
      <c r="F6" s="5">
        <v>1</v>
      </c>
      <c r="G6" s="8">
        <v>11111701</v>
      </c>
      <c r="H6" s="9">
        <v>1128504</v>
      </c>
      <c r="I6" s="9">
        <v>15103</v>
      </c>
    </row>
    <row r="7" spans="1:9" ht="41.25" thickBot="1" x14ac:dyDescent="0.3">
      <c r="A7" s="5">
        <v>3</v>
      </c>
      <c r="B7" s="6">
        <v>1532004</v>
      </c>
      <c r="C7" s="7" t="s">
        <v>175</v>
      </c>
      <c r="D7" s="8" t="s">
        <v>9</v>
      </c>
      <c r="E7" s="5">
        <v>1</v>
      </c>
      <c r="F7" s="5">
        <v>1</v>
      </c>
      <c r="G7" s="8">
        <v>11111611</v>
      </c>
      <c r="H7" s="9"/>
      <c r="I7" s="10" t="s">
        <v>10</v>
      </c>
    </row>
    <row r="8" spans="1:9" x14ac:dyDescent="0.25">
      <c r="A8" s="130" t="s">
        <v>172</v>
      </c>
      <c r="B8" s="131"/>
      <c r="C8" s="131"/>
      <c r="D8" s="131"/>
      <c r="E8" s="131"/>
      <c r="F8" s="131"/>
      <c r="G8" s="131"/>
      <c r="H8" s="131"/>
      <c r="I8" s="132"/>
    </row>
    <row r="9" spans="1:9" x14ac:dyDescent="0.25">
      <c r="A9" s="117" t="s">
        <v>26</v>
      </c>
      <c r="B9" s="118"/>
      <c r="C9" s="118"/>
      <c r="D9" s="117" t="s">
        <v>15</v>
      </c>
      <c r="E9" s="118"/>
      <c r="F9" s="118"/>
      <c r="G9" s="118"/>
      <c r="H9" s="118"/>
      <c r="I9" s="122"/>
    </row>
    <row r="10" spans="1:9" x14ac:dyDescent="0.25">
      <c r="A10" s="109" t="s">
        <v>11</v>
      </c>
      <c r="B10" s="110"/>
      <c r="C10" s="110"/>
      <c r="D10" s="111" t="s">
        <v>12</v>
      </c>
      <c r="E10" s="112"/>
      <c r="F10" s="112"/>
      <c r="G10" s="112"/>
      <c r="H10" s="112"/>
      <c r="I10" s="113"/>
    </row>
    <row r="11" spans="1:9" ht="27" x14ac:dyDescent="0.25">
      <c r="A11" s="2" t="s">
        <v>2</v>
      </c>
      <c r="B11" s="2" t="s">
        <v>3</v>
      </c>
      <c r="C11" s="3" t="s">
        <v>4</v>
      </c>
      <c r="D11" s="2" t="s">
        <v>5</v>
      </c>
      <c r="E11" s="2" t="s">
        <v>6</v>
      </c>
      <c r="F11" s="4" t="s">
        <v>7</v>
      </c>
      <c r="G11" s="2" t="s">
        <v>8</v>
      </c>
      <c r="H11" s="2" t="s">
        <v>374</v>
      </c>
      <c r="I11" s="2" t="s">
        <v>375</v>
      </c>
    </row>
    <row r="12" spans="1:9" ht="54.75" thickBot="1" x14ac:dyDescent="0.3">
      <c r="A12" s="5">
        <v>4</v>
      </c>
      <c r="B12" s="12">
        <v>3338014</v>
      </c>
      <c r="C12" s="7" t="s">
        <v>176</v>
      </c>
      <c r="D12" s="8" t="s">
        <v>13</v>
      </c>
      <c r="E12" s="5">
        <v>1</v>
      </c>
      <c r="F12" s="5">
        <v>1</v>
      </c>
      <c r="G12" s="9">
        <v>31211803</v>
      </c>
      <c r="H12" s="9">
        <v>1330884</v>
      </c>
      <c r="I12" s="9">
        <v>39023</v>
      </c>
    </row>
    <row r="13" spans="1:9" ht="14.25" thickBot="1" x14ac:dyDescent="0.3">
      <c r="A13" s="114" t="s">
        <v>373</v>
      </c>
      <c r="B13" s="115"/>
      <c r="C13" s="115"/>
      <c r="D13" s="115"/>
      <c r="E13" s="115"/>
      <c r="F13" s="115"/>
      <c r="G13" s="115"/>
      <c r="H13" s="115"/>
      <c r="I13" s="116"/>
    </row>
    <row r="14" spans="1:9" x14ac:dyDescent="0.25">
      <c r="A14" s="117" t="s">
        <v>14</v>
      </c>
      <c r="B14" s="118"/>
      <c r="C14" s="118"/>
      <c r="D14" s="119" t="s">
        <v>15</v>
      </c>
      <c r="E14" s="120"/>
      <c r="F14" s="120"/>
      <c r="G14" s="120"/>
      <c r="H14" s="120"/>
      <c r="I14" s="121"/>
    </row>
    <row r="15" spans="1:9" x14ac:dyDescent="0.25">
      <c r="A15" s="117" t="s">
        <v>16</v>
      </c>
      <c r="B15" s="118"/>
      <c r="C15" s="118"/>
      <c r="D15" s="111" t="s">
        <v>17</v>
      </c>
      <c r="E15" s="112"/>
      <c r="F15" s="112"/>
      <c r="G15" s="112"/>
      <c r="H15" s="112"/>
      <c r="I15" s="113"/>
    </row>
    <row r="16" spans="1:9" ht="27" x14ac:dyDescent="0.25">
      <c r="A16" s="2" t="s">
        <v>2</v>
      </c>
      <c r="B16" s="2" t="s">
        <v>3</v>
      </c>
      <c r="C16" s="3" t="s">
        <v>4</v>
      </c>
      <c r="D16" s="2" t="s">
        <v>5</v>
      </c>
      <c r="E16" s="2" t="s">
        <v>6</v>
      </c>
      <c r="F16" s="4" t="s">
        <v>7</v>
      </c>
      <c r="G16" s="2" t="s">
        <v>8</v>
      </c>
      <c r="H16" s="2" t="s">
        <v>374</v>
      </c>
      <c r="I16" s="2" t="s">
        <v>375</v>
      </c>
    </row>
    <row r="17" spans="1:9" ht="54" x14ac:dyDescent="0.25">
      <c r="A17" s="5">
        <v>5</v>
      </c>
      <c r="B17" s="13">
        <v>34649</v>
      </c>
      <c r="C17" s="14" t="s">
        <v>177</v>
      </c>
      <c r="D17" s="8" t="s">
        <v>18</v>
      </c>
      <c r="E17" s="5">
        <v>1</v>
      </c>
      <c r="F17" s="5">
        <v>1</v>
      </c>
      <c r="G17" s="15" t="s">
        <v>19</v>
      </c>
      <c r="H17" s="16"/>
      <c r="I17" s="15">
        <v>32400</v>
      </c>
    </row>
    <row r="18" spans="1:9" ht="54" x14ac:dyDescent="0.25">
      <c r="A18" s="5">
        <v>6</v>
      </c>
      <c r="B18" s="13">
        <v>3461101</v>
      </c>
      <c r="C18" s="14" t="s">
        <v>178</v>
      </c>
      <c r="D18" s="8" t="s">
        <v>18</v>
      </c>
      <c r="E18" s="5">
        <v>1</v>
      </c>
      <c r="F18" s="5">
        <v>1</v>
      </c>
      <c r="G18" s="15" t="s">
        <v>19</v>
      </c>
      <c r="H18" s="16"/>
      <c r="I18" s="15">
        <v>32400</v>
      </c>
    </row>
    <row r="19" spans="1:9" x14ac:dyDescent="0.25">
      <c r="A19" s="117" t="s">
        <v>14</v>
      </c>
      <c r="B19" s="118"/>
      <c r="C19" s="118"/>
      <c r="D19" s="117" t="s">
        <v>15</v>
      </c>
      <c r="E19" s="118"/>
      <c r="F19" s="118"/>
      <c r="G19" s="118"/>
      <c r="H19" s="118"/>
      <c r="I19" s="122"/>
    </row>
    <row r="20" spans="1:9" x14ac:dyDescent="0.25">
      <c r="A20" s="117" t="s">
        <v>20</v>
      </c>
      <c r="B20" s="118"/>
      <c r="C20" s="118"/>
      <c r="D20" s="111" t="s">
        <v>21</v>
      </c>
      <c r="E20" s="112"/>
      <c r="F20" s="112"/>
      <c r="G20" s="112"/>
      <c r="H20" s="112"/>
      <c r="I20" s="113"/>
    </row>
    <row r="21" spans="1:9" ht="27" x14ac:dyDescent="0.25">
      <c r="A21" s="2" t="s">
        <v>2</v>
      </c>
      <c r="B21" s="2" t="s">
        <v>3</v>
      </c>
      <c r="C21" s="3" t="s">
        <v>4</v>
      </c>
      <c r="D21" s="2" t="s">
        <v>5</v>
      </c>
      <c r="E21" s="2" t="s">
        <v>6</v>
      </c>
      <c r="F21" s="4" t="s">
        <v>7</v>
      </c>
      <c r="G21" s="2" t="s">
        <v>8</v>
      </c>
      <c r="H21" s="2" t="s">
        <v>374</v>
      </c>
      <c r="I21" s="2" t="s">
        <v>375</v>
      </c>
    </row>
    <row r="22" spans="1:9" ht="94.5" x14ac:dyDescent="0.25">
      <c r="A22" s="5">
        <v>7</v>
      </c>
      <c r="B22" s="12">
        <v>3479025</v>
      </c>
      <c r="C22" s="7" t="s">
        <v>179</v>
      </c>
      <c r="D22" s="8" t="s">
        <v>22</v>
      </c>
      <c r="E22" s="5">
        <v>1</v>
      </c>
      <c r="F22" s="5">
        <v>1</v>
      </c>
      <c r="G22" s="9">
        <v>12352310</v>
      </c>
      <c r="H22" s="9">
        <v>1487589</v>
      </c>
      <c r="I22" s="9">
        <v>19690</v>
      </c>
    </row>
    <row r="23" spans="1:9" ht="27" x14ac:dyDescent="0.25">
      <c r="A23" s="5">
        <v>8</v>
      </c>
      <c r="B23" s="12">
        <v>3479023</v>
      </c>
      <c r="C23" s="7" t="s">
        <v>180</v>
      </c>
      <c r="D23" s="8" t="s">
        <v>23</v>
      </c>
      <c r="E23" s="5">
        <v>1</v>
      </c>
      <c r="F23" s="5">
        <v>1</v>
      </c>
      <c r="G23" s="8">
        <v>13111010</v>
      </c>
      <c r="H23" s="9">
        <v>1114620</v>
      </c>
      <c r="I23" s="9"/>
    </row>
    <row r="24" spans="1:9" ht="54.75" thickBot="1" x14ac:dyDescent="0.3">
      <c r="A24" s="5">
        <v>9</v>
      </c>
      <c r="B24" s="13">
        <v>3479025</v>
      </c>
      <c r="C24" s="7" t="s">
        <v>181</v>
      </c>
      <c r="D24" s="8" t="s">
        <v>24</v>
      </c>
      <c r="E24" s="5">
        <v>1</v>
      </c>
      <c r="F24" s="5">
        <v>1</v>
      </c>
      <c r="G24" s="9" t="s">
        <v>25</v>
      </c>
      <c r="H24" s="16"/>
      <c r="I24" s="9">
        <v>19690</v>
      </c>
    </row>
    <row r="25" spans="1:9" ht="14.25" thickBot="1" x14ac:dyDescent="0.3">
      <c r="A25" s="114" t="s">
        <v>376</v>
      </c>
      <c r="B25" s="115"/>
      <c r="C25" s="115"/>
      <c r="D25" s="115"/>
      <c r="E25" s="115"/>
      <c r="F25" s="115"/>
      <c r="G25" s="115"/>
      <c r="H25" s="115"/>
      <c r="I25" s="116"/>
    </row>
    <row r="26" spans="1:9" x14ac:dyDescent="0.25">
      <c r="A26" s="117" t="s">
        <v>26</v>
      </c>
      <c r="B26" s="118"/>
      <c r="C26" s="118"/>
      <c r="D26" s="119" t="s">
        <v>15</v>
      </c>
      <c r="E26" s="120"/>
      <c r="F26" s="120"/>
      <c r="G26" s="120"/>
      <c r="H26" s="120"/>
      <c r="I26" s="121"/>
    </row>
    <row r="27" spans="1:9" x14ac:dyDescent="0.25">
      <c r="A27" s="109" t="s">
        <v>27</v>
      </c>
      <c r="B27" s="110"/>
      <c r="C27" s="110"/>
      <c r="D27" s="111" t="s">
        <v>28</v>
      </c>
      <c r="E27" s="112"/>
      <c r="F27" s="112"/>
      <c r="G27" s="112"/>
      <c r="H27" s="112"/>
      <c r="I27" s="113"/>
    </row>
    <row r="28" spans="1:9" ht="27" x14ac:dyDescent="0.25">
      <c r="A28" s="2" t="s">
        <v>2</v>
      </c>
      <c r="B28" s="2" t="s">
        <v>3</v>
      </c>
      <c r="C28" s="3" t="s">
        <v>4</v>
      </c>
      <c r="D28" s="2" t="s">
        <v>5</v>
      </c>
      <c r="E28" s="2" t="s">
        <v>6</v>
      </c>
      <c r="F28" s="4" t="s">
        <v>7</v>
      </c>
      <c r="G28" s="2" t="s">
        <v>8</v>
      </c>
      <c r="H28" s="2" t="s">
        <v>374</v>
      </c>
      <c r="I28" s="2" t="s">
        <v>375</v>
      </c>
    </row>
    <row r="29" spans="1:9" ht="67.5" x14ac:dyDescent="0.25">
      <c r="A29" s="5">
        <v>10</v>
      </c>
      <c r="B29" s="12">
        <v>3511033</v>
      </c>
      <c r="C29" s="17" t="s">
        <v>182</v>
      </c>
      <c r="D29" s="8" t="s">
        <v>29</v>
      </c>
      <c r="E29" s="5">
        <v>1</v>
      </c>
      <c r="F29" s="5">
        <v>1</v>
      </c>
      <c r="G29" s="9">
        <v>31201606</v>
      </c>
      <c r="H29" s="9">
        <v>1325117</v>
      </c>
      <c r="I29" s="8">
        <v>16862</v>
      </c>
    </row>
    <row r="30" spans="1:9" ht="66.75" customHeight="1" x14ac:dyDescent="0.25">
      <c r="A30" s="5">
        <v>11</v>
      </c>
      <c r="B30" s="12">
        <v>3511004</v>
      </c>
      <c r="C30" s="17" t="s">
        <v>183</v>
      </c>
      <c r="D30" s="8" t="s">
        <v>13</v>
      </c>
      <c r="E30" s="5">
        <v>1</v>
      </c>
      <c r="F30" s="5">
        <v>1</v>
      </c>
      <c r="G30" s="9">
        <v>31211502</v>
      </c>
      <c r="H30" s="9">
        <v>1011447</v>
      </c>
      <c r="I30" s="8">
        <v>17595</v>
      </c>
    </row>
    <row r="31" spans="1:9" ht="81" x14ac:dyDescent="0.25">
      <c r="A31" s="5">
        <v>12</v>
      </c>
      <c r="B31" s="12">
        <v>3511001</v>
      </c>
      <c r="C31" s="17" t="s">
        <v>184</v>
      </c>
      <c r="D31" s="8" t="s">
        <v>29</v>
      </c>
      <c r="E31" s="5">
        <v>1</v>
      </c>
      <c r="F31" s="5">
        <v>1</v>
      </c>
      <c r="G31" s="9">
        <v>31211502</v>
      </c>
      <c r="H31" s="9">
        <v>1455910</v>
      </c>
      <c r="I31" s="8">
        <v>24388</v>
      </c>
    </row>
    <row r="32" spans="1:9" ht="54" x14ac:dyDescent="0.25">
      <c r="A32" s="5">
        <v>13</v>
      </c>
      <c r="B32" s="12">
        <v>3511008</v>
      </c>
      <c r="C32" s="17" t="s">
        <v>185</v>
      </c>
      <c r="D32" s="8" t="s">
        <v>13</v>
      </c>
      <c r="E32" s="5">
        <v>1</v>
      </c>
      <c r="F32" s="5">
        <v>1</v>
      </c>
      <c r="G32" s="9">
        <v>31211505</v>
      </c>
      <c r="H32" s="9">
        <v>1111861</v>
      </c>
      <c r="I32" s="8" t="s">
        <v>30</v>
      </c>
    </row>
    <row r="33" spans="1:9" ht="81" x14ac:dyDescent="0.25">
      <c r="A33" s="5">
        <v>14</v>
      </c>
      <c r="B33" s="12">
        <v>3511011</v>
      </c>
      <c r="C33" s="17" t="s">
        <v>186</v>
      </c>
      <c r="D33" s="8" t="s">
        <v>13</v>
      </c>
      <c r="E33" s="5">
        <v>1</v>
      </c>
      <c r="F33" s="5">
        <v>1</v>
      </c>
      <c r="G33" s="9">
        <v>31211505</v>
      </c>
      <c r="H33" s="9">
        <v>1518484</v>
      </c>
      <c r="I33" s="8">
        <v>15821</v>
      </c>
    </row>
    <row r="34" spans="1:9" ht="40.5" x14ac:dyDescent="0.25">
      <c r="A34" s="5">
        <v>15</v>
      </c>
      <c r="B34" s="6">
        <v>3511036</v>
      </c>
      <c r="C34" s="18" t="s">
        <v>187</v>
      </c>
      <c r="D34" s="8" t="s">
        <v>13</v>
      </c>
      <c r="E34" s="5">
        <v>1</v>
      </c>
      <c r="F34" s="5">
        <v>1</v>
      </c>
      <c r="G34" s="8">
        <v>31211801</v>
      </c>
      <c r="H34" s="9">
        <v>1008446</v>
      </c>
      <c r="I34" s="19" t="s">
        <v>31</v>
      </c>
    </row>
    <row r="35" spans="1:9" ht="175.5" x14ac:dyDescent="0.25">
      <c r="A35" s="5">
        <v>16</v>
      </c>
      <c r="B35" s="12">
        <v>3511030</v>
      </c>
      <c r="C35" s="17" t="s">
        <v>188</v>
      </c>
      <c r="D35" s="9" t="s">
        <v>24</v>
      </c>
      <c r="E35" s="5">
        <v>1</v>
      </c>
      <c r="F35" s="5">
        <v>1</v>
      </c>
      <c r="G35" s="8">
        <v>31201605</v>
      </c>
      <c r="H35" s="20">
        <v>1587440</v>
      </c>
      <c r="I35" s="19" t="s">
        <v>32</v>
      </c>
    </row>
    <row r="36" spans="1:9" ht="81" x14ac:dyDescent="0.25">
      <c r="A36" s="5">
        <v>17</v>
      </c>
      <c r="B36" s="12">
        <v>3511003</v>
      </c>
      <c r="C36" s="17" t="s">
        <v>189</v>
      </c>
      <c r="D36" s="9" t="s">
        <v>13</v>
      </c>
      <c r="E36" s="5">
        <v>1</v>
      </c>
      <c r="F36" s="5">
        <v>1</v>
      </c>
      <c r="G36" s="9">
        <v>31211502</v>
      </c>
      <c r="H36" s="20">
        <v>1404127</v>
      </c>
      <c r="I36" s="19">
        <v>24388</v>
      </c>
    </row>
    <row r="37" spans="1:9" ht="54" x14ac:dyDescent="0.25">
      <c r="A37" s="5">
        <v>18</v>
      </c>
      <c r="B37" s="21">
        <v>3511001</v>
      </c>
      <c r="C37" s="17" t="s">
        <v>190</v>
      </c>
      <c r="D37" s="22" t="s">
        <v>29</v>
      </c>
      <c r="E37" s="5">
        <v>1</v>
      </c>
      <c r="F37" s="5">
        <v>1</v>
      </c>
      <c r="G37" s="9">
        <v>31211502</v>
      </c>
      <c r="H37" s="20">
        <v>1189966</v>
      </c>
      <c r="I37" s="19">
        <v>39040</v>
      </c>
    </row>
    <row r="38" spans="1:9" ht="54" x14ac:dyDescent="0.25">
      <c r="A38" s="5">
        <v>19</v>
      </c>
      <c r="B38" s="21">
        <v>3511001</v>
      </c>
      <c r="C38" s="17" t="s">
        <v>191</v>
      </c>
      <c r="D38" s="22" t="s">
        <v>29</v>
      </c>
      <c r="E38" s="5">
        <v>1</v>
      </c>
      <c r="F38" s="5">
        <v>1</v>
      </c>
      <c r="G38" s="9">
        <v>31211502</v>
      </c>
      <c r="H38" s="20">
        <v>1583892</v>
      </c>
      <c r="I38" s="19">
        <v>39040</v>
      </c>
    </row>
    <row r="39" spans="1:9" ht="121.5" x14ac:dyDescent="0.25">
      <c r="A39" s="5">
        <v>20</v>
      </c>
      <c r="B39" s="21">
        <v>3511007</v>
      </c>
      <c r="C39" s="17" t="s">
        <v>192</v>
      </c>
      <c r="D39" s="22" t="s">
        <v>13</v>
      </c>
      <c r="E39" s="5">
        <v>1</v>
      </c>
      <c r="F39" s="5">
        <v>1</v>
      </c>
      <c r="G39" s="21">
        <v>31211502</v>
      </c>
      <c r="H39" s="20"/>
      <c r="I39" s="22">
        <v>15821</v>
      </c>
    </row>
    <row r="40" spans="1:9" ht="121.5" x14ac:dyDescent="0.25">
      <c r="A40" s="5">
        <v>21</v>
      </c>
      <c r="B40" s="21">
        <v>3511007</v>
      </c>
      <c r="C40" s="17" t="s">
        <v>193</v>
      </c>
      <c r="D40" s="22" t="s">
        <v>13</v>
      </c>
      <c r="E40" s="5">
        <v>1</v>
      </c>
      <c r="F40" s="5">
        <v>1</v>
      </c>
      <c r="G40" s="21">
        <v>31211502</v>
      </c>
      <c r="H40" s="20"/>
      <c r="I40" s="22">
        <v>15821</v>
      </c>
    </row>
    <row r="41" spans="1:9" ht="162" x14ac:dyDescent="0.25">
      <c r="A41" s="5">
        <v>22</v>
      </c>
      <c r="B41" s="12">
        <v>3511007</v>
      </c>
      <c r="C41" s="17" t="s">
        <v>194</v>
      </c>
      <c r="D41" s="23" t="s">
        <v>33</v>
      </c>
      <c r="E41" s="5">
        <v>1</v>
      </c>
      <c r="F41" s="5">
        <v>1</v>
      </c>
      <c r="G41" s="9">
        <v>31211505</v>
      </c>
      <c r="H41" s="9">
        <v>1111861</v>
      </c>
      <c r="I41" s="8">
        <v>29686</v>
      </c>
    </row>
    <row r="42" spans="1:9" ht="190.5" customHeight="1" x14ac:dyDescent="0.25">
      <c r="A42" s="5">
        <v>23</v>
      </c>
      <c r="B42" s="12">
        <v>3511035</v>
      </c>
      <c r="C42" s="7" t="s">
        <v>195</v>
      </c>
      <c r="D42" s="8" t="s">
        <v>13</v>
      </c>
      <c r="E42" s="5">
        <v>1</v>
      </c>
      <c r="F42" s="5">
        <v>1</v>
      </c>
      <c r="G42" s="9">
        <v>31211803</v>
      </c>
      <c r="H42" s="9">
        <v>1330884</v>
      </c>
      <c r="I42" s="9">
        <v>39023</v>
      </c>
    </row>
    <row r="43" spans="1:9" ht="229.5" x14ac:dyDescent="0.25">
      <c r="A43" s="5">
        <v>24</v>
      </c>
      <c r="B43" s="12">
        <v>3511002</v>
      </c>
      <c r="C43" s="24" t="s">
        <v>196</v>
      </c>
      <c r="D43" s="8" t="s">
        <v>33</v>
      </c>
      <c r="E43" s="5">
        <v>1</v>
      </c>
      <c r="F43" s="5">
        <v>1</v>
      </c>
      <c r="G43" s="9">
        <v>31211707</v>
      </c>
      <c r="H43" s="9"/>
      <c r="I43" s="9" t="s">
        <v>34</v>
      </c>
    </row>
    <row r="44" spans="1:9" x14ac:dyDescent="0.25">
      <c r="A44" s="117" t="s">
        <v>26</v>
      </c>
      <c r="B44" s="118"/>
      <c r="C44" s="118"/>
      <c r="D44" s="117" t="s">
        <v>15</v>
      </c>
      <c r="E44" s="118"/>
      <c r="F44" s="118"/>
      <c r="G44" s="118"/>
      <c r="H44" s="118"/>
      <c r="I44" s="122"/>
    </row>
    <row r="45" spans="1:9" x14ac:dyDescent="0.25">
      <c r="A45" s="109" t="s">
        <v>35</v>
      </c>
      <c r="B45" s="110"/>
      <c r="C45" s="110"/>
      <c r="D45" s="111" t="s">
        <v>36</v>
      </c>
      <c r="E45" s="112"/>
      <c r="F45" s="112"/>
      <c r="G45" s="112"/>
      <c r="H45" s="112"/>
      <c r="I45" s="113"/>
    </row>
    <row r="46" spans="1:9" ht="27" x14ac:dyDescent="0.25">
      <c r="A46" s="2" t="s">
        <v>2</v>
      </c>
      <c r="B46" s="2" t="s">
        <v>3</v>
      </c>
      <c r="C46" s="3" t="s">
        <v>4</v>
      </c>
      <c r="D46" s="2" t="s">
        <v>5</v>
      </c>
      <c r="E46" s="2" t="s">
        <v>6</v>
      </c>
      <c r="F46" s="4" t="s">
        <v>7</v>
      </c>
      <c r="G46" s="2" t="s">
        <v>8</v>
      </c>
      <c r="H46" s="2" t="s">
        <v>374</v>
      </c>
      <c r="I46" s="2" t="s">
        <v>375</v>
      </c>
    </row>
    <row r="47" spans="1:9" ht="163.5" customHeight="1" x14ac:dyDescent="0.25">
      <c r="A47" s="5">
        <v>25</v>
      </c>
      <c r="B47" s="12">
        <v>3542006</v>
      </c>
      <c r="C47" s="25" t="s">
        <v>197</v>
      </c>
      <c r="D47" s="8" t="s">
        <v>24</v>
      </c>
      <c r="E47" s="5">
        <v>1</v>
      </c>
      <c r="F47" s="5">
        <v>1</v>
      </c>
      <c r="G47" s="9">
        <v>31201610</v>
      </c>
      <c r="H47" s="9"/>
      <c r="I47" s="9" t="s">
        <v>37</v>
      </c>
    </row>
    <row r="48" spans="1:9" ht="54" x14ac:dyDescent="0.25">
      <c r="A48" s="5">
        <v>26</v>
      </c>
      <c r="B48" s="12">
        <v>3549013</v>
      </c>
      <c r="C48" s="7" t="s">
        <v>198</v>
      </c>
      <c r="D48" s="8" t="s">
        <v>38</v>
      </c>
      <c r="E48" s="5">
        <v>1</v>
      </c>
      <c r="F48" s="5">
        <v>1</v>
      </c>
      <c r="G48" s="9">
        <v>23271411</v>
      </c>
      <c r="H48" s="9"/>
      <c r="I48" s="9">
        <v>11297</v>
      </c>
    </row>
    <row r="49" spans="1:9" ht="162.75" customHeight="1" x14ac:dyDescent="0.25">
      <c r="A49" s="5">
        <v>27</v>
      </c>
      <c r="B49" s="12">
        <v>3542009</v>
      </c>
      <c r="C49" s="25" t="s">
        <v>199</v>
      </c>
      <c r="D49" s="8" t="s">
        <v>13</v>
      </c>
      <c r="E49" s="5">
        <v>1</v>
      </c>
      <c r="F49" s="5">
        <v>1</v>
      </c>
      <c r="G49" s="9">
        <v>31201610</v>
      </c>
      <c r="H49" s="9">
        <v>1439929</v>
      </c>
      <c r="I49" s="9" t="s">
        <v>39</v>
      </c>
    </row>
    <row r="50" spans="1:9" ht="67.5" x14ac:dyDescent="0.25">
      <c r="A50" s="5">
        <v>28</v>
      </c>
      <c r="B50" s="12">
        <v>3549051</v>
      </c>
      <c r="C50" s="7" t="s">
        <v>200</v>
      </c>
      <c r="D50" s="8" t="s">
        <v>13</v>
      </c>
      <c r="E50" s="5">
        <v>1</v>
      </c>
      <c r="F50" s="5">
        <v>1</v>
      </c>
      <c r="G50" s="9">
        <v>12164905</v>
      </c>
      <c r="H50" s="9"/>
      <c r="I50" s="9">
        <v>19213</v>
      </c>
    </row>
    <row r="51" spans="1:9" ht="81" x14ac:dyDescent="0.25">
      <c r="A51" s="5">
        <v>29</v>
      </c>
      <c r="B51" s="12">
        <v>3549051</v>
      </c>
      <c r="C51" s="7" t="s">
        <v>201</v>
      </c>
      <c r="D51" s="8" t="s">
        <v>13</v>
      </c>
      <c r="E51" s="5">
        <v>1</v>
      </c>
      <c r="F51" s="5">
        <v>1</v>
      </c>
      <c r="G51" s="9">
        <v>12164905</v>
      </c>
      <c r="H51" s="9"/>
      <c r="I51" s="9">
        <v>19213</v>
      </c>
    </row>
    <row r="52" spans="1:9" ht="95.25" thickBot="1" x14ac:dyDescent="0.3">
      <c r="A52" s="5">
        <v>30</v>
      </c>
      <c r="B52" s="12">
        <v>3549099</v>
      </c>
      <c r="C52" s="25" t="s">
        <v>202</v>
      </c>
      <c r="D52" s="8" t="s">
        <v>38</v>
      </c>
      <c r="E52" s="5">
        <v>1</v>
      </c>
      <c r="F52" s="5">
        <v>1</v>
      </c>
      <c r="G52" s="9" t="s">
        <v>40</v>
      </c>
      <c r="H52" s="9">
        <v>1447974</v>
      </c>
      <c r="I52" s="9">
        <v>15627</v>
      </c>
    </row>
    <row r="53" spans="1:9" ht="14.25" thickBot="1" x14ac:dyDescent="0.3">
      <c r="A53" s="114" t="s">
        <v>377</v>
      </c>
      <c r="B53" s="115"/>
      <c r="C53" s="115"/>
      <c r="D53" s="115"/>
      <c r="E53" s="115"/>
      <c r="F53" s="115"/>
      <c r="G53" s="115"/>
      <c r="H53" s="115"/>
      <c r="I53" s="116"/>
    </row>
    <row r="54" spans="1:9" x14ac:dyDescent="0.25">
      <c r="A54" s="109" t="s">
        <v>26</v>
      </c>
      <c r="B54" s="110"/>
      <c r="C54" s="110"/>
      <c r="D54" s="117" t="s">
        <v>15</v>
      </c>
      <c r="E54" s="118"/>
      <c r="F54" s="118"/>
      <c r="G54" s="118"/>
      <c r="H54" s="118"/>
      <c r="I54" s="122"/>
    </row>
    <row r="55" spans="1:9" x14ac:dyDescent="0.25">
      <c r="A55" s="109" t="s">
        <v>41</v>
      </c>
      <c r="B55" s="110"/>
      <c r="C55" s="110"/>
      <c r="D55" s="111" t="s">
        <v>42</v>
      </c>
      <c r="E55" s="112"/>
      <c r="F55" s="112"/>
      <c r="G55" s="112"/>
      <c r="H55" s="112"/>
      <c r="I55" s="113"/>
    </row>
    <row r="56" spans="1:9" ht="27" x14ac:dyDescent="0.25">
      <c r="A56" s="2" t="s">
        <v>2</v>
      </c>
      <c r="B56" s="2" t="s">
        <v>3</v>
      </c>
      <c r="C56" s="3" t="s">
        <v>4</v>
      </c>
      <c r="D56" s="2" t="s">
        <v>5</v>
      </c>
      <c r="E56" s="2" t="s">
        <v>6</v>
      </c>
      <c r="F56" s="4" t="s">
        <v>7</v>
      </c>
      <c r="G56" s="2" t="s">
        <v>8</v>
      </c>
      <c r="H56" s="2" t="s">
        <v>374</v>
      </c>
      <c r="I56" s="2" t="s">
        <v>43</v>
      </c>
    </row>
    <row r="57" spans="1:9" ht="94.5" x14ac:dyDescent="0.25">
      <c r="A57" s="5">
        <v>31</v>
      </c>
      <c r="B57" s="12">
        <v>3623001</v>
      </c>
      <c r="C57" s="7" t="s">
        <v>203</v>
      </c>
      <c r="D57" s="8" t="s">
        <v>44</v>
      </c>
      <c r="E57" s="5">
        <v>1</v>
      </c>
      <c r="F57" s="5">
        <v>1</v>
      </c>
      <c r="G57" s="9">
        <v>40142018</v>
      </c>
      <c r="H57" s="9">
        <v>3623001</v>
      </c>
      <c r="I57" s="9" t="s">
        <v>45</v>
      </c>
    </row>
    <row r="58" spans="1:9" ht="81" x14ac:dyDescent="0.25">
      <c r="A58" s="5">
        <v>32</v>
      </c>
      <c r="B58" s="12">
        <v>3623001</v>
      </c>
      <c r="C58" s="7" t="s">
        <v>204</v>
      </c>
      <c r="D58" s="8" t="s">
        <v>44</v>
      </c>
      <c r="E58" s="5">
        <v>1</v>
      </c>
      <c r="F58" s="5">
        <v>1</v>
      </c>
      <c r="G58" s="9">
        <v>40142002</v>
      </c>
      <c r="H58" s="9">
        <v>3623001</v>
      </c>
      <c r="I58" s="9">
        <v>13622</v>
      </c>
    </row>
    <row r="59" spans="1:9" ht="148.5" x14ac:dyDescent="0.25">
      <c r="A59" s="5">
        <v>33</v>
      </c>
      <c r="B59" s="12">
        <v>3627009</v>
      </c>
      <c r="C59" s="7" t="s">
        <v>205</v>
      </c>
      <c r="D59" s="8" t="s">
        <v>24</v>
      </c>
      <c r="E59" s="5">
        <v>1</v>
      </c>
      <c r="F59" s="5">
        <v>1</v>
      </c>
      <c r="G59" s="9">
        <v>40173612</v>
      </c>
      <c r="H59" s="9">
        <v>3623001</v>
      </c>
      <c r="I59" s="9" t="s">
        <v>46</v>
      </c>
    </row>
    <row r="60" spans="1:9" x14ac:dyDescent="0.25">
      <c r="A60" s="109" t="s">
        <v>26</v>
      </c>
      <c r="B60" s="110"/>
      <c r="C60" s="110"/>
      <c r="D60" s="117" t="s">
        <v>15</v>
      </c>
      <c r="E60" s="118"/>
      <c r="F60" s="118"/>
      <c r="G60" s="118"/>
      <c r="H60" s="118"/>
      <c r="I60" s="122"/>
    </row>
    <row r="61" spans="1:9" x14ac:dyDescent="0.25">
      <c r="A61" s="109" t="s">
        <v>47</v>
      </c>
      <c r="B61" s="110"/>
      <c r="C61" s="110"/>
      <c r="D61" s="111" t="s">
        <v>48</v>
      </c>
      <c r="E61" s="112"/>
      <c r="F61" s="112"/>
      <c r="G61" s="112"/>
      <c r="H61" s="112"/>
      <c r="I61" s="113"/>
    </row>
    <row r="62" spans="1:9" ht="27" x14ac:dyDescent="0.25">
      <c r="A62" s="2" t="s">
        <v>2</v>
      </c>
      <c r="B62" s="2" t="s">
        <v>3</v>
      </c>
      <c r="C62" s="3" t="s">
        <v>4</v>
      </c>
      <c r="D62" s="2" t="s">
        <v>5</v>
      </c>
      <c r="E62" s="2" t="s">
        <v>6</v>
      </c>
      <c r="F62" s="4" t="s">
        <v>7</v>
      </c>
      <c r="G62" s="2" t="s">
        <v>8</v>
      </c>
      <c r="H62" s="2" t="s">
        <v>374</v>
      </c>
      <c r="I62" s="2" t="s">
        <v>43</v>
      </c>
    </row>
    <row r="63" spans="1:9" ht="38.25" customHeight="1" x14ac:dyDescent="0.25">
      <c r="A63" s="5">
        <v>34</v>
      </c>
      <c r="B63" s="12">
        <v>3632008</v>
      </c>
      <c r="C63" s="7" t="s">
        <v>206</v>
      </c>
      <c r="D63" s="8" t="s">
        <v>24</v>
      </c>
      <c r="E63" s="5">
        <v>1</v>
      </c>
      <c r="F63" s="5">
        <v>1</v>
      </c>
      <c r="G63" s="9">
        <v>40172906</v>
      </c>
      <c r="H63" s="9">
        <v>1073633</v>
      </c>
      <c r="I63" s="9" t="s">
        <v>49</v>
      </c>
    </row>
    <row r="64" spans="1:9" ht="40.5" customHeight="1" x14ac:dyDescent="0.25">
      <c r="A64" s="5">
        <v>35</v>
      </c>
      <c r="B64" s="12">
        <v>3632008</v>
      </c>
      <c r="C64" s="7" t="s">
        <v>207</v>
      </c>
      <c r="D64" s="8" t="s">
        <v>24</v>
      </c>
      <c r="E64" s="5">
        <v>1</v>
      </c>
      <c r="F64" s="5">
        <v>1</v>
      </c>
      <c r="G64" s="9">
        <v>40172906</v>
      </c>
      <c r="H64" s="9">
        <v>1073634</v>
      </c>
      <c r="I64" s="9" t="s">
        <v>49</v>
      </c>
    </row>
    <row r="65" spans="1:9" ht="40.5" x14ac:dyDescent="0.25">
      <c r="A65" s="5">
        <v>36</v>
      </c>
      <c r="B65" s="12">
        <v>3632008</v>
      </c>
      <c r="C65" s="7" t="s">
        <v>208</v>
      </c>
      <c r="D65" s="8" t="s">
        <v>24</v>
      </c>
      <c r="E65" s="5">
        <v>1</v>
      </c>
      <c r="F65" s="5">
        <v>1</v>
      </c>
      <c r="G65" s="9">
        <v>40172906</v>
      </c>
      <c r="H65" s="9">
        <v>1073800</v>
      </c>
      <c r="I65" s="9" t="s">
        <v>49</v>
      </c>
    </row>
    <row r="66" spans="1:9" ht="81" x14ac:dyDescent="0.25">
      <c r="A66" s="5">
        <v>37</v>
      </c>
      <c r="B66" s="12">
        <v>3632008</v>
      </c>
      <c r="C66" s="7" t="s">
        <v>209</v>
      </c>
      <c r="D66" s="8" t="s">
        <v>24</v>
      </c>
      <c r="E66" s="5">
        <v>1</v>
      </c>
      <c r="F66" s="5">
        <v>1</v>
      </c>
      <c r="G66" s="9">
        <v>40172808</v>
      </c>
      <c r="H66" s="9">
        <v>1207921</v>
      </c>
      <c r="I66" s="9" t="s">
        <v>50</v>
      </c>
    </row>
    <row r="67" spans="1:9" ht="94.5" x14ac:dyDescent="0.25">
      <c r="A67" s="5">
        <v>38</v>
      </c>
      <c r="B67" s="12">
        <v>3632008</v>
      </c>
      <c r="C67" s="7" t="s">
        <v>210</v>
      </c>
      <c r="D67" s="8" t="s">
        <v>24</v>
      </c>
      <c r="E67" s="5">
        <v>1</v>
      </c>
      <c r="F67" s="5">
        <v>1</v>
      </c>
      <c r="G67" s="9">
        <v>40172808</v>
      </c>
      <c r="H67" s="9">
        <v>1207921</v>
      </c>
      <c r="I67" s="9" t="s">
        <v>50</v>
      </c>
    </row>
    <row r="68" spans="1:9" ht="94.5" x14ac:dyDescent="0.25">
      <c r="A68" s="5">
        <v>39</v>
      </c>
      <c r="B68" s="12">
        <v>3632008</v>
      </c>
      <c r="C68" s="7" t="s">
        <v>211</v>
      </c>
      <c r="D68" s="8" t="s">
        <v>24</v>
      </c>
      <c r="E68" s="5">
        <v>1</v>
      </c>
      <c r="F68" s="5">
        <v>1</v>
      </c>
      <c r="G68" s="9">
        <v>40172808</v>
      </c>
      <c r="H68" s="9">
        <v>1207921</v>
      </c>
      <c r="I68" s="9" t="s">
        <v>50</v>
      </c>
    </row>
    <row r="69" spans="1:9" ht="94.5" x14ac:dyDescent="0.25">
      <c r="A69" s="5">
        <v>40</v>
      </c>
      <c r="B69" s="12">
        <v>3632008</v>
      </c>
      <c r="C69" s="7" t="s">
        <v>212</v>
      </c>
      <c r="D69" s="8" t="s">
        <v>24</v>
      </c>
      <c r="E69" s="5">
        <v>1</v>
      </c>
      <c r="F69" s="5">
        <v>1</v>
      </c>
      <c r="G69" s="9">
        <v>40172808</v>
      </c>
      <c r="H69" s="9">
        <v>1207921</v>
      </c>
      <c r="I69" s="9" t="s">
        <v>50</v>
      </c>
    </row>
    <row r="70" spans="1:9" ht="108" x14ac:dyDescent="0.25">
      <c r="A70" s="5">
        <v>41</v>
      </c>
      <c r="B70" s="12">
        <v>3632008</v>
      </c>
      <c r="C70" s="7" t="s">
        <v>213</v>
      </c>
      <c r="D70" s="8" t="s">
        <v>24</v>
      </c>
      <c r="E70" s="5">
        <v>1</v>
      </c>
      <c r="F70" s="5">
        <v>1</v>
      </c>
      <c r="G70" s="9">
        <v>40172808</v>
      </c>
      <c r="H70" s="9">
        <v>1207921</v>
      </c>
      <c r="I70" s="9" t="s">
        <v>50</v>
      </c>
    </row>
    <row r="71" spans="1:9" ht="40.5" x14ac:dyDescent="0.25">
      <c r="A71" s="5">
        <v>42</v>
      </c>
      <c r="B71" s="12">
        <v>3632001</v>
      </c>
      <c r="C71" s="7" t="s">
        <v>214</v>
      </c>
      <c r="D71" s="8" t="s">
        <v>24</v>
      </c>
      <c r="E71" s="5">
        <v>1</v>
      </c>
      <c r="F71" s="5">
        <v>1</v>
      </c>
      <c r="G71" s="9">
        <v>40171517</v>
      </c>
      <c r="H71" s="9">
        <v>1128570</v>
      </c>
      <c r="I71" s="9">
        <v>21439</v>
      </c>
    </row>
    <row r="72" spans="1:9" ht="40.5" x14ac:dyDescent="0.25">
      <c r="A72" s="5">
        <v>43</v>
      </c>
      <c r="B72" s="12">
        <v>3632001</v>
      </c>
      <c r="C72" s="7" t="s">
        <v>215</v>
      </c>
      <c r="D72" s="8" t="s">
        <v>24</v>
      </c>
      <c r="E72" s="5">
        <v>1</v>
      </c>
      <c r="F72" s="5">
        <v>1</v>
      </c>
      <c r="G72" s="9">
        <v>40171517</v>
      </c>
      <c r="H72" s="9">
        <v>1716900</v>
      </c>
      <c r="I72" s="9">
        <v>21439</v>
      </c>
    </row>
    <row r="73" spans="1:9" ht="40.5" x14ac:dyDescent="0.25">
      <c r="A73" s="5">
        <v>44</v>
      </c>
      <c r="B73" s="12">
        <v>3632001</v>
      </c>
      <c r="C73" s="14" t="s">
        <v>216</v>
      </c>
      <c r="D73" s="8" t="s">
        <v>24</v>
      </c>
      <c r="E73" s="5">
        <v>1</v>
      </c>
      <c r="F73" s="5">
        <v>1</v>
      </c>
      <c r="G73" s="9">
        <v>40171517</v>
      </c>
      <c r="H73" s="9">
        <v>1108431</v>
      </c>
      <c r="I73" s="9">
        <v>21439</v>
      </c>
    </row>
    <row r="74" spans="1:9" ht="40.5" x14ac:dyDescent="0.25">
      <c r="A74" s="5">
        <v>45</v>
      </c>
      <c r="B74" s="12">
        <v>3632001</v>
      </c>
      <c r="C74" s="7" t="s">
        <v>217</v>
      </c>
      <c r="D74" s="8" t="s">
        <v>24</v>
      </c>
      <c r="E74" s="5">
        <v>1</v>
      </c>
      <c r="F74" s="5">
        <v>1</v>
      </c>
      <c r="G74" s="9">
        <v>40171517</v>
      </c>
      <c r="H74" s="9">
        <v>1716902</v>
      </c>
      <c r="I74" s="9">
        <v>21439</v>
      </c>
    </row>
    <row r="75" spans="1:9" ht="40.5" x14ac:dyDescent="0.25">
      <c r="A75" s="5">
        <v>46</v>
      </c>
      <c r="B75" s="12">
        <v>3632001</v>
      </c>
      <c r="C75" s="7" t="s">
        <v>218</v>
      </c>
      <c r="D75" s="8" t="s">
        <v>24</v>
      </c>
      <c r="E75" s="5">
        <v>1</v>
      </c>
      <c r="F75" s="5">
        <v>1</v>
      </c>
      <c r="G75" s="9">
        <v>40171517</v>
      </c>
      <c r="H75" s="9">
        <v>1117951</v>
      </c>
      <c r="I75" s="9">
        <v>21439</v>
      </c>
    </row>
    <row r="76" spans="1:9" ht="40.5" x14ac:dyDescent="0.25">
      <c r="A76" s="5">
        <v>47</v>
      </c>
      <c r="B76" s="12">
        <v>3632001</v>
      </c>
      <c r="C76" s="7" t="s">
        <v>219</v>
      </c>
      <c r="D76" s="8" t="s">
        <v>24</v>
      </c>
      <c r="E76" s="5">
        <v>1</v>
      </c>
      <c r="F76" s="5">
        <v>1</v>
      </c>
      <c r="G76" s="9">
        <v>40171517</v>
      </c>
      <c r="H76" s="9">
        <v>1469442</v>
      </c>
      <c r="I76" s="9">
        <v>21439</v>
      </c>
    </row>
    <row r="77" spans="1:9" ht="40.5" x14ac:dyDescent="0.25">
      <c r="A77" s="5">
        <v>48</v>
      </c>
      <c r="B77" s="12">
        <v>3632008</v>
      </c>
      <c r="C77" s="7" t="s">
        <v>220</v>
      </c>
      <c r="D77" s="8" t="s">
        <v>24</v>
      </c>
      <c r="E77" s="5">
        <v>1</v>
      </c>
      <c r="F77" s="5">
        <v>1</v>
      </c>
      <c r="G77" s="9">
        <v>40172906</v>
      </c>
      <c r="H77" s="9">
        <v>1073633</v>
      </c>
      <c r="I77" s="9" t="s">
        <v>49</v>
      </c>
    </row>
    <row r="78" spans="1:9" ht="40.5" x14ac:dyDescent="0.25">
      <c r="A78" s="5">
        <v>49</v>
      </c>
      <c r="B78" s="12">
        <v>3632008</v>
      </c>
      <c r="C78" s="7" t="s">
        <v>221</v>
      </c>
      <c r="D78" s="8" t="s">
        <v>24</v>
      </c>
      <c r="E78" s="5">
        <v>1</v>
      </c>
      <c r="F78" s="5">
        <v>1</v>
      </c>
      <c r="G78" s="9">
        <v>40172906</v>
      </c>
      <c r="H78" s="9">
        <v>1073634</v>
      </c>
      <c r="I78" s="9" t="s">
        <v>49</v>
      </c>
    </row>
    <row r="79" spans="1:9" ht="27" x14ac:dyDescent="0.25">
      <c r="A79" s="5">
        <v>50</v>
      </c>
      <c r="B79" s="12">
        <v>3632008</v>
      </c>
      <c r="C79" s="7" t="s">
        <v>222</v>
      </c>
      <c r="D79" s="8" t="s">
        <v>24</v>
      </c>
      <c r="E79" s="5">
        <v>1</v>
      </c>
      <c r="F79" s="5">
        <v>1</v>
      </c>
      <c r="G79" s="9">
        <v>40172808</v>
      </c>
      <c r="H79" s="9">
        <v>1207921</v>
      </c>
      <c r="I79" s="9" t="s">
        <v>50</v>
      </c>
    </row>
    <row r="80" spans="1:9" ht="27" x14ac:dyDescent="0.25">
      <c r="A80" s="5">
        <v>51</v>
      </c>
      <c r="B80" s="12">
        <v>3632008</v>
      </c>
      <c r="C80" s="7" t="s">
        <v>223</v>
      </c>
      <c r="D80" s="8" t="s">
        <v>24</v>
      </c>
      <c r="E80" s="5">
        <v>1</v>
      </c>
      <c r="F80" s="5">
        <v>1</v>
      </c>
      <c r="G80" s="9">
        <v>40172808</v>
      </c>
      <c r="H80" s="9">
        <v>1207921</v>
      </c>
      <c r="I80" s="9" t="s">
        <v>50</v>
      </c>
    </row>
    <row r="81" spans="1:9" ht="27" x14ac:dyDescent="0.25">
      <c r="A81" s="5">
        <v>52</v>
      </c>
      <c r="B81" s="12">
        <v>3632008</v>
      </c>
      <c r="C81" s="7" t="s">
        <v>224</v>
      </c>
      <c r="D81" s="8" t="s">
        <v>24</v>
      </c>
      <c r="E81" s="5">
        <v>1</v>
      </c>
      <c r="F81" s="5">
        <v>1</v>
      </c>
      <c r="G81" s="9">
        <v>40172808</v>
      </c>
      <c r="H81" s="9">
        <v>1207921</v>
      </c>
      <c r="I81" s="9" t="s">
        <v>50</v>
      </c>
    </row>
    <row r="82" spans="1:9" ht="27" x14ac:dyDescent="0.25">
      <c r="A82" s="5">
        <v>53</v>
      </c>
      <c r="B82" s="12">
        <v>3632008</v>
      </c>
      <c r="C82" s="7" t="s">
        <v>225</v>
      </c>
      <c r="D82" s="8" t="s">
        <v>24</v>
      </c>
      <c r="E82" s="5">
        <v>1</v>
      </c>
      <c r="F82" s="5">
        <v>1</v>
      </c>
      <c r="G82" s="9">
        <v>40171708</v>
      </c>
      <c r="H82" s="9">
        <v>1073667</v>
      </c>
      <c r="I82" s="9" t="s">
        <v>51</v>
      </c>
    </row>
    <row r="83" spans="1:9" ht="27" x14ac:dyDescent="0.25">
      <c r="A83" s="5">
        <v>54</v>
      </c>
      <c r="B83" s="12">
        <v>3632008</v>
      </c>
      <c r="C83" s="7" t="s">
        <v>226</v>
      </c>
      <c r="D83" s="8" t="s">
        <v>24</v>
      </c>
      <c r="E83" s="5">
        <v>1</v>
      </c>
      <c r="F83" s="5">
        <v>1</v>
      </c>
      <c r="G83" s="9">
        <v>40171708</v>
      </c>
      <c r="H83" s="9">
        <v>1073667</v>
      </c>
      <c r="I83" s="9" t="s">
        <v>51</v>
      </c>
    </row>
    <row r="84" spans="1:9" ht="27" x14ac:dyDescent="0.25">
      <c r="A84" s="5">
        <v>55</v>
      </c>
      <c r="B84" s="12">
        <v>3632008</v>
      </c>
      <c r="C84" s="7" t="s">
        <v>227</v>
      </c>
      <c r="D84" s="8" t="s">
        <v>24</v>
      </c>
      <c r="E84" s="5">
        <v>1</v>
      </c>
      <c r="F84" s="5">
        <v>1</v>
      </c>
      <c r="G84" s="9">
        <v>40171708</v>
      </c>
      <c r="H84" s="9">
        <v>1073667</v>
      </c>
      <c r="I84" s="9" t="s">
        <v>51</v>
      </c>
    </row>
    <row r="85" spans="1:9" ht="27" x14ac:dyDescent="0.25">
      <c r="A85" s="5">
        <v>56</v>
      </c>
      <c r="B85" s="12">
        <v>3632008</v>
      </c>
      <c r="C85" s="14" t="s">
        <v>228</v>
      </c>
      <c r="D85" s="8" t="s">
        <v>24</v>
      </c>
      <c r="E85" s="5">
        <v>1</v>
      </c>
      <c r="F85" s="5">
        <v>1</v>
      </c>
      <c r="G85" s="9">
        <v>40171708</v>
      </c>
      <c r="H85" s="9">
        <v>1073667</v>
      </c>
      <c r="I85" s="9" t="s">
        <v>51</v>
      </c>
    </row>
    <row r="86" spans="1:9" ht="27" x14ac:dyDescent="0.25">
      <c r="A86" s="5">
        <v>57</v>
      </c>
      <c r="B86" s="12">
        <v>3632008</v>
      </c>
      <c r="C86" s="14" t="s">
        <v>229</v>
      </c>
      <c r="D86" s="8" t="s">
        <v>24</v>
      </c>
      <c r="E86" s="5">
        <v>1</v>
      </c>
      <c r="F86" s="5">
        <v>1</v>
      </c>
      <c r="G86" s="9">
        <v>40171708</v>
      </c>
      <c r="H86" s="9">
        <v>1073667</v>
      </c>
      <c r="I86" s="9" t="s">
        <v>51</v>
      </c>
    </row>
    <row r="87" spans="1:9" ht="27" x14ac:dyDescent="0.25">
      <c r="A87" s="5">
        <v>58</v>
      </c>
      <c r="B87" s="12">
        <v>3632008</v>
      </c>
      <c r="C87" s="14" t="s">
        <v>230</v>
      </c>
      <c r="D87" s="8" t="s">
        <v>24</v>
      </c>
      <c r="E87" s="5">
        <v>1</v>
      </c>
      <c r="F87" s="5">
        <v>1</v>
      </c>
      <c r="G87" s="9">
        <v>40171708</v>
      </c>
      <c r="H87" s="9">
        <v>1073667</v>
      </c>
      <c r="I87" s="9" t="s">
        <v>51</v>
      </c>
    </row>
    <row r="88" spans="1:9" ht="162" x14ac:dyDescent="0.25">
      <c r="A88" s="5">
        <v>59</v>
      </c>
      <c r="B88" s="12">
        <v>3632008</v>
      </c>
      <c r="C88" s="14" t="s">
        <v>231</v>
      </c>
      <c r="D88" s="8" t="s">
        <v>24</v>
      </c>
      <c r="E88" s="5">
        <v>1</v>
      </c>
      <c r="F88" s="5">
        <v>1</v>
      </c>
      <c r="G88" s="9">
        <v>40172808</v>
      </c>
      <c r="H88" s="9"/>
      <c r="I88" s="9" t="s">
        <v>50</v>
      </c>
    </row>
    <row r="89" spans="1:9" ht="121.5" x14ac:dyDescent="0.25">
      <c r="A89" s="5">
        <v>60</v>
      </c>
      <c r="B89" s="12">
        <v>3632008</v>
      </c>
      <c r="C89" s="7" t="s">
        <v>232</v>
      </c>
      <c r="D89" s="8" t="s">
        <v>52</v>
      </c>
      <c r="E89" s="5">
        <v>1</v>
      </c>
      <c r="F89" s="5">
        <v>1</v>
      </c>
      <c r="G89" s="9">
        <v>40172906</v>
      </c>
      <c r="H89" s="9"/>
      <c r="I89" s="9" t="s">
        <v>49</v>
      </c>
    </row>
    <row r="90" spans="1:9" x14ac:dyDescent="0.25">
      <c r="A90" s="109" t="s">
        <v>26</v>
      </c>
      <c r="B90" s="110"/>
      <c r="C90" s="110"/>
      <c r="D90" s="117" t="s">
        <v>15</v>
      </c>
      <c r="E90" s="118"/>
      <c r="F90" s="118"/>
      <c r="G90" s="118"/>
      <c r="H90" s="118"/>
      <c r="I90" s="122"/>
    </row>
    <row r="91" spans="1:9" x14ac:dyDescent="0.25">
      <c r="A91" s="109" t="s">
        <v>53</v>
      </c>
      <c r="B91" s="110"/>
      <c r="C91" s="110"/>
      <c r="D91" s="111" t="s">
        <v>54</v>
      </c>
      <c r="E91" s="112"/>
      <c r="F91" s="112"/>
      <c r="G91" s="112"/>
      <c r="H91" s="112"/>
      <c r="I91" s="113"/>
    </row>
    <row r="92" spans="1:9" ht="27" x14ac:dyDescent="0.25">
      <c r="A92" s="11" t="s">
        <v>2</v>
      </c>
      <c r="B92" s="2" t="s">
        <v>3</v>
      </c>
      <c r="C92" s="3" t="s">
        <v>4</v>
      </c>
      <c r="D92" s="2" t="s">
        <v>5</v>
      </c>
      <c r="E92" s="2" t="s">
        <v>6</v>
      </c>
      <c r="F92" s="4" t="s">
        <v>7</v>
      </c>
      <c r="G92" s="2" t="s">
        <v>8</v>
      </c>
      <c r="H92" s="2" t="s">
        <v>374</v>
      </c>
      <c r="I92" s="2" t="s">
        <v>43</v>
      </c>
    </row>
    <row r="93" spans="1:9" ht="216" x14ac:dyDescent="0.25">
      <c r="A93" s="5">
        <v>61</v>
      </c>
      <c r="B93" s="12">
        <v>3695006</v>
      </c>
      <c r="C93" s="7" t="s">
        <v>233</v>
      </c>
      <c r="D93" s="8" t="s">
        <v>55</v>
      </c>
      <c r="E93" s="5">
        <v>1</v>
      </c>
      <c r="F93" s="5">
        <v>1</v>
      </c>
      <c r="G93" s="9">
        <v>30161602</v>
      </c>
      <c r="H93" s="9"/>
      <c r="I93" s="9">
        <v>37443</v>
      </c>
    </row>
    <row r="94" spans="1:9" ht="81" x14ac:dyDescent="0.25">
      <c r="A94" s="5">
        <v>62</v>
      </c>
      <c r="B94" s="12">
        <v>3692001</v>
      </c>
      <c r="C94" s="7" t="s">
        <v>234</v>
      </c>
      <c r="D94" s="8" t="s">
        <v>56</v>
      </c>
      <c r="E94" s="5">
        <v>1</v>
      </c>
      <c r="F94" s="5">
        <v>1</v>
      </c>
      <c r="G94" s="9">
        <v>31201502</v>
      </c>
      <c r="H94" s="9">
        <v>1146344</v>
      </c>
      <c r="I94" s="9">
        <v>33476</v>
      </c>
    </row>
    <row r="95" spans="1:9" ht="27" x14ac:dyDescent="0.25">
      <c r="A95" s="5">
        <v>63</v>
      </c>
      <c r="B95" s="12">
        <v>36920</v>
      </c>
      <c r="C95" s="7" t="s">
        <v>235</v>
      </c>
      <c r="D95" s="8" t="s">
        <v>56</v>
      </c>
      <c r="E95" s="5">
        <v>0</v>
      </c>
      <c r="F95" s="5" t="e">
        <f>+#REF!+E95</f>
        <v>#REF!</v>
      </c>
      <c r="G95" s="9">
        <v>31201519</v>
      </c>
      <c r="H95" s="9">
        <v>1548192</v>
      </c>
      <c r="I95" s="9">
        <v>23405</v>
      </c>
    </row>
    <row r="96" spans="1:9" ht="54" x14ac:dyDescent="0.25">
      <c r="A96" s="5">
        <v>64</v>
      </c>
      <c r="B96" s="12">
        <v>36920</v>
      </c>
      <c r="C96" s="7" t="s">
        <v>236</v>
      </c>
      <c r="D96" s="8" t="s">
        <v>56</v>
      </c>
      <c r="E96" s="5">
        <v>1</v>
      </c>
      <c r="F96" s="5">
        <v>1</v>
      </c>
      <c r="G96" s="9">
        <v>31201513</v>
      </c>
      <c r="H96" s="9">
        <v>1352486</v>
      </c>
      <c r="I96" s="9">
        <v>40949</v>
      </c>
    </row>
    <row r="97" spans="1:9" ht="27" x14ac:dyDescent="0.25">
      <c r="A97" s="5">
        <v>65</v>
      </c>
      <c r="B97" s="12">
        <v>3699098</v>
      </c>
      <c r="C97" s="7" t="s">
        <v>237</v>
      </c>
      <c r="D97" s="8" t="s">
        <v>24</v>
      </c>
      <c r="E97" s="5">
        <v>1</v>
      </c>
      <c r="F97" s="5">
        <v>1</v>
      </c>
      <c r="G97" s="9">
        <v>39121303</v>
      </c>
      <c r="H97" s="9">
        <v>1073603</v>
      </c>
      <c r="I97" s="9" t="s">
        <v>57</v>
      </c>
    </row>
    <row r="98" spans="1:9" ht="122.25" thickBot="1" x14ac:dyDescent="0.3">
      <c r="A98" s="5">
        <v>66</v>
      </c>
      <c r="B98" s="12">
        <v>3692001</v>
      </c>
      <c r="C98" s="7" t="s">
        <v>238</v>
      </c>
      <c r="D98" s="8" t="s">
        <v>56</v>
      </c>
      <c r="E98" s="5">
        <v>1</v>
      </c>
      <c r="F98" s="5">
        <v>1</v>
      </c>
      <c r="G98" s="9" t="s">
        <v>58</v>
      </c>
      <c r="H98" s="9"/>
      <c r="I98" s="9" t="s">
        <v>59</v>
      </c>
    </row>
    <row r="99" spans="1:9" ht="14.25" thickBot="1" x14ac:dyDescent="0.3">
      <c r="A99" s="114" t="s">
        <v>378</v>
      </c>
      <c r="B99" s="115"/>
      <c r="C99" s="115"/>
      <c r="D99" s="115"/>
      <c r="E99" s="115"/>
      <c r="F99" s="115"/>
      <c r="G99" s="115"/>
      <c r="H99" s="115"/>
      <c r="I99" s="116"/>
    </row>
    <row r="100" spans="1:9" x14ac:dyDescent="0.25">
      <c r="A100" s="117" t="s">
        <v>14</v>
      </c>
      <c r="B100" s="118"/>
      <c r="C100" s="118"/>
      <c r="D100" s="119" t="s">
        <v>15</v>
      </c>
      <c r="E100" s="120"/>
      <c r="F100" s="120"/>
      <c r="G100" s="120"/>
      <c r="H100" s="120"/>
      <c r="I100" s="121"/>
    </row>
    <row r="101" spans="1:9" x14ac:dyDescent="0.25">
      <c r="A101" s="109" t="s">
        <v>60</v>
      </c>
      <c r="B101" s="110"/>
      <c r="C101" s="110"/>
      <c r="D101" s="111" t="s">
        <v>61</v>
      </c>
      <c r="E101" s="112"/>
      <c r="F101" s="112"/>
      <c r="G101" s="112"/>
      <c r="H101" s="112"/>
      <c r="I101" s="113"/>
    </row>
    <row r="102" spans="1:9" ht="27" x14ac:dyDescent="0.25">
      <c r="A102" s="2" t="s">
        <v>2</v>
      </c>
      <c r="B102" s="2" t="s">
        <v>3</v>
      </c>
      <c r="C102" s="3" t="s">
        <v>4</v>
      </c>
      <c r="D102" s="2" t="s">
        <v>5</v>
      </c>
      <c r="E102" s="2" t="s">
        <v>6</v>
      </c>
      <c r="F102" s="4" t="s">
        <v>7</v>
      </c>
      <c r="G102" s="2" t="s">
        <v>8</v>
      </c>
      <c r="H102" s="2" t="s">
        <v>374</v>
      </c>
      <c r="I102" s="2" t="s">
        <v>375</v>
      </c>
    </row>
    <row r="103" spans="1:9" ht="162" x14ac:dyDescent="0.25">
      <c r="A103" s="5">
        <v>67</v>
      </c>
      <c r="B103" s="9">
        <v>3712901</v>
      </c>
      <c r="C103" s="25" t="s">
        <v>239</v>
      </c>
      <c r="D103" s="8" t="s">
        <v>24</v>
      </c>
      <c r="E103" s="5">
        <v>1</v>
      </c>
      <c r="F103" s="5">
        <v>1</v>
      </c>
      <c r="G103" s="9">
        <v>30151501</v>
      </c>
      <c r="H103" s="9"/>
      <c r="I103" s="9">
        <v>19172</v>
      </c>
    </row>
    <row r="104" spans="1:9" ht="216" x14ac:dyDescent="0.25">
      <c r="A104" s="5">
        <v>68</v>
      </c>
      <c r="B104" s="9">
        <v>3712901</v>
      </c>
      <c r="C104" s="25" t="s">
        <v>240</v>
      </c>
      <c r="D104" s="8" t="s">
        <v>24</v>
      </c>
      <c r="E104" s="5">
        <v>1</v>
      </c>
      <c r="F104" s="5">
        <v>1</v>
      </c>
      <c r="G104" s="9" t="s">
        <v>62</v>
      </c>
      <c r="H104" s="9"/>
      <c r="I104" s="9">
        <v>19172</v>
      </c>
    </row>
    <row r="105" spans="1:9" x14ac:dyDescent="0.25">
      <c r="A105" s="117" t="s">
        <v>14</v>
      </c>
      <c r="B105" s="118"/>
      <c r="C105" s="118"/>
      <c r="D105" s="117" t="s">
        <v>15</v>
      </c>
      <c r="E105" s="118"/>
      <c r="F105" s="118"/>
      <c r="G105" s="118"/>
      <c r="H105" s="118"/>
      <c r="I105" s="122"/>
    </row>
    <row r="106" spans="1:9" x14ac:dyDescent="0.25">
      <c r="A106" s="109" t="s">
        <v>63</v>
      </c>
      <c r="B106" s="110"/>
      <c r="C106" s="110"/>
      <c r="D106" s="111" t="s">
        <v>64</v>
      </c>
      <c r="E106" s="112"/>
      <c r="F106" s="112"/>
      <c r="G106" s="112"/>
      <c r="H106" s="112"/>
      <c r="I106" s="113"/>
    </row>
    <row r="107" spans="1:9" ht="27" x14ac:dyDescent="0.25">
      <c r="A107" s="2" t="s">
        <v>2</v>
      </c>
      <c r="B107" s="2" t="s">
        <v>3</v>
      </c>
      <c r="C107" s="3" t="s">
        <v>4</v>
      </c>
      <c r="D107" s="2" t="s">
        <v>5</v>
      </c>
      <c r="E107" s="2" t="s">
        <v>6</v>
      </c>
      <c r="F107" s="4" t="s">
        <v>7</v>
      </c>
      <c r="G107" s="2" t="s">
        <v>8</v>
      </c>
      <c r="H107" s="2" t="s">
        <v>374</v>
      </c>
      <c r="I107" s="2" t="s">
        <v>375</v>
      </c>
    </row>
    <row r="108" spans="1:9" ht="40.5" x14ac:dyDescent="0.25">
      <c r="A108" s="5">
        <v>69</v>
      </c>
      <c r="B108" s="12">
        <v>3735002</v>
      </c>
      <c r="C108" s="7" t="s">
        <v>241</v>
      </c>
      <c r="D108" s="8" t="s">
        <v>24</v>
      </c>
      <c r="E108" s="5">
        <v>1</v>
      </c>
      <c r="F108" s="5">
        <v>1</v>
      </c>
      <c r="G108" s="9">
        <v>30131607</v>
      </c>
      <c r="H108" s="9">
        <v>1151094</v>
      </c>
      <c r="I108" s="19" t="s">
        <v>65</v>
      </c>
    </row>
    <row r="109" spans="1:9" ht="108" x14ac:dyDescent="0.25">
      <c r="A109" s="5">
        <v>70</v>
      </c>
      <c r="B109" s="12">
        <v>3737001</v>
      </c>
      <c r="C109" s="7" t="s">
        <v>242</v>
      </c>
      <c r="D109" s="8" t="s">
        <v>66</v>
      </c>
      <c r="E109" s="5">
        <v>1</v>
      </c>
      <c r="F109" s="5">
        <v>1</v>
      </c>
      <c r="G109" s="9">
        <v>30131704</v>
      </c>
      <c r="H109" s="9">
        <v>1396363</v>
      </c>
      <c r="I109" s="19" t="s">
        <v>67</v>
      </c>
    </row>
    <row r="110" spans="1:9" ht="121.5" customHeight="1" x14ac:dyDescent="0.25">
      <c r="A110" s="5">
        <v>71</v>
      </c>
      <c r="B110" s="13">
        <v>37330</v>
      </c>
      <c r="C110" s="7" t="s">
        <v>243</v>
      </c>
      <c r="D110" s="15" t="s">
        <v>68</v>
      </c>
      <c r="E110" s="5">
        <v>1</v>
      </c>
      <c r="F110" s="5">
        <v>1</v>
      </c>
      <c r="G110" s="15">
        <v>30111601</v>
      </c>
      <c r="H110" s="20"/>
      <c r="I110" s="19" t="s">
        <v>69</v>
      </c>
    </row>
    <row r="111" spans="1:9" ht="81" x14ac:dyDescent="0.25">
      <c r="A111" s="5">
        <v>72</v>
      </c>
      <c r="B111" s="13">
        <v>37330</v>
      </c>
      <c r="C111" s="17" t="s">
        <v>244</v>
      </c>
      <c r="D111" s="8" t="s">
        <v>55</v>
      </c>
      <c r="E111" s="5">
        <v>1</v>
      </c>
      <c r="F111" s="5">
        <v>1</v>
      </c>
      <c r="G111" s="15">
        <v>30111601</v>
      </c>
      <c r="H111" s="9">
        <v>1467640</v>
      </c>
      <c r="I111" s="26" t="s">
        <v>69</v>
      </c>
    </row>
    <row r="112" spans="1:9" x14ac:dyDescent="0.25">
      <c r="A112" s="117" t="s">
        <v>14</v>
      </c>
      <c r="B112" s="118"/>
      <c r="C112" s="118"/>
      <c r="D112" s="117" t="s">
        <v>15</v>
      </c>
      <c r="E112" s="118"/>
      <c r="F112" s="118"/>
      <c r="G112" s="118"/>
      <c r="H112" s="118"/>
      <c r="I112" s="122"/>
    </row>
    <row r="113" spans="1:9" x14ac:dyDescent="0.25">
      <c r="A113" s="109" t="s">
        <v>70</v>
      </c>
      <c r="B113" s="110"/>
      <c r="C113" s="110"/>
      <c r="D113" s="111" t="s">
        <v>71</v>
      </c>
      <c r="E113" s="112"/>
      <c r="F113" s="112"/>
      <c r="G113" s="112"/>
      <c r="H113" s="112"/>
      <c r="I113" s="113"/>
    </row>
    <row r="114" spans="1:9" ht="27" x14ac:dyDescent="0.25">
      <c r="A114" s="2" t="s">
        <v>2</v>
      </c>
      <c r="B114" s="2" t="s">
        <v>3</v>
      </c>
      <c r="C114" s="3" t="s">
        <v>4</v>
      </c>
      <c r="D114" s="2" t="s">
        <v>5</v>
      </c>
      <c r="E114" s="2" t="s">
        <v>6</v>
      </c>
      <c r="F114" s="4" t="s">
        <v>7</v>
      </c>
      <c r="G114" s="2" t="s">
        <v>8</v>
      </c>
      <c r="H114" s="2" t="s">
        <v>374</v>
      </c>
      <c r="I114" s="2" t="s">
        <v>375</v>
      </c>
    </row>
    <row r="115" spans="1:9" ht="81" x14ac:dyDescent="0.25">
      <c r="A115" s="5">
        <v>73</v>
      </c>
      <c r="B115" s="6">
        <v>3744002</v>
      </c>
      <c r="C115" s="7" t="s">
        <v>245</v>
      </c>
      <c r="D115" s="8" t="s">
        <v>18</v>
      </c>
      <c r="E115" s="5">
        <v>1</v>
      </c>
      <c r="F115" s="5">
        <v>1</v>
      </c>
      <c r="G115" s="15">
        <v>30111601</v>
      </c>
      <c r="H115" s="9">
        <v>1341664</v>
      </c>
      <c r="I115" s="26" t="s">
        <v>69</v>
      </c>
    </row>
    <row r="116" spans="1:9" ht="81" x14ac:dyDescent="0.25">
      <c r="A116" s="5">
        <v>74</v>
      </c>
      <c r="B116" s="6">
        <v>3744001</v>
      </c>
      <c r="C116" s="7" t="s">
        <v>246</v>
      </c>
      <c r="D116" s="8" t="s">
        <v>18</v>
      </c>
      <c r="E116" s="5">
        <v>1</v>
      </c>
      <c r="F116" s="5">
        <v>1</v>
      </c>
      <c r="G116" s="15">
        <v>30111601</v>
      </c>
      <c r="H116" s="9">
        <v>1467640</v>
      </c>
      <c r="I116" s="26" t="s">
        <v>69</v>
      </c>
    </row>
    <row r="117" spans="1:9" x14ac:dyDescent="0.25">
      <c r="A117" s="117" t="s">
        <v>14</v>
      </c>
      <c r="B117" s="118"/>
      <c r="C117" s="118"/>
      <c r="D117" s="117" t="s">
        <v>15</v>
      </c>
      <c r="E117" s="118"/>
      <c r="F117" s="118"/>
      <c r="G117" s="118"/>
      <c r="H117" s="118"/>
      <c r="I117" s="122"/>
    </row>
    <row r="118" spans="1:9" x14ac:dyDescent="0.25">
      <c r="A118" s="109" t="s">
        <v>72</v>
      </c>
      <c r="B118" s="110"/>
      <c r="C118" s="110"/>
      <c r="D118" s="111" t="s">
        <v>73</v>
      </c>
      <c r="E118" s="112"/>
      <c r="F118" s="112"/>
      <c r="G118" s="112"/>
      <c r="H118" s="112"/>
      <c r="I118" s="113"/>
    </row>
    <row r="119" spans="1:9" ht="27" x14ac:dyDescent="0.25">
      <c r="A119" s="2" t="s">
        <v>2</v>
      </c>
      <c r="B119" s="2" t="s">
        <v>3</v>
      </c>
      <c r="C119" s="3" t="s">
        <v>4</v>
      </c>
      <c r="D119" s="2" t="s">
        <v>5</v>
      </c>
      <c r="E119" s="2" t="s">
        <v>6</v>
      </c>
      <c r="F119" s="4" t="s">
        <v>7</v>
      </c>
      <c r="G119" s="2" t="s">
        <v>8</v>
      </c>
      <c r="H119" s="2" t="s">
        <v>374</v>
      </c>
      <c r="I119" s="2" t="s">
        <v>375</v>
      </c>
    </row>
    <row r="120" spans="1:9" ht="40.5" x14ac:dyDescent="0.25">
      <c r="A120" s="5">
        <v>75</v>
      </c>
      <c r="B120" s="9">
        <v>3753002</v>
      </c>
      <c r="C120" s="25" t="s">
        <v>247</v>
      </c>
      <c r="D120" s="8" t="s">
        <v>24</v>
      </c>
      <c r="E120" s="5">
        <v>1</v>
      </c>
      <c r="F120" s="5">
        <v>1</v>
      </c>
      <c r="G120" s="5">
        <v>30161509</v>
      </c>
      <c r="H120" s="9"/>
      <c r="I120" s="26" t="s">
        <v>74</v>
      </c>
    </row>
    <row r="121" spans="1:9" ht="162" x14ac:dyDescent="0.25">
      <c r="A121" s="5">
        <v>76</v>
      </c>
      <c r="B121" s="9">
        <v>3753002</v>
      </c>
      <c r="C121" s="25" t="s">
        <v>248</v>
      </c>
      <c r="D121" s="8" t="s">
        <v>24</v>
      </c>
      <c r="E121" s="5">
        <v>1</v>
      </c>
      <c r="F121" s="5">
        <v>1</v>
      </c>
      <c r="G121" s="5">
        <v>30161503</v>
      </c>
      <c r="H121" s="9"/>
      <c r="I121" s="26" t="s">
        <v>74</v>
      </c>
    </row>
    <row r="122" spans="1:9" ht="162" x14ac:dyDescent="0.25">
      <c r="A122" s="5">
        <v>77</v>
      </c>
      <c r="B122" s="9">
        <v>3753002</v>
      </c>
      <c r="C122" s="25" t="s">
        <v>249</v>
      </c>
      <c r="D122" s="8" t="s">
        <v>24</v>
      </c>
      <c r="E122" s="5">
        <v>1</v>
      </c>
      <c r="F122" s="5">
        <v>1</v>
      </c>
      <c r="G122" s="5">
        <v>30161503</v>
      </c>
      <c r="H122" s="9"/>
      <c r="I122" s="26" t="s">
        <v>74</v>
      </c>
    </row>
    <row r="123" spans="1:9" ht="135" x14ac:dyDescent="0.25">
      <c r="A123" s="5">
        <v>78</v>
      </c>
      <c r="B123" s="8">
        <v>3753002</v>
      </c>
      <c r="C123" s="25" t="s">
        <v>250</v>
      </c>
      <c r="D123" s="8" t="s">
        <v>24</v>
      </c>
      <c r="E123" s="5">
        <v>1</v>
      </c>
      <c r="F123" s="5">
        <v>1</v>
      </c>
      <c r="G123" s="8">
        <v>30161604</v>
      </c>
      <c r="H123" s="20"/>
      <c r="I123" s="26">
        <v>37443</v>
      </c>
    </row>
    <row r="124" spans="1:9" x14ac:dyDescent="0.25">
      <c r="A124" s="123" t="s">
        <v>26</v>
      </c>
      <c r="B124" s="123"/>
      <c r="C124" s="123"/>
      <c r="D124" s="117" t="s">
        <v>15</v>
      </c>
      <c r="E124" s="118"/>
      <c r="F124" s="118"/>
      <c r="G124" s="118"/>
      <c r="H124" s="118"/>
      <c r="I124" s="122"/>
    </row>
    <row r="125" spans="1:9" x14ac:dyDescent="0.25">
      <c r="A125" s="123" t="s">
        <v>75</v>
      </c>
      <c r="B125" s="123"/>
      <c r="C125" s="123"/>
      <c r="D125" s="27"/>
      <c r="E125" s="124"/>
      <c r="F125" s="125"/>
      <c r="G125" s="125"/>
      <c r="H125" s="125"/>
      <c r="I125" s="126"/>
    </row>
    <row r="126" spans="1:9" ht="27" x14ac:dyDescent="0.25">
      <c r="A126" s="11" t="s">
        <v>2</v>
      </c>
      <c r="B126" s="2" t="s">
        <v>3</v>
      </c>
      <c r="C126" s="2" t="s">
        <v>4</v>
      </c>
      <c r="D126" s="2" t="s">
        <v>5</v>
      </c>
      <c r="E126" s="2" t="s">
        <v>6</v>
      </c>
      <c r="F126" s="4" t="s">
        <v>7</v>
      </c>
      <c r="G126" s="2" t="s">
        <v>8</v>
      </c>
      <c r="H126" s="2" t="s">
        <v>374</v>
      </c>
      <c r="I126" s="2" t="s">
        <v>43</v>
      </c>
    </row>
    <row r="127" spans="1:9" ht="67.5" x14ac:dyDescent="0.25">
      <c r="A127" s="5">
        <v>79</v>
      </c>
      <c r="B127" s="6">
        <v>3791005</v>
      </c>
      <c r="C127" s="7" t="s">
        <v>251</v>
      </c>
      <c r="D127" s="8" t="s">
        <v>76</v>
      </c>
      <c r="E127" s="5">
        <v>1</v>
      </c>
      <c r="F127" s="5">
        <v>1</v>
      </c>
      <c r="G127" s="8">
        <v>31191501</v>
      </c>
      <c r="H127" s="9">
        <v>1129258</v>
      </c>
      <c r="I127" s="26" t="s">
        <v>77</v>
      </c>
    </row>
    <row r="128" spans="1:9" ht="27.75" thickBot="1" x14ac:dyDescent="0.3">
      <c r="A128" s="5">
        <v>80</v>
      </c>
      <c r="B128" s="6">
        <v>3794002</v>
      </c>
      <c r="C128" s="17" t="s">
        <v>252</v>
      </c>
      <c r="D128" s="8" t="s">
        <v>66</v>
      </c>
      <c r="E128" s="5">
        <v>1</v>
      </c>
      <c r="F128" s="5">
        <v>1</v>
      </c>
      <c r="G128" s="8">
        <v>12164902</v>
      </c>
      <c r="H128" s="9"/>
      <c r="I128" s="26" t="s">
        <v>78</v>
      </c>
    </row>
    <row r="129" spans="1:9" ht="14.25" thickBot="1" x14ac:dyDescent="0.3">
      <c r="A129" s="114" t="s">
        <v>79</v>
      </c>
      <c r="B129" s="115"/>
      <c r="C129" s="115"/>
      <c r="D129" s="115"/>
      <c r="E129" s="115"/>
      <c r="F129" s="115"/>
      <c r="G129" s="115"/>
      <c r="H129" s="115"/>
      <c r="I129" s="116"/>
    </row>
    <row r="130" spans="1:9" ht="27" customHeight="1" x14ac:dyDescent="0.25">
      <c r="A130" s="117" t="s">
        <v>14</v>
      </c>
      <c r="B130" s="118"/>
      <c r="C130" s="118"/>
      <c r="D130" s="119" t="s">
        <v>15</v>
      </c>
      <c r="E130" s="120"/>
      <c r="F130" s="120"/>
      <c r="G130" s="120"/>
      <c r="H130" s="120"/>
      <c r="I130" s="120"/>
    </row>
    <row r="131" spans="1:9" x14ac:dyDescent="0.25">
      <c r="A131" s="117" t="s">
        <v>80</v>
      </c>
      <c r="B131" s="118"/>
      <c r="C131" s="118"/>
      <c r="D131" s="111" t="s">
        <v>81</v>
      </c>
      <c r="E131" s="112"/>
      <c r="F131" s="112"/>
      <c r="G131" s="112"/>
      <c r="H131" s="112"/>
      <c r="I131" s="112"/>
    </row>
    <row r="132" spans="1:9" ht="27" x14ac:dyDescent="0.25">
      <c r="A132" s="11" t="s">
        <v>2</v>
      </c>
      <c r="B132" s="2" t="s">
        <v>3</v>
      </c>
      <c r="C132" s="3" t="s">
        <v>4</v>
      </c>
      <c r="D132" s="2" t="s">
        <v>5</v>
      </c>
      <c r="E132" s="2" t="s">
        <v>6</v>
      </c>
      <c r="F132" s="4" t="s">
        <v>7</v>
      </c>
      <c r="G132" s="2" t="s">
        <v>8</v>
      </c>
      <c r="H132" s="2" t="s">
        <v>374</v>
      </c>
      <c r="I132" s="2" t="s">
        <v>375</v>
      </c>
    </row>
    <row r="133" spans="1:9" ht="54" x14ac:dyDescent="0.25">
      <c r="A133" s="5">
        <v>81</v>
      </c>
      <c r="B133" s="6">
        <v>3899310</v>
      </c>
      <c r="C133" s="14" t="s">
        <v>253</v>
      </c>
      <c r="D133" s="8" t="s">
        <v>24</v>
      </c>
      <c r="E133" s="5">
        <v>1</v>
      </c>
      <c r="F133" s="5">
        <v>1</v>
      </c>
      <c r="G133" s="8">
        <v>31211904</v>
      </c>
      <c r="H133" s="9">
        <v>1011306</v>
      </c>
      <c r="I133" s="26">
        <v>16778</v>
      </c>
    </row>
    <row r="134" spans="1:9" ht="54" x14ac:dyDescent="0.25">
      <c r="A134" s="5">
        <v>82</v>
      </c>
      <c r="B134" s="6">
        <v>3899310</v>
      </c>
      <c r="C134" s="14" t="s">
        <v>254</v>
      </c>
      <c r="D134" s="8" t="s">
        <v>24</v>
      </c>
      <c r="E134" s="5">
        <v>1</v>
      </c>
      <c r="F134" s="5">
        <v>1</v>
      </c>
      <c r="G134" s="8">
        <v>31211904</v>
      </c>
      <c r="H134" s="9">
        <v>1011306</v>
      </c>
      <c r="I134" s="26">
        <v>16778</v>
      </c>
    </row>
    <row r="135" spans="1:9" ht="54" x14ac:dyDescent="0.25">
      <c r="A135" s="5">
        <v>83</v>
      </c>
      <c r="B135" s="6">
        <v>3899310</v>
      </c>
      <c r="C135" s="14" t="s">
        <v>255</v>
      </c>
      <c r="D135" s="8" t="s">
        <v>24</v>
      </c>
      <c r="E135" s="5">
        <v>1</v>
      </c>
      <c r="F135" s="5">
        <v>1</v>
      </c>
      <c r="G135" s="8">
        <v>31211904</v>
      </c>
      <c r="H135" s="9">
        <v>1400637</v>
      </c>
      <c r="I135" s="26">
        <v>16778</v>
      </c>
    </row>
    <row r="136" spans="1:9" ht="54" x14ac:dyDescent="0.25">
      <c r="A136" s="5">
        <v>84</v>
      </c>
      <c r="B136" s="6">
        <v>3899311</v>
      </c>
      <c r="C136" s="14" t="s">
        <v>256</v>
      </c>
      <c r="D136" s="8" t="s">
        <v>24</v>
      </c>
      <c r="E136" s="5">
        <v>1</v>
      </c>
      <c r="F136" s="5">
        <v>1</v>
      </c>
      <c r="G136" s="8">
        <v>31211906</v>
      </c>
      <c r="H136" s="9">
        <v>1110163</v>
      </c>
      <c r="I136" s="26">
        <v>19983</v>
      </c>
    </row>
    <row r="137" spans="1:9" ht="54" x14ac:dyDescent="0.25">
      <c r="A137" s="5">
        <v>85</v>
      </c>
      <c r="B137" s="6">
        <v>3899311</v>
      </c>
      <c r="C137" s="14" t="s">
        <v>257</v>
      </c>
      <c r="D137" s="8" t="s">
        <v>24</v>
      </c>
      <c r="E137" s="5">
        <v>1</v>
      </c>
      <c r="F137" s="5">
        <v>1</v>
      </c>
      <c r="G137" s="8">
        <v>31211906</v>
      </c>
      <c r="H137" s="9">
        <v>1181163</v>
      </c>
      <c r="I137" s="26">
        <v>19983</v>
      </c>
    </row>
    <row r="138" spans="1:9" ht="121.5" x14ac:dyDescent="0.25">
      <c r="A138" s="5">
        <v>86</v>
      </c>
      <c r="B138" s="6">
        <v>3899311</v>
      </c>
      <c r="C138" s="7" t="s">
        <v>258</v>
      </c>
      <c r="D138" s="8" t="s">
        <v>24</v>
      </c>
      <c r="E138" s="5">
        <v>1</v>
      </c>
      <c r="F138" s="5">
        <v>1</v>
      </c>
      <c r="G138" s="8">
        <v>31211906</v>
      </c>
      <c r="H138" s="9"/>
      <c r="I138" s="26">
        <v>19983</v>
      </c>
    </row>
    <row r="139" spans="1:9" ht="175.5" x14ac:dyDescent="0.25">
      <c r="A139" s="5">
        <v>87</v>
      </c>
      <c r="B139" s="6">
        <v>3899918</v>
      </c>
      <c r="C139" s="7" t="s">
        <v>259</v>
      </c>
      <c r="D139" s="8" t="s">
        <v>82</v>
      </c>
      <c r="E139" s="5">
        <v>1</v>
      </c>
      <c r="F139" s="5">
        <v>1</v>
      </c>
      <c r="G139" s="8">
        <v>46181504</v>
      </c>
      <c r="H139" s="9"/>
      <c r="I139" s="26">
        <v>70096</v>
      </c>
    </row>
    <row r="140" spans="1:9" ht="148.5" x14ac:dyDescent="0.25">
      <c r="A140" s="5">
        <v>88</v>
      </c>
      <c r="B140" s="6">
        <v>3899918</v>
      </c>
      <c r="C140" s="7" t="s">
        <v>260</v>
      </c>
      <c r="D140" s="8" t="s">
        <v>82</v>
      </c>
      <c r="E140" s="5">
        <v>1</v>
      </c>
      <c r="F140" s="5">
        <v>1</v>
      </c>
      <c r="G140" s="8">
        <v>46181504</v>
      </c>
      <c r="H140" s="9"/>
      <c r="I140" s="26">
        <v>70096</v>
      </c>
    </row>
    <row r="141" spans="1:9" ht="81.75" thickBot="1" x14ac:dyDescent="0.3">
      <c r="A141" s="5">
        <v>89</v>
      </c>
      <c r="B141" s="6">
        <v>3899918</v>
      </c>
      <c r="C141" s="7" t="s">
        <v>261</v>
      </c>
      <c r="D141" s="8" t="s">
        <v>82</v>
      </c>
      <c r="E141" s="5">
        <v>1</v>
      </c>
      <c r="F141" s="5">
        <v>1</v>
      </c>
      <c r="G141" s="8">
        <v>46181504</v>
      </c>
      <c r="H141" s="9"/>
      <c r="I141" s="26">
        <v>70096</v>
      </c>
    </row>
    <row r="142" spans="1:9" ht="14.25" thickBot="1" x14ac:dyDescent="0.3">
      <c r="A142" s="114" t="s">
        <v>379</v>
      </c>
      <c r="B142" s="115"/>
      <c r="C142" s="115"/>
      <c r="D142" s="115"/>
      <c r="E142" s="115"/>
      <c r="F142" s="115"/>
      <c r="G142" s="115"/>
      <c r="H142" s="115"/>
      <c r="I142" s="116"/>
    </row>
    <row r="143" spans="1:9" ht="27" customHeight="1" x14ac:dyDescent="0.25">
      <c r="A143" s="117" t="s">
        <v>14</v>
      </c>
      <c r="B143" s="118"/>
      <c r="C143" s="118"/>
      <c r="D143" s="119" t="s">
        <v>15</v>
      </c>
      <c r="E143" s="120"/>
      <c r="F143" s="120"/>
      <c r="G143" s="120"/>
      <c r="H143" s="120"/>
      <c r="I143" s="120"/>
    </row>
    <row r="144" spans="1:9" x14ac:dyDescent="0.25">
      <c r="A144" s="117" t="s">
        <v>84</v>
      </c>
      <c r="B144" s="118"/>
      <c r="C144" s="118"/>
      <c r="D144" s="117" t="s">
        <v>83</v>
      </c>
      <c r="E144" s="118"/>
      <c r="F144" s="118"/>
      <c r="G144" s="118"/>
      <c r="H144" s="118"/>
      <c r="I144" s="118"/>
    </row>
    <row r="145" spans="1:9" ht="27" x14ac:dyDescent="0.25">
      <c r="A145" s="11" t="s">
        <v>2</v>
      </c>
      <c r="B145" s="2" t="s">
        <v>3</v>
      </c>
      <c r="C145" s="3" t="s">
        <v>4</v>
      </c>
      <c r="D145" s="2" t="s">
        <v>5</v>
      </c>
      <c r="E145" s="2" t="s">
        <v>6</v>
      </c>
      <c r="F145" s="4" t="s">
        <v>7</v>
      </c>
      <c r="G145" s="2" t="s">
        <v>8</v>
      </c>
      <c r="H145" s="2" t="s">
        <v>374</v>
      </c>
      <c r="I145" s="2" t="s">
        <v>375</v>
      </c>
    </row>
    <row r="146" spans="1:9" ht="94.5" x14ac:dyDescent="0.25">
      <c r="A146" s="5">
        <v>90</v>
      </c>
      <c r="B146" s="6">
        <v>42190</v>
      </c>
      <c r="C146" s="7" t="s">
        <v>262</v>
      </c>
      <c r="D146" s="8" t="s">
        <v>24</v>
      </c>
      <c r="E146" s="5">
        <v>1</v>
      </c>
      <c r="F146" s="5">
        <v>1</v>
      </c>
      <c r="G146" s="8" t="s">
        <v>85</v>
      </c>
      <c r="H146" s="9"/>
      <c r="I146" s="26">
        <v>30886</v>
      </c>
    </row>
    <row r="147" spans="1:9" ht="108" x14ac:dyDescent="0.25">
      <c r="A147" s="5">
        <v>91</v>
      </c>
      <c r="B147" s="6">
        <v>42190</v>
      </c>
      <c r="C147" s="7" t="s">
        <v>263</v>
      </c>
      <c r="D147" s="8" t="s">
        <v>24</v>
      </c>
      <c r="E147" s="5">
        <v>1</v>
      </c>
      <c r="F147" s="5">
        <v>1</v>
      </c>
      <c r="G147" s="8" t="s">
        <v>85</v>
      </c>
      <c r="H147" s="9"/>
      <c r="I147" s="26">
        <v>30886</v>
      </c>
    </row>
    <row r="148" spans="1:9" ht="94.5" x14ac:dyDescent="0.25">
      <c r="A148" s="5">
        <v>92</v>
      </c>
      <c r="B148" s="6">
        <v>42190</v>
      </c>
      <c r="C148" s="7" t="s">
        <v>264</v>
      </c>
      <c r="D148" s="8" t="s">
        <v>24</v>
      </c>
      <c r="E148" s="5">
        <v>1</v>
      </c>
      <c r="F148" s="5">
        <v>1</v>
      </c>
      <c r="G148" s="8" t="s">
        <v>85</v>
      </c>
      <c r="H148" s="9"/>
      <c r="I148" s="26">
        <v>30886</v>
      </c>
    </row>
    <row r="149" spans="1:9" ht="67.5" x14ac:dyDescent="0.25">
      <c r="A149" s="5">
        <v>93</v>
      </c>
      <c r="B149" s="6">
        <v>4294201</v>
      </c>
      <c r="C149" s="7" t="s">
        <v>265</v>
      </c>
      <c r="D149" s="8" t="s">
        <v>44</v>
      </c>
      <c r="E149" s="5">
        <v>1</v>
      </c>
      <c r="F149" s="5">
        <v>1</v>
      </c>
      <c r="G149" s="8">
        <v>26121634</v>
      </c>
      <c r="H149" s="9">
        <v>1353160</v>
      </c>
      <c r="I149" s="26" t="s">
        <v>86</v>
      </c>
    </row>
    <row r="150" spans="1:9" ht="54" x14ac:dyDescent="0.25">
      <c r="A150" s="5">
        <v>94</v>
      </c>
      <c r="B150" s="6">
        <v>4294201</v>
      </c>
      <c r="C150" s="7" t="s">
        <v>266</v>
      </c>
      <c r="D150" s="8" t="s">
        <v>44</v>
      </c>
      <c r="E150" s="5">
        <v>1</v>
      </c>
      <c r="F150" s="5">
        <v>1</v>
      </c>
      <c r="G150" s="8">
        <v>26121634</v>
      </c>
      <c r="H150" s="9">
        <v>1814654</v>
      </c>
      <c r="I150" s="26" t="s">
        <v>86</v>
      </c>
    </row>
    <row r="151" spans="1:9" ht="81" x14ac:dyDescent="0.25">
      <c r="A151" s="5">
        <v>95</v>
      </c>
      <c r="B151" s="6">
        <v>4294201</v>
      </c>
      <c r="C151" s="7" t="s">
        <v>267</v>
      </c>
      <c r="D151" s="8" t="s">
        <v>44</v>
      </c>
      <c r="E151" s="5">
        <v>1</v>
      </c>
      <c r="F151" s="5">
        <v>1</v>
      </c>
      <c r="G151" s="8">
        <v>26121634</v>
      </c>
      <c r="H151" s="9">
        <v>1603609</v>
      </c>
      <c r="I151" s="26" t="s">
        <v>86</v>
      </c>
    </row>
    <row r="152" spans="1:9" ht="81" x14ac:dyDescent="0.25">
      <c r="A152" s="5">
        <v>96</v>
      </c>
      <c r="B152" s="6">
        <v>4294201</v>
      </c>
      <c r="C152" s="7" t="s">
        <v>268</v>
      </c>
      <c r="D152" s="8" t="s">
        <v>44</v>
      </c>
      <c r="E152" s="5">
        <v>1</v>
      </c>
      <c r="F152" s="5">
        <v>1</v>
      </c>
      <c r="G152" s="8">
        <v>26121634</v>
      </c>
      <c r="H152" s="9">
        <v>1603609</v>
      </c>
      <c r="I152" s="26" t="s">
        <v>86</v>
      </c>
    </row>
    <row r="153" spans="1:9" ht="81" x14ac:dyDescent="0.25">
      <c r="A153" s="5">
        <v>97</v>
      </c>
      <c r="B153" s="6">
        <v>4294201</v>
      </c>
      <c r="C153" s="7" t="s">
        <v>269</v>
      </c>
      <c r="D153" s="8" t="s">
        <v>44</v>
      </c>
      <c r="E153" s="5">
        <v>1</v>
      </c>
      <c r="F153" s="5">
        <v>1</v>
      </c>
      <c r="G153" s="8">
        <v>26121634</v>
      </c>
      <c r="H153" s="9">
        <v>1603609</v>
      </c>
      <c r="I153" s="26" t="s">
        <v>86</v>
      </c>
    </row>
    <row r="154" spans="1:9" ht="67.5" x14ac:dyDescent="0.25">
      <c r="A154" s="5">
        <v>98</v>
      </c>
      <c r="B154" s="6" t="s">
        <v>87</v>
      </c>
      <c r="C154" s="7" t="s">
        <v>270</v>
      </c>
      <c r="D154" s="8" t="s">
        <v>68</v>
      </c>
      <c r="E154" s="5">
        <v>1</v>
      </c>
      <c r="F154" s="5">
        <v>1</v>
      </c>
      <c r="G154" s="8">
        <v>31152200</v>
      </c>
      <c r="H154" s="9">
        <v>1088516</v>
      </c>
      <c r="I154" s="26">
        <v>11080</v>
      </c>
    </row>
    <row r="155" spans="1:9" ht="81" x14ac:dyDescent="0.25">
      <c r="A155" s="5">
        <v>99</v>
      </c>
      <c r="B155" s="6">
        <v>4299203</v>
      </c>
      <c r="C155" s="7" t="s">
        <v>271</v>
      </c>
      <c r="D155" s="8" t="s">
        <v>24</v>
      </c>
      <c r="E155" s="5">
        <v>1</v>
      </c>
      <c r="F155" s="5">
        <v>1</v>
      </c>
      <c r="G155" s="8">
        <v>46171500</v>
      </c>
      <c r="H155" s="9">
        <v>1325113</v>
      </c>
      <c r="I155" s="26">
        <v>49994</v>
      </c>
    </row>
    <row r="156" spans="1:9" ht="81" x14ac:dyDescent="0.25">
      <c r="A156" s="5">
        <v>100</v>
      </c>
      <c r="B156" s="6">
        <v>4299205</v>
      </c>
      <c r="C156" s="25" t="s">
        <v>272</v>
      </c>
      <c r="D156" s="8" t="s">
        <v>24</v>
      </c>
      <c r="E156" s="5">
        <v>1</v>
      </c>
      <c r="F156" s="5">
        <v>1</v>
      </c>
      <c r="G156" s="8">
        <v>46171500</v>
      </c>
      <c r="H156" s="9"/>
      <c r="I156" s="26">
        <v>49994</v>
      </c>
    </row>
    <row r="157" spans="1:9" ht="243" x14ac:dyDescent="0.25">
      <c r="A157" s="5">
        <v>101</v>
      </c>
      <c r="B157" s="6">
        <v>4299203</v>
      </c>
      <c r="C157" s="7" t="s">
        <v>273</v>
      </c>
      <c r="D157" s="8" t="s">
        <v>24</v>
      </c>
      <c r="E157" s="5">
        <v>1</v>
      </c>
      <c r="F157" s="5">
        <v>1</v>
      </c>
      <c r="G157" s="8">
        <v>46171500</v>
      </c>
      <c r="H157" s="9"/>
      <c r="I157" s="26">
        <v>49994</v>
      </c>
    </row>
    <row r="158" spans="1:9" ht="175.5" x14ac:dyDescent="0.25">
      <c r="A158" s="5">
        <v>102</v>
      </c>
      <c r="B158" s="6">
        <v>4299203</v>
      </c>
      <c r="C158" s="7" t="s">
        <v>274</v>
      </c>
      <c r="D158" s="8" t="s">
        <v>24</v>
      </c>
      <c r="E158" s="5">
        <v>1</v>
      </c>
      <c r="F158" s="5">
        <v>1</v>
      </c>
      <c r="G158" s="8">
        <v>46171500</v>
      </c>
      <c r="H158" s="9"/>
      <c r="I158" s="26">
        <v>49994</v>
      </c>
    </row>
    <row r="159" spans="1:9" ht="94.5" x14ac:dyDescent="0.25">
      <c r="A159" s="5">
        <v>103</v>
      </c>
      <c r="B159" s="6">
        <v>4294408</v>
      </c>
      <c r="C159" s="7" t="s">
        <v>275</v>
      </c>
      <c r="D159" s="8" t="s">
        <v>88</v>
      </c>
      <c r="E159" s="5">
        <v>1</v>
      </c>
      <c r="F159" s="5">
        <v>1</v>
      </c>
      <c r="G159" s="8">
        <v>31162000</v>
      </c>
      <c r="H159" s="9">
        <v>1115753</v>
      </c>
      <c r="I159" s="26">
        <v>16946</v>
      </c>
    </row>
    <row r="160" spans="1:9" ht="54" x14ac:dyDescent="0.25">
      <c r="A160" s="5">
        <v>104</v>
      </c>
      <c r="B160" s="6">
        <v>4292130</v>
      </c>
      <c r="C160" s="7" t="s">
        <v>276</v>
      </c>
      <c r="D160" s="8" t="s">
        <v>24</v>
      </c>
      <c r="E160" s="5">
        <v>1</v>
      </c>
      <c r="F160" s="5">
        <v>1</v>
      </c>
      <c r="G160" s="8">
        <v>27111909</v>
      </c>
      <c r="H160" s="9">
        <v>1340215</v>
      </c>
      <c r="I160" s="26">
        <v>16405</v>
      </c>
    </row>
    <row r="161" spans="1:9" ht="54" x14ac:dyDescent="0.25">
      <c r="A161" s="5">
        <v>105</v>
      </c>
      <c r="B161" s="6">
        <v>4292130</v>
      </c>
      <c r="C161" s="7" t="s">
        <v>277</v>
      </c>
      <c r="D161" s="8" t="s">
        <v>24</v>
      </c>
      <c r="E161" s="5">
        <v>1</v>
      </c>
      <c r="F161" s="5">
        <v>1</v>
      </c>
      <c r="G161" s="8">
        <v>27111909</v>
      </c>
      <c r="H161" s="9">
        <v>1340215</v>
      </c>
      <c r="I161" s="26">
        <v>16405</v>
      </c>
    </row>
    <row r="162" spans="1:9" ht="54" x14ac:dyDescent="0.25">
      <c r="A162" s="5">
        <v>106</v>
      </c>
      <c r="B162" s="6">
        <v>4292130</v>
      </c>
      <c r="C162" s="7" t="s">
        <v>278</v>
      </c>
      <c r="D162" s="8" t="s">
        <v>24</v>
      </c>
      <c r="E162" s="5">
        <v>1</v>
      </c>
      <c r="F162" s="5">
        <v>1</v>
      </c>
      <c r="G162" s="8">
        <v>27111909</v>
      </c>
      <c r="H162" s="9">
        <v>1340215</v>
      </c>
      <c r="I162" s="26">
        <v>16405</v>
      </c>
    </row>
    <row r="163" spans="1:9" ht="54" x14ac:dyDescent="0.25">
      <c r="A163" s="5">
        <v>107</v>
      </c>
      <c r="B163" s="6">
        <v>4292130</v>
      </c>
      <c r="C163" s="7" t="s">
        <v>279</v>
      </c>
      <c r="D163" s="8" t="s">
        <v>24</v>
      </c>
      <c r="E163" s="5">
        <v>1</v>
      </c>
      <c r="F163" s="5">
        <v>1</v>
      </c>
      <c r="G163" s="8">
        <v>27111909</v>
      </c>
      <c r="H163" s="9">
        <v>1340215</v>
      </c>
      <c r="I163" s="26">
        <v>16405</v>
      </c>
    </row>
    <row r="164" spans="1:9" ht="94.5" x14ac:dyDescent="0.25">
      <c r="A164" s="5">
        <v>108</v>
      </c>
      <c r="B164" s="6">
        <v>4292115</v>
      </c>
      <c r="C164" s="7" t="s">
        <v>280</v>
      </c>
      <c r="D164" s="8" t="s">
        <v>24</v>
      </c>
      <c r="E164" s="5">
        <v>1</v>
      </c>
      <c r="F164" s="5">
        <v>1</v>
      </c>
      <c r="G164" s="8">
        <v>27111500</v>
      </c>
      <c r="H164" s="9">
        <v>1473875</v>
      </c>
      <c r="I164" s="26">
        <v>15669</v>
      </c>
    </row>
    <row r="165" spans="1:9" ht="67.5" x14ac:dyDescent="0.25">
      <c r="A165" s="5">
        <v>109</v>
      </c>
      <c r="B165" s="6">
        <v>4292130</v>
      </c>
      <c r="C165" s="7" t="s">
        <v>281</v>
      </c>
      <c r="D165" s="8" t="s">
        <v>24</v>
      </c>
      <c r="E165" s="5">
        <v>1</v>
      </c>
      <c r="F165" s="5">
        <v>1</v>
      </c>
      <c r="G165" s="8">
        <v>27112202</v>
      </c>
      <c r="H165" s="9">
        <v>1016960</v>
      </c>
      <c r="I165" s="26">
        <v>39679</v>
      </c>
    </row>
    <row r="166" spans="1:9" ht="94.5" x14ac:dyDescent="0.25">
      <c r="A166" s="5">
        <v>110</v>
      </c>
      <c r="B166" s="6">
        <v>4294408</v>
      </c>
      <c r="C166" s="7" t="s">
        <v>282</v>
      </c>
      <c r="D166" s="8" t="s">
        <v>88</v>
      </c>
      <c r="E166" s="5">
        <v>1</v>
      </c>
      <c r="F166" s="5">
        <v>1</v>
      </c>
      <c r="G166" s="8" t="s">
        <v>89</v>
      </c>
      <c r="H166" s="9">
        <v>1486369</v>
      </c>
      <c r="I166" s="26">
        <v>16946</v>
      </c>
    </row>
    <row r="167" spans="1:9" ht="27" x14ac:dyDescent="0.25">
      <c r="A167" s="5">
        <v>111</v>
      </c>
      <c r="B167" s="6">
        <v>4294408</v>
      </c>
      <c r="C167" s="7" t="s">
        <v>283</v>
      </c>
      <c r="D167" s="8" t="s">
        <v>24</v>
      </c>
      <c r="E167" s="5">
        <v>1</v>
      </c>
      <c r="F167" s="5">
        <v>1</v>
      </c>
      <c r="G167" s="8" t="s">
        <v>89</v>
      </c>
      <c r="H167" s="9"/>
      <c r="I167" s="26">
        <v>16946</v>
      </c>
    </row>
    <row r="168" spans="1:9" ht="54" x14ac:dyDescent="0.25">
      <c r="A168" s="5">
        <v>112</v>
      </c>
      <c r="B168" s="6">
        <v>4294411</v>
      </c>
      <c r="C168" s="7" t="s">
        <v>284</v>
      </c>
      <c r="D168" s="8" t="s">
        <v>24</v>
      </c>
      <c r="E168" s="5">
        <v>1</v>
      </c>
      <c r="F168" s="5">
        <v>1</v>
      </c>
      <c r="G168" s="8">
        <v>31162200</v>
      </c>
      <c r="H168" s="9">
        <v>1340216</v>
      </c>
      <c r="I168" s="26">
        <v>67165</v>
      </c>
    </row>
    <row r="169" spans="1:9" ht="54" x14ac:dyDescent="0.25">
      <c r="A169" s="5">
        <v>113</v>
      </c>
      <c r="B169" s="6">
        <v>4294411</v>
      </c>
      <c r="C169" s="7" t="s">
        <v>285</v>
      </c>
      <c r="D169" s="8" t="s">
        <v>24</v>
      </c>
      <c r="E169" s="5">
        <v>1</v>
      </c>
      <c r="F169" s="5">
        <v>1</v>
      </c>
      <c r="G169" s="8">
        <v>31162200</v>
      </c>
      <c r="H169" s="9">
        <v>1340217</v>
      </c>
      <c r="I169" s="26">
        <v>67165</v>
      </c>
    </row>
    <row r="170" spans="1:9" ht="54" x14ac:dyDescent="0.25">
      <c r="A170" s="5">
        <v>114</v>
      </c>
      <c r="B170" s="6">
        <v>4294411</v>
      </c>
      <c r="C170" s="7" t="s">
        <v>286</v>
      </c>
      <c r="D170" s="8" t="s">
        <v>24</v>
      </c>
      <c r="E170" s="5">
        <v>1</v>
      </c>
      <c r="F170" s="5">
        <v>1</v>
      </c>
      <c r="G170" s="8">
        <v>31162200</v>
      </c>
      <c r="H170" s="9">
        <v>1340218</v>
      </c>
      <c r="I170" s="26">
        <v>67165</v>
      </c>
    </row>
    <row r="171" spans="1:9" ht="54" x14ac:dyDescent="0.25">
      <c r="A171" s="5">
        <v>115</v>
      </c>
      <c r="B171" s="6">
        <v>4294411</v>
      </c>
      <c r="C171" s="7" t="s">
        <v>287</v>
      </c>
      <c r="D171" s="8" t="s">
        <v>24</v>
      </c>
      <c r="E171" s="5">
        <v>1</v>
      </c>
      <c r="F171" s="5">
        <v>1</v>
      </c>
      <c r="G171" s="8">
        <v>31162200</v>
      </c>
      <c r="H171" s="9">
        <v>1448383</v>
      </c>
      <c r="I171" s="26">
        <v>67165</v>
      </c>
    </row>
    <row r="172" spans="1:9" ht="40.5" x14ac:dyDescent="0.25">
      <c r="A172" s="5">
        <v>116</v>
      </c>
      <c r="B172" s="6">
        <v>4292122</v>
      </c>
      <c r="C172" s="7" t="s">
        <v>288</v>
      </c>
      <c r="D172" s="8" t="s">
        <v>24</v>
      </c>
      <c r="E172" s="5">
        <v>1</v>
      </c>
      <c r="F172" s="5">
        <v>1</v>
      </c>
      <c r="G172" s="8">
        <v>20111614</v>
      </c>
      <c r="H172" s="9">
        <v>1520433</v>
      </c>
      <c r="I172" s="26" t="s">
        <v>90</v>
      </c>
    </row>
    <row r="173" spans="1:9" ht="40.5" x14ac:dyDescent="0.25">
      <c r="A173" s="5">
        <v>117</v>
      </c>
      <c r="B173" s="6">
        <v>4292122</v>
      </c>
      <c r="C173" s="7" t="s">
        <v>289</v>
      </c>
      <c r="D173" s="8" t="s">
        <v>24</v>
      </c>
      <c r="E173" s="5">
        <v>1</v>
      </c>
      <c r="F173" s="5">
        <v>1</v>
      </c>
      <c r="G173" s="8">
        <v>20111614</v>
      </c>
      <c r="H173" s="9">
        <v>1544332</v>
      </c>
      <c r="I173" s="26">
        <v>17965</v>
      </c>
    </row>
    <row r="174" spans="1:9" ht="40.5" x14ac:dyDescent="0.25">
      <c r="A174" s="5">
        <v>118</v>
      </c>
      <c r="B174" s="6">
        <v>4292122</v>
      </c>
      <c r="C174" s="7" t="s">
        <v>290</v>
      </c>
      <c r="D174" s="8" t="s">
        <v>24</v>
      </c>
      <c r="E174" s="5">
        <v>1</v>
      </c>
      <c r="F174" s="5">
        <v>1</v>
      </c>
      <c r="G174" s="8">
        <v>20111614</v>
      </c>
      <c r="H174" s="9">
        <v>1345100</v>
      </c>
      <c r="I174" s="26">
        <v>17965</v>
      </c>
    </row>
    <row r="175" spans="1:9" ht="40.5" x14ac:dyDescent="0.25">
      <c r="A175" s="5">
        <v>119</v>
      </c>
      <c r="B175" s="6">
        <v>4292122</v>
      </c>
      <c r="C175" s="7" t="s">
        <v>291</v>
      </c>
      <c r="D175" s="8" t="s">
        <v>24</v>
      </c>
      <c r="E175" s="5">
        <v>1</v>
      </c>
      <c r="F175" s="5">
        <v>1</v>
      </c>
      <c r="G175" s="8">
        <v>20111614</v>
      </c>
      <c r="H175" s="9">
        <v>1275120</v>
      </c>
      <c r="I175" s="26">
        <v>17965</v>
      </c>
    </row>
    <row r="176" spans="1:9" ht="40.5" x14ac:dyDescent="0.25">
      <c r="A176" s="5">
        <v>120</v>
      </c>
      <c r="B176" s="6">
        <v>4299989</v>
      </c>
      <c r="C176" s="14" t="s">
        <v>292</v>
      </c>
      <c r="D176" s="8" t="s">
        <v>24</v>
      </c>
      <c r="E176" s="5">
        <v>1</v>
      </c>
      <c r="F176" s="5">
        <v>1</v>
      </c>
      <c r="G176" s="8" t="s">
        <v>89</v>
      </c>
      <c r="H176" s="9">
        <v>1163640</v>
      </c>
      <c r="I176" s="26" t="s">
        <v>91</v>
      </c>
    </row>
    <row r="177" spans="1:9" ht="40.5" x14ac:dyDescent="0.25">
      <c r="A177" s="5">
        <v>121</v>
      </c>
      <c r="B177" s="6">
        <v>4299989</v>
      </c>
      <c r="C177" s="7" t="s">
        <v>293</v>
      </c>
      <c r="D177" s="8" t="s">
        <v>24</v>
      </c>
      <c r="E177" s="5">
        <v>1</v>
      </c>
      <c r="F177" s="5">
        <v>1</v>
      </c>
      <c r="G177" s="8" t="s">
        <v>89</v>
      </c>
      <c r="H177" s="9">
        <v>1163640</v>
      </c>
      <c r="I177" s="26" t="s">
        <v>91</v>
      </c>
    </row>
    <row r="178" spans="1:9" ht="27" x14ac:dyDescent="0.25">
      <c r="A178" s="5">
        <v>122</v>
      </c>
      <c r="B178" s="6">
        <v>4299989</v>
      </c>
      <c r="C178" s="7" t="s">
        <v>294</v>
      </c>
      <c r="D178" s="8" t="s">
        <v>24</v>
      </c>
      <c r="E178" s="5">
        <v>1</v>
      </c>
      <c r="F178" s="5">
        <v>1</v>
      </c>
      <c r="G178" s="8" t="s">
        <v>89</v>
      </c>
      <c r="H178" s="9">
        <v>1493046</v>
      </c>
      <c r="I178" s="26" t="s">
        <v>91</v>
      </c>
    </row>
    <row r="179" spans="1:9" ht="27" x14ac:dyDescent="0.25">
      <c r="A179" s="5">
        <v>123</v>
      </c>
      <c r="B179" s="6">
        <v>4299989</v>
      </c>
      <c r="C179" s="7" t="s">
        <v>295</v>
      </c>
      <c r="D179" s="8" t="s">
        <v>24</v>
      </c>
      <c r="E179" s="5">
        <v>1</v>
      </c>
      <c r="F179" s="5">
        <v>1</v>
      </c>
      <c r="G179" s="8" t="s">
        <v>89</v>
      </c>
      <c r="H179" s="9">
        <v>1114610</v>
      </c>
      <c r="I179" s="26" t="s">
        <v>91</v>
      </c>
    </row>
    <row r="180" spans="1:9" ht="27" x14ac:dyDescent="0.25">
      <c r="A180" s="5">
        <v>124</v>
      </c>
      <c r="B180" s="6">
        <v>4299989</v>
      </c>
      <c r="C180" s="7" t="s">
        <v>296</v>
      </c>
      <c r="D180" s="8" t="s">
        <v>24</v>
      </c>
      <c r="E180" s="5">
        <v>1</v>
      </c>
      <c r="F180" s="5">
        <v>1</v>
      </c>
      <c r="G180" s="8" t="s">
        <v>89</v>
      </c>
      <c r="H180" s="9">
        <v>1391019</v>
      </c>
      <c r="I180" s="26" t="s">
        <v>91</v>
      </c>
    </row>
    <row r="181" spans="1:9" ht="27" x14ac:dyDescent="0.25">
      <c r="A181" s="5">
        <v>125</v>
      </c>
      <c r="B181" s="6">
        <v>4299989</v>
      </c>
      <c r="C181" s="7" t="s">
        <v>297</v>
      </c>
      <c r="D181" s="8" t="s">
        <v>24</v>
      </c>
      <c r="E181" s="5">
        <v>1</v>
      </c>
      <c r="F181" s="5">
        <v>1</v>
      </c>
      <c r="G181" s="8" t="s">
        <v>89</v>
      </c>
      <c r="H181" s="9">
        <v>1137579</v>
      </c>
      <c r="I181" s="26" t="s">
        <v>91</v>
      </c>
    </row>
    <row r="182" spans="1:9" ht="40.5" x14ac:dyDescent="0.25">
      <c r="A182" s="5">
        <v>126</v>
      </c>
      <c r="B182" s="6">
        <v>4292132</v>
      </c>
      <c r="C182" s="7" t="s">
        <v>298</v>
      </c>
      <c r="D182" s="8" t="s">
        <v>24</v>
      </c>
      <c r="E182" s="5">
        <v>1</v>
      </c>
      <c r="F182" s="5">
        <v>1</v>
      </c>
      <c r="G182" s="8">
        <v>21101513</v>
      </c>
      <c r="H182" s="9">
        <v>1615940</v>
      </c>
      <c r="I182" s="26" t="s">
        <v>92</v>
      </c>
    </row>
    <row r="183" spans="1:9" ht="54" x14ac:dyDescent="0.25">
      <c r="A183" s="5">
        <v>127</v>
      </c>
      <c r="B183" s="6">
        <v>4292132</v>
      </c>
      <c r="C183" s="7" t="s">
        <v>299</v>
      </c>
      <c r="D183" s="8" t="s">
        <v>24</v>
      </c>
      <c r="E183" s="5">
        <v>1</v>
      </c>
      <c r="F183" s="5">
        <v>1</v>
      </c>
      <c r="G183" s="8">
        <v>21101513</v>
      </c>
      <c r="H183" s="9">
        <v>1615940</v>
      </c>
      <c r="I183" s="26" t="s">
        <v>92</v>
      </c>
    </row>
    <row r="184" spans="1:9" ht="108" customHeight="1" x14ac:dyDescent="0.25">
      <c r="A184" s="5">
        <v>128</v>
      </c>
      <c r="B184" s="6">
        <v>4292117</v>
      </c>
      <c r="C184" s="7" t="s">
        <v>300</v>
      </c>
      <c r="D184" s="8" t="s">
        <v>24</v>
      </c>
      <c r="E184" s="5">
        <v>1</v>
      </c>
      <c r="F184" s="5">
        <v>1</v>
      </c>
      <c r="G184" s="8">
        <v>27111933</v>
      </c>
      <c r="H184" s="9">
        <v>1045898</v>
      </c>
      <c r="I184" s="26" t="s">
        <v>93</v>
      </c>
    </row>
    <row r="185" spans="1:9" ht="94.5" x14ac:dyDescent="0.25">
      <c r="A185" s="5">
        <v>129</v>
      </c>
      <c r="B185" s="6">
        <v>4292110</v>
      </c>
      <c r="C185" s="7" t="s">
        <v>301</v>
      </c>
      <c r="D185" s="8" t="s">
        <v>24</v>
      </c>
      <c r="E185" s="5">
        <v>1</v>
      </c>
      <c r="F185" s="5">
        <v>1</v>
      </c>
      <c r="G185" s="8" t="s">
        <v>94</v>
      </c>
      <c r="H185" s="9"/>
      <c r="I185" s="26" t="s">
        <v>95</v>
      </c>
    </row>
    <row r="186" spans="1:9" ht="81" x14ac:dyDescent="0.25">
      <c r="A186" s="5">
        <v>130</v>
      </c>
      <c r="B186" s="6">
        <v>4292101</v>
      </c>
      <c r="C186" s="7" t="s">
        <v>302</v>
      </c>
      <c r="D186" s="8" t="s">
        <v>24</v>
      </c>
      <c r="E186" s="5">
        <v>1</v>
      </c>
      <c r="F186" s="5">
        <v>1</v>
      </c>
      <c r="G186" s="8" t="s">
        <v>96</v>
      </c>
      <c r="H186" s="9"/>
      <c r="I186" s="26" t="s">
        <v>97</v>
      </c>
    </row>
    <row r="187" spans="1:9" ht="67.5" x14ac:dyDescent="0.25">
      <c r="A187" s="5">
        <v>131</v>
      </c>
      <c r="B187" s="6">
        <v>4292106</v>
      </c>
      <c r="C187" s="7" t="s">
        <v>303</v>
      </c>
      <c r="D187" s="8" t="s">
        <v>24</v>
      </c>
      <c r="E187" s="5">
        <v>1</v>
      </c>
      <c r="F187" s="5">
        <v>1</v>
      </c>
      <c r="G187" s="8" t="s">
        <v>98</v>
      </c>
      <c r="H187" s="9"/>
      <c r="I187" s="26" t="s">
        <v>99</v>
      </c>
    </row>
    <row r="188" spans="1:9" ht="81" x14ac:dyDescent="0.25">
      <c r="A188" s="5">
        <v>132</v>
      </c>
      <c r="B188" s="6">
        <v>4292109</v>
      </c>
      <c r="C188" s="7" t="s">
        <v>304</v>
      </c>
      <c r="D188" s="8" t="s">
        <v>24</v>
      </c>
      <c r="E188" s="5">
        <v>1</v>
      </c>
      <c r="F188" s="5">
        <v>1</v>
      </c>
      <c r="G188" s="8" t="s">
        <v>100</v>
      </c>
      <c r="H188" s="9"/>
      <c r="I188" s="26" t="s">
        <v>101</v>
      </c>
    </row>
    <row r="189" spans="1:9" ht="121.5" x14ac:dyDescent="0.25">
      <c r="A189" s="5">
        <v>133</v>
      </c>
      <c r="B189" s="6">
        <v>4292119</v>
      </c>
      <c r="C189" s="7" t="s">
        <v>305</v>
      </c>
      <c r="D189" s="8" t="s">
        <v>102</v>
      </c>
      <c r="E189" s="5">
        <v>1</v>
      </c>
      <c r="F189" s="5">
        <v>1</v>
      </c>
      <c r="G189" s="8">
        <v>27111728</v>
      </c>
      <c r="H189" s="9"/>
      <c r="I189" s="26">
        <v>53239</v>
      </c>
    </row>
    <row r="190" spans="1:9" ht="409.5" x14ac:dyDescent="0.25">
      <c r="A190" s="36">
        <v>134</v>
      </c>
      <c r="B190" s="37">
        <v>4292122</v>
      </c>
      <c r="C190" s="35" t="s">
        <v>380</v>
      </c>
      <c r="D190" s="37" t="s">
        <v>102</v>
      </c>
      <c r="E190" s="36">
        <v>1</v>
      </c>
      <c r="F190" s="36">
        <v>1</v>
      </c>
      <c r="G190" s="37">
        <v>20121603</v>
      </c>
      <c r="H190" s="38"/>
      <c r="I190" s="39" t="s">
        <v>103</v>
      </c>
    </row>
    <row r="191" spans="1:9" ht="54" x14ac:dyDescent="0.25">
      <c r="A191" s="5">
        <v>135</v>
      </c>
      <c r="B191" s="6">
        <v>4292122</v>
      </c>
      <c r="C191" s="7" t="s">
        <v>306</v>
      </c>
      <c r="D191" s="8" t="s">
        <v>102</v>
      </c>
      <c r="E191" s="5">
        <v>1</v>
      </c>
      <c r="F191" s="5">
        <v>1</v>
      </c>
      <c r="G191" s="8">
        <v>27112821</v>
      </c>
      <c r="H191" s="9"/>
      <c r="I191" s="26" t="s">
        <v>104</v>
      </c>
    </row>
    <row r="192" spans="1:9" ht="189" x14ac:dyDescent="0.25">
      <c r="A192" s="5">
        <v>136</v>
      </c>
      <c r="B192" s="6">
        <v>4292114</v>
      </c>
      <c r="C192" s="25" t="s">
        <v>307</v>
      </c>
      <c r="D192" s="8" t="s">
        <v>24</v>
      </c>
      <c r="E192" s="5">
        <v>1</v>
      </c>
      <c r="F192" s="5">
        <v>1</v>
      </c>
      <c r="G192" s="8">
        <v>23101501</v>
      </c>
      <c r="H192" s="9"/>
      <c r="I192" s="28" t="s">
        <v>105</v>
      </c>
    </row>
    <row r="193" spans="1:9" ht="148.5" x14ac:dyDescent="0.25">
      <c r="A193" s="5">
        <v>137</v>
      </c>
      <c r="B193" s="6">
        <v>4299916</v>
      </c>
      <c r="C193" s="7" t="s">
        <v>308</v>
      </c>
      <c r="D193" s="8" t="s">
        <v>24</v>
      </c>
      <c r="E193" s="5">
        <v>1</v>
      </c>
      <c r="F193" s="5">
        <v>1</v>
      </c>
      <c r="G193" s="8" t="s">
        <v>106</v>
      </c>
      <c r="H193" s="9"/>
      <c r="I193" s="26" t="s">
        <v>107</v>
      </c>
    </row>
    <row r="194" spans="1:9" ht="243" x14ac:dyDescent="0.25">
      <c r="A194" s="5">
        <v>138</v>
      </c>
      <c r="B194" s="6">
        <v>4299916</v>
      </c>
      <c r="C194" s="7" t="s">
        <v>309</v>
      </c>
      <c r="D194" s="8" t="s">
        <v>24</v>
      </c>
      <c r="E194" s="5">
        <v>1</v>
      </c>
      <c r="F194" s="5">
        <v>1</v>
      </c>
      <c r="G194" s="8" t="s">
        <v>106</v>
      </c>
      <c r="H194" s="9"/>
      <c r="I194" s="26" t="s">
        <v>108</v>
      </c>
    </row>
    <row r="195" spans="1:9" ht="94.5" x14ac:dyDescent="0.25">
      <c r="A195" s="5">
        <v>139</v>
      </c>
      <c r="B195" s="6">
        <v>4294401</v>
      </c>
      <c r="C195" s="7" t="s">
        <v>310</v>
      </c>
      <c r="D195" s="8" t="s">
        <v>24</v>
      </c>
      <c r="E195" s="5">
        <v>1</v>
      </c>
      <c r="F195" s="5">
        <v>1</v>
      </c>
      <c r="G195" s="8" t="s">
        <v>109</v>
      </c>
      <c r="H195" s="9"/>
      <c r="I195" s="26" t="s">
        <v>110</v>
      </c>
    </row>
    <row r="196" spans="1:9" ht="54" x14ac:dyDescent="0.25">
      <c r="A196" s="5">
        <v>140</v>
      </c>
      <c r="B196" s="6">
        <v>4294603</v>
      </c>
      <c r="C196" s="7" t="s">
        <v>311</v>
      </c>
      <c r="D196" s="8" t="s">
        <v>24</v>
      </c>
      <c r="E196" s="5">
        <v>1</v>
      </c>
      <c r="F196" s="5">
        <v>1</v>
      </c>
      <c r="G196" s="8" t="s">
        <v>111</v>
      </c>
      <c r="H196" s="9"/>
      <c r="I196" s="26">
        <v>11080</v>
      </c>
    </row>
    <row r="197" spans="1:9" ht="40.5" x14ac:dyDescent="0.25">
      <c r="A197" s="5">
        <v>141</v>
      </c>
      <c r="B197" s="6">
        <v>4294309</v>
      </c>
      <c r="C197" s="7" t="s">
        <v>312</v>
      </c>
      <c r="D197" s="8" t="s">
        <v>24</v>
      </c>
      <c r="E197" s="5">
        <v>1</v>
      </c>
      <c r="F197" s="5">
        <v>1</v>
      </c>
      <c r="G197" s="8">
        <v>30103202</v>
      </c>
      <c r="H197" s="9">
        <v>1207824</v>
      </c>
      <c r="I197" s="26">
        <v>18726</v>
      </c>
    </row>
    <row r="198" spans="1:9" ht="40.5" x14ac:dyDescent="0.25">
      <c r="A198" s="5">
        <v>142</v>
      </c>
      <c r="B198" s="6">
        <v>4294309</v>
      </c>
      <c r="C198" s="7" t="s">
        <v>313</v>
      </c>
      <c r="D198" s="8" t="s">
        <v>24</v>
      </c>
      <c r="E198" s="5">
        <v>1</v>
      </c>
      <c r="F198" s="5">
        <v>1</v>
      </c>
      <c r="G198" s="8">
        <v>30103202</v>
      </c>
      <c r="H198" s="9">
        <v>1500578</v>
      </c>
      <c r="I198" s="26">
        <v>18726</v>
      </c>
    </row>
    <row r="199" spans="1:9" ht="27" x14ac:dyDescent="0.25">
      <c r="A199" s="5">
        <v>143</v>
      </c>
      <c r="B199" s="6">
        <v>42950</v>
      </c>
      <c r="C199" s="7" t="s">
        <v>314</v>
      </c>
      <c r="D199" s="8" t="s">
        <v>24</v>
      </c>
      <c r="E199" s="5">
        <v>1</v>
      </c>
      <c r="F199" s="5">
        <v>1</v>
      </c>
      <c r="G199" s="8">
        <v>30102403</v>
      </c>
      <c r="H199" s="9">
        <v>1038652</v>
      </c>
      <c r="I199" s="26">
        <v>21876</v>
      </c>
    </row>
    <row r="200" spans="1:9" ht="27" x14ac:dyDescent="0.25">
      <c r="A200" s="5">
        <v>144</v>
      </c>
      <c r="B200" s="6">
        <v>42950</v>
      </c>
      <c r="C200" s="7" t="s">
        <v>315</v>
      </c>
      <c r="D200" s="8" t="s">
        <v>24</v>
      </c>
      <c r="E200" s="5">
        <v>1</v>
      </c>
      <c r="F200" s="5">
        <v>1</v>
      </c>
      <c r="G200" s="8">
        <v>30102403</v>
      </c>
      <c r="H200" s="9"/>
      <c r="I200" s="26">
        <v>21876</v>
      </c>
    </row>
    <row r="201" spans="1:9" ht="108" x14ac:dyDescent="0.25">
      <c r="A201" s="5">
        <v>145</v>
      </c>
      <c r="B201" s="6">
        <v>42190</v>
      </c>
      <c r="C201" s="7" t="s">
        <v>316</v>
      </c>
      <c r="D201" s="8" t="s">
        <v>24</v>
      </c>
      <c r="E201" s="5">
        <v>1</v>
      </c>
      <c r="F201" s="5">
        <v>1</v>
      </c>
      <c r="G201" s="8" t="s">
        <v>112</v>
      </c>
      <c r="H201" s="9"/>
      <c r="I201" s="26">
        <v>15197</v>
      </c>
    </row>
    <row r="202" spans="1:9" ht="148.5" x14ac:dyDescent="0.25">
      <c r="A202" s="5">
        <v>146</v>
      </c>
      <c r="B202" s="6">
        <v>4292299</v>
      </c>
      <c r="C202" s="7" t="s">
        <v>317</v>
      </c>
      <c r="D202" s="8" t="s">
        <v>24</v>
      </c>
      <c r="E202" s="5">
        <v>1</v>
      </c>
      <c r="F202" s="5">
        <v>1</v>
      </c>
      <c r="G202" s="8" t="s">
        <v>113</v>
      </c>
      <c r="H202" s="9"/>
      <c r="I202" s="26" t="s">
        <v>114</v>
      </c>
    </row>
    <row r="203" spans="1:9" ht="81" x14ac:dyDescent="0.25">
      <c r="A203" s="5">
        <v>147</v>
      </c>
      <c r="B203" s="6">
        <v>4292299</v>
      </c>
      <c r="C203" s="7" t="s">
        <v>318</v>
      </c>
      <c r="D203" s="8" t="s">
        <v>24</v>
      </c>
      <c r="E203" s="5">
        <v>1</v>
      </c>
      <c r="F203" s="5">
        <v>1</v>
      </c>
      <c r="G203" s="8" t="s">
        <v>115</v>
      </c>
      <c r="H203" s="9"/>
      <c r="I203" s="26" t="s">
        <v>116</v>
      </c>
    </row>
    <row r="204" spans="1:9" ht="162.75" thickBot="1" x14ac:dyDescent="0.3">
      <c r="A204" s="5">
        <v>148</v>
      </c>
      <c r="B204" s="6">
        <v>42913</v>
      </c>
      <c r="C204" s="7" t="s">
        <v>319</v>
      </c>
      <c r="D204" s="8" t="s">
        <v>24</v>
      </c>
      <c r="E204" s="5">
        <v>1</v>
      </c>
      <c r="F204" s="5">
        <v>1</v>
      </c>
      <c r="G204" s="8">
        <v>27111535</v>
      </c>
      <c r="H204" s="9"/>
      <c r="I204" s="26" t="s">
        <v>117</v>
      </c>
    </row>
    <row r="205" spans="1:9" ht="14.25" thickBot="1" x14ac:dyDescent="0.3">
      <c r="A205" s="114" t="s">
        <v>381</v>
      </c>
      <c r="B205" s="115"/>
      <c r="C205" s="115"/>
      <c r="D205" s="115"/>
      <c r="E205" s="115"/>
      <c r="F205" s="115"/>
      <c r="G205" s="115"/>
      <c r="H205" s="115"/>
      <c r="I205" s="116"/>
    </row>
    <row r="206" spans="1:9" x14ac:dyDescent="0.25">
      <c r="A206" s="117" t="s">
        <v>14</v>
      </c>
      <c r="B206" s="118"/>
      <c r="C206" s="118"/>
      <c r="D206" s="119" t="s">
        <v>15</v>
      </c>
      <c r="E206" s="120"/>
      <c r="F206" s="120"/>
      <c r="G206" s="120"/>
      <c r="H206" s="120"/>
      <c r="I206" s="120"/>
    </row>
    <row r="207" spans="1:9" ht="29.25" customHeight="1" x14ac:dyDescent="0.25">
      <c r="A207" s="117" t="s">
        <v>118</v>
      </c>
      <c r="B207" s="118"/>
      <c r="C207" s="118"/>
      <c r="D207" s="111" t="s">
        <v>119</v>
      </c>
      <c r="E207" s="112"/>
      <c r="F207" s="112"/>
      <c r="G207" s="112"/>
      <c r="H207" s="112"/>
      <c r="I207" s="112"/>
    </row>
    <row r="208" spans="1:9" ht="27" x14ac:dyDescent="0.25">
      <c r="A208" s="2" t="s">
        <v>2</v>
      </c>
      <c r="B208" s="2" t="s">
        <v>3</v>
      </c>
      <c r="C208" s="3" t="s">
        <v>4</v>
      </c>
      <c r="D208" s="2" t="s">
        <v>5</v>
      </c>
      <c r="E208" s="2" t="s">
        <v>6</v>
      </c>
      <c r="F208" s="4" t="s">
        <v>7</v>
      </c>
      <c r="G208" s="2" t="s">
        <v>8</v>
      </c>
      <c r="H208" s="2" t="s">
        <v>374</v>
      </c>
      <c r="I208" s="2" t="s">
        <v>375</v>
      </c>
    </row>
    <row r="209" spans="1:9" ht="283.5" x14ac:dyDescent="0.25">
      <c r="A209" s="29">
        <v>149</v>
      </c>
      <c r="B209" s="30">
        <v>4324001</v>
      </c>
      <c r="C209" s="7" t="s">
        <v>320</v>
      </c>
      <c r="D209" s="31" t="s">
        <v>102</v>
      </c>
      <c r="E209" s="29">
        <v>1</v>
      </c>
      <c r="F209" s="29">
        <v>1</v>
      </c>
      <c r="G209" s="31">
        <v>23241615</v>
      </c>
      <c r="H209" s="32">
        <v>1467650</v>
      </c>
      <c r="I209" s="33">
        <v>33883</v>
      </c>
    </row>
    <row r="210" spans="1:9" ht="270" x14ac:dyDescent="0.25">
      <c r="A210" s="5">
        <v>150</v>
      </c>
      <c r="B210" s="6">
        <v>4324004</v>
      </c>
      <c r="C210" s="7" t="s">
        <v>321</v>
      </c>
      <c r="D210" s="8" t="s">
        <v>102</v>
      </c>
      <c r="E210" s="5">
        <v>1</v>
      </c>
      <c r="F210" s="5">
        <v>1</v>
      </c>
      <c r="G210" s="8">
        <v>23241615</v>
      </c>
      <c r="H210" s="9">
        <v>1462116</v>
      </c>
      <c r="I210" s="26">
        <v>33883</v>
      </c>
    </row>
    <row r="211" spans="1:9" ht="202.5" x14ac:dyDescent="0.25">
      <c r="A211" s="29">
        <v>151</v>
      </c>
      <c r="B211" s="6">
        <v>4324004</v>
      </c>
      <c r="C211" s="14" t="s">
        <v>322</v>
      </c>
      <c r="D211" s="8" t="s">
        <v>24</v>
      </c>
      <c r="E211" s="5">
        <v>1</v>
      </c>
      <c r="F211" s="5">
        <v>1</v>
      </c>
      <c r="G211" s="8">
        <v>23241615</v>
      </c>
      <c r="H211" s="9">
        <v>1746237</v>
      </c>
      <c r="I211" s="26" t="s">
        <v>120</v>
      </c>
    </row>
    <row r="212" spans="1:9" ht="162" x14ac:dyDescent="0.25">
      <c r="A212" s="5">
        <v>152</v>
      </c>
      <c r="B212" s="6">
        <v>4324004</v>
      </c>
      <c r="C212" s="7" t="s">
        <v>323</v>
      </c>
      <c r="D212" s="8" t="s">
        <v>24</v>
      </c>
      <c r="E212" s="5">
        <v>1</v>
      </c>
      <c r="F212" s="5">
        <v>1</v>
      </c>
      <c r="G212" s="8">
        <v>27111751</v>
      </c>
      <c r="H212" s="9">
        <v>1781294</v>
      </c>
      <c r="I212" s="26" t="s">
        <v>121</v>
      </c>
    </row>
    <row r="213" spans="1:9" ht="189" x14ac:dyDescent="0.25">
      <c r="A213" s="29">
        <v>153</v>
      </c>
      <c r="B213" s="6">
        <v>4324004</v>
      </c>
      <c r="C213" s="7" t="s">
        <v>324</v>
      </c>
      <c r="D213" s="8" t="s">
        <v>24</v>
      </c>
      <c r="E213" s="5">
        <v>1</v>
      </c>
      <c r="F213" s="5">
        <v>1</v>
      </c>
      <c r="G213" s="8">
        <v>30181506</v>
      </c>
      <c r="H213" s="9">
        <v>1450293</v>
      </c>
      <c r="I213" s="26">
        <v>33883</v>
      </c>
    </row>
    <row r="214" spans="1:9" ht="135" x14ac:dyDescent="0.25">
      <c r="A214" s="5">
        <v>154</v>
      </c>
      <c r="B214" s="6">
        <v>4324099</v>
      </c>
      <c r="C214" s="7" t="s">
        <v>325</v>
      </c>
      <c r="D214" s="8" t="s">
        <v>24</v>
      </c>
      <c r="E214" s="5">
        <v>1</v>
      </c>
      <c r="F214" s="5">
        <v>1</v>
      </c>
      <c r="G214" s="8" t="s">
        <v>122</v>
      </c>
      <c r="H214" s="9"/>
      <c r="I214" s="26" t="s">
        <v>123</v>
      </c>
    </row>
    <row r="215" spans="1:9" ht="162" x14ac:dyDescent="0.25">
      <c r="A215" s="29">
        <v>155</v>
      </c>
      <c r="B215" s="6">
        <v>4324099</v>
      </c>
      <c r="C215" s="7" t="s">
        <v>326</v>
      </c>
      <c r="D215" s="8" t="s">
        <v>24</v>
      </c>
      <c r="E215" s="5">
        <v>1</v>
      </c>
      <c r="F215" s="5">
        <v>1</v>
      </c>
      <c r="G215" s="8" t="s">
        <v>122</v>
      </c>
      <c r="H215" s="9"/>
      <c r="I215" s="26" t="s">
        <v>123</v>
      </c>
    </row>
    <row r="216" spans="1:9" ht="297" x14ac:dyDescent="0.25">
      <c r="A216" s="5">
        <v>156</v>
      </c>
      <c r="B216" s="6">
        <v>4324004</v>
      </c>
      <c r="C216" s="7" t="s">
        <v>327</v>
      </c>
      <c r="D216" s="8" t="s">
        <v>24</v>
      </c>
      <c r="E216" s="5">
        <v>1</v>
      </c>
      <c r="F216" s="5">
        <v>1</v>
      </c>
      <c r="G216" s="8">
        <v>30181504</v>
      </c>
      <c r="H216" s="9"/>
      <c r="I216" s="26">
        <v>33883</v>
      </c>
    </row>
    <row r="217" spans="1:9" ht="175.5" x14ac:dyDescent="0.25">
      <c r="A217" s="29">
        <v>157</v>
      </c>
      <c r="B217" s="6">
        <v>4324016</v>
      </c>
      <c r="C217" s="14" t="s">
        <v>328</v>
      </c>
      <c r="D217" s="8" t="s">
        <v>24</v>
      </c>
      <c r="E217" s="5">
        <v>1</v>
      </c>
      <c r="F217" s="5">
        <v>1</v>
      </c>
      <c r="G217" s="8">
        <v>47101525</v>
      </c>
      <c r="H217" s="9">
        <v>1073667</v>
      </c>
      <c r="I217" s="26" t="s">
        <v>124</v>
      </c>
    </row>
    <row r="218" spans="1:9" ht="135" x14ac:dyDescent="0.25">
      <c r="A218" s="5">
        <v>158</v>
      </c>
      <c r="B218" s="6">
        <v>4323002</v>
      </c>
      <c r="C218" s="7" t="s">
        <v>329</v>
      </c>
      <c r="D218" s="8" t="s">
        <v>24</v>
      </c>
      <c r="E218" s="5">
        <v>1</v>
      </c>
      <c r="F218" s="5">
        <v>1</v>
      </c>
      <c r="G218" s="8">
        <v>40151601</v>
      </c>
      <c r="H218" s="9"/>
      <c r="I218" s="26">
        <v>21737</v>
      </c>
    </row>
    <row r="219" spans="1:9" x14ac:dyDescent="0.25">
      <c r="A219" s="117" t="s">
        <v>14</v>
      </c>
      <c r="B219" s="118"/>
      <c r="C219" s="118"/>
      <c r="D219" s="117" t="s">
        <v>15</v>
      </c>
      <c r="E219" s="118"/>
      <c r="F219" s="118"/>
      <c r="G219" s="118"/>
      <c r="H219" s="118"/>
      <c r="I219" s="118"/>
    </row>
    <row r="220" spans="1:9" x14ac:dyDescent="0.25">
      <c r="A220" s="109" t="s">
        <v>125</v>
      </c>
      <c r="B220" s="110"/>
      <c r="C220" s="110"/>
      <c r="D220" s="111" t="s">
        <v>126</v>
      </c>
      <c r="E220" s="112"/>
      <c r="F220" s="112"/>
      <c r="G220" s="112"/>
      <c r="H220" s="112"/>
      <c r="I220" s="112"/>
    </row>
    <row r="221" spans="1:9" ht="27" x14ac:dyDescent="0.25">
      <c r="A221" s="11" t="s">
        <v>2</v>
      </c>
      <c r="B221" s="2" t="s">
        <v>3</v>
      </c>
      <c r="C221" s="3" t="s">
        <v>4</v>
      </c>
      <c r="D221" s="2" t="s">
        <v>5</v>
      </c>
      <c r="E221" s="2" t="s">
        <v>6</v>
      </c>
      <c r="F221" s="4" t="s">
        <v>7</v>
      </c>
      <c r="G221" s="2" t="s">
        <v>8</v>
      </c>
      <c r="H221" s="2" t="s">
        <v>374</v>
      </c>
      <c r="I221" s="2" t="s">
        <v>375</v>
      </c>
    </row>
    <row r="222" spans="1:9" ht="162" x14ac:dyDescent="0.25">
      <c r="A222" s="5">
        <v>159</v>
      </c>
      <c r="B222" s="6">
        <v>43943</v>
      </c>
      <c r="C222" s="7" t="s">
        <v>330</v>
      </c>
      <c r="D222" s="8" t="s">
        <v>24</v>
      </c>
      <c r="E222" s="5">
        <v>1</v>
      </c>
      <c r="F222" s="5">
        <v>1</v>
      </c>
      <c r="G222" s="8">
        <v>27112906</v>
      </c>
      <c r="H222" s="9"/>
      <c r="I222" s="8" t="s">
        <v>127</v>
      </c>
    </row>
    <row r="223" spans="1:9" ht="68.25" thickBot="1" x14ac:dyDescent="0.3">
      <c r="A223" s="5">
        <v>160</v>
      </c>
      <c r="B223" s="6">
        <v>43923</v>
      </c>
      <c r="C223" s="14" t="s">
        <v>331</v>
      </c>
      <c r="D223" s="8" t="s">
        <v>24</v>
      </c>
      <c r="E223" s="5">
        <v>0</v>
      </c>
      <c r="F223" s="5">
        <v>1</v>
      </c>
      <c r="G223" s="8">
        <v>31211908</v>
      </c>
      <c r="H223" s="9"/>
      <c r="I223" s="8" t="s">
        <v>128</v>
      </c>
    </row>
    <row r="224" spans="1:9" ht="14.25" thickBot="1" x14ac:dyDescent="0.3">
      <c r="A224" s="114" t="s">
        <v>382</v>
      </c>
      <c r="B224" s="115"/>
      <c r="C224" s="115"/>
      <c r="D224" s="115"/>
      <c r="E224" s="115"/>
      <c r="F224" s="115"/>
      <c r="G224" s="115"/>
      <c r="H224" s="115"/>
      <c r="I224" s="116"/>
    </row>
    <row r="225" spans="1:9" x14ac:dyDescent="0.25">
      <c r="A225" s="117" t="s">
        <v>14</v>
      </c>
      <c r="B225" s="118"/>
      <c r="C225" s="118"/>
      <c r="D225" s="119" t="s">
        <v>15</v>
      </c>
      <c r="E225" s="120"/>
      <c r="F225" s="120"/>
      <c r="G225" s="120"/>
      <c r="H225" s="120"/>
      <c r="I225" s="120"/>
    </row>
    <row r="226" spans="1:9" x14ac:dyDescent="0.25">
      <c r="A226" s="109" t="s">
        <v>129</v>
      </c>
      <c r="B226" s="110"/>
      <c r="C226" s="110"/>
      <c r="D226" s="111" t="s">
        <v>130</v>
      </c>
      <c r="E226" s="112"/>
      <c r="F226" s="112"/>
      <c r="G226" s="112"/>
      <c r="H226" s="112"/>
      <c r="I226" s="112"/>
    </row>
    <row r="227" spans="1:9" ht="27" x14ac:dyDescent="0.25">
      <c r="A227" s="2" t="s">
        <v>2</v>
      </c>
      <c r="B227" s="2" t="s">
        <v>3</v>
      </c>
      <c r="C227" s="3" t="s">
        <v>4</v>
      </c>
      <c r="D227" s="2" t="s">
        <v>5</v>
      </c>
      <c r="E227" s="2" t="s">
        <v>6</v>
      </c>
      <c r="F227" s="4" t="s">
        <v>7</v>
      </c>
      <c r="G227" s="2" t="s">
        <v>8</v>
      </c>
      <c r="H227" s="2" t="s">
        <v>374</v>
      </c>
      <c r="I227" s="2" t="s">
        <v>375</v>
      </c>
    </row>
    <row r="228" spans="1:9" ht="135" x14ac:dyDescent="0.25">
      <c r="A228" s="5">
        <v>161</v>
      </c>
      <c r="B228" s="6">
        <v>4415004</v>
      </c>
      <c r="C228" s="14" t="s">
        <v>332</v>
      </c>
      <c r="D228" s="8" t="s">
        <v>24</v>
      </c>
      <c r="E228" s="5">
        <v>1</v>
      </c>
      <c r="F228" s="5">
        <v>1</v>
      </c>
      <c r="G228" s="8">
        <v>21101803</v>
      </c>
      <c r="H228" s="9"/>
      <c r="I228" s="8" t="s">
        <v>131</v>
      </c>
    </row>
    <row r="229" spans="1:9" x14ac:dyDescent="0.25">
      <c r="A229" s="117" t="s">
        <v>14</v>
      </c>
      <c r="B229" s="118"/>
      <c r="C229" s="118"/>
      <c r="D229" s="117" t="s">
        <v>15</v>
      </c>
      <c r="E229" s="118"/>
      <c r="F229" s="118"/>
      <c r="G229" s="118"/>
      <c r="H229" s="118"/>
      <c r="I229" s="118"/>
    </row>
    <row r="230" spans="1:9" x14ac:dyDescent="0.25">
      <c r="A230" s="109" t="s">
        <v>132</v>
      </c>
      <c r="B230" s="110"/>
      <c r="C230" s="110"/>
      <c r="D230" s="111" t="s">
        <v>133</v>
      </c>
      <c r="E230" s="112"/>
      <c r="F230" s="112"/>
      <c r="G230" s="112"/>
      <c r="H230" s="112"/>
      <c r="I230" s="112"/>
    </row>
    <row r="231" spans="1:9" ht="27" x14ac:dyDescent="0.25">
      <c r="A231" s="2" t="s">
        <v>2</v>
      </c>
      <c r="B231" s="2" t="s">
        <v>3</v>
      </c>
      <c r="C231" s="3" t="s">
        <v>4</v>
      </c>
      <c r="D231" s="2" t="s">
        <v>5</v>
      </c>
      <c r="E231" s="2" t="s">
        <v>6</v>
      </c>
      <c r="F231" s="4" t="s">
        <v>7</v>
      </c>
      <c r="G231" s="2" t="s">
        <v>8</v>
      </c>
      <c r="H231" s="2" t="s">
        <v>374</v>
      </c>
      <c r="I231" s="2" t="s">
        <v>375</v>
      </c>
    </row>
    <row r="232" spans="1:9" ht="94.5" x14ac:dyDescent="0.25">
      <c r="A232" s="5">
        <v>162</v>
      </c>
      <c r="B232" s="6">
        <v>4423201</v>
      </c>
      <c r="C232" s="7" t="s">
        <v>333</v>
      </c>
      <c r="D232" s="8" t="s">
        <v>24</v>
      </c>
      <c r="E232" s="5">
        <v>1</v>
      </c>
      <c r="F232" s="5">
        <v>1</v>
      </c>
      <c r="G232" s="8">
        <v>20102103</v>
      </c>
      <c r="H232" s="9"/>
      <c r="I232" s="26">
        <v>13737</v>
      </c>
    </row>
    <row r="233" spans="1:9" ht="54" x14ac:dyDescent="0.25">
      <c r="A233" s="5">
        <v>163</v>
      </c>
      <c r="B233" s="6">
        <v>4423201</v>
      </c>
      <c r="C233" s="7" t="s">
        <v>334</v>
      </c>
      <c r="D233" s="8" t="s">
        <v>24</v>
      </c>
      <c r="E233" s="5">
        <v>1</v>
      </c>
      <c r="F233" s="5">
        <v>1</v>
      </c>
      <c r="G233" s="8">
        <v>20102103</v>
      </c>
      <c r="H233" s="9"/>
      <c r="I233" s="26">
        <v>13737</v>
      </c>
    </row>
    <row r="234" spans="1:9" ht="67.5" x14ac:dyDescent="0.25">
      <c r="A234" s="5">
        <v>164</v>
      </c>
      <c r="B234" s="6">
        <v>4421601</v>
      </c>
      <c r="C234" s="7" t="s">
        <v>335</v>
      </c>
      <c r="D234" s="8" t="s">
        <v>24</v>
      </c>
      <c r="E234" s="5">
        <v>1</v>
      </c>
      <c r="F234" s="5">
        <v>1</v>
      </c>
      <c r="G234" s="8">
        <v>27112749</v>
      </c>
      <c r="H234" s="9"/>
      <c r="I234" s="26">
        <v>70570</v>
      </c>
    </row>
    <row r="235" spans="1:9" ht="81" x14ac:dyDescent="0.25">
      <c r="A235" s="5">
        <v>165</v>
      </c>
      <c r="B235" s="6">
        <v>4421601</v>
      </c>
      <c r="C235" s="7" t="s">
        <v>336</v>
      </c>
      <c r="D235" s="8" t="s">
        <v>24</v>
      </c>
      <c r="E235" s="5">
        <v>1</v>
      </c>
      <c r="F235" s="5">
        <v>1</v>
      </c>
      <c r="G235" s="8">
        <v>27112749</v>
      </c>
      <c r="H235" s="9"/>
      <c r="I235" s="26">
        <v>70570</v>
      </c>
    </row>
    <row r="236" spans="1:9" ht="94.5" x14ac:dyDescent="0.25">
      <c r="A236" s="5">
        <v>166</v>
      </c>
      <c r="B236" s="6">
        <v>4424101</v>
      </c>
      <c r="C236" s="7" t="s">
        <v>337</v>
      </c>
      <c r="D236" s="8" t="s">
        <v>24</v>
      </c>
      <c r="E236" s="5">
        <v>1</v>
      </c>
      <c r="F236" s="5">
        <v>1</v>
      </c>
      <c r="G236" s="8">
        <v>23271409</v>
      </c>
      <c r="H236" s="9"/>
      <c r="I236" s="26" t="s">
        <v>134</v>
      </c>
    </row>
    <row r="237" spans="1:9" x14ac:dyDescent="0.25">
      <c r="A237" s="117" t="s">
        <v>14</v>
      </c>
      <c r="B237" s="118"/>
      <c r="C237" s="118"/>
      <c r="D237" s="117" t="s">
        <v>15</v>
      </c>
      <c r="E237" s="118"/>
      <c r="F237" s="118"/>
      <c r="G237" s="118"/>
      <c r="H237" s="118"/>
      <c r="I237" s="118"/>
    </row>
    <row r="238" spans="1:9" ht="27" customHeight="1" x14ac:dyDescent="0.25">
      <c r="A238" s="109" t="s">
        <v>135</v>
      </c>
      <c r="B238" s="110"/>
      <c r="C238" s="110"/>
      <c r="D238" s="111" t="s">
        <v>136</v>
      </c>
      <c r="E238" s="112"/>
      <c r="F238" s="112"/>
      <c r="G238" s="112"/>
      <c r="H238" s="112"/>
      <c r="I238" s="112"/>
    </row>
    <row r="239" spans="1:9" ht="27" x14ac:dyDescent="0.25">
      <c r="A239" s="2" t="s">
        <v>2</v>
      </c>
      <c r="B239" s="2" t="s">
        <v>3</v>
      </c>
      <c r="C239" s="3" t="s">
        <v>4</v>
      </c>
      <c r="D239" s="2" t="s">
        <v>5</v>
      </c>
      <c r="E239" s="2" t="s">
        <v>6</v>
      </c>
      <c r="F239" s="4" t="s">
        <v>7</v>
      </c>
      <c r="G239" s="2" t="s">
        <v>8</v>
      </c>
      <c r="H239" s="2" t="s">
        <v>374</v>
      </c>
      <c r="I239" s="2" t="s">
        <v>375</v>
      </c>
    </row>
    <row r="240" spans="1:9" ht="67.5" x14ac:dyDescent="0.25">
      <c r="A240" s="5">
        <v>167</v>
      </c>
      <c r="B240" s="6">
        <v>44427</v>
      </c>
      <c r="C240" s="7" t="s">
        <v>338</v>
      </c>
      <c r="D240" s="8" t="s">
        <v>24</v>
      </c>
      <c r="E240" s="5">
        <v>1</v>
      </c>
      <c r="F240" s="5">
        <v>1</v>
      </c>
      <c r="G240" s="8" t="s">
        <v>137</v>
      </c>
      <c r="H240" s="9"/>
      <c r="I240" s="26" t="s">
        <v>138</v>
      </c>
    </row>
    <row r="241" spans="1:9" ht="81" x14ac:dyDescent="0.25">
      <c r="A241" s="5">
        <v>168</v>
      </c>
      <c r="B241" s="6">
        <v>44427</v>
      </c>
      <c r="C241" s="7" t="s">
        <v>339</v>
      </c>
      <c r="D241" s="8" t="s">
        <v>24</v>
      </c>
      <c r="E241" s="5">
        <v>1</v>
      </c>
      <c r="F241" s="5">
        <v>1</v>
      </c>
      <c r="G241" s="8" t="s">
        <v>137</v>
      </c>
      <c r="H241" s="9"/>
      <c r="I241" s="26" t="s">
        <v>138</v>
      </c>
    </row>
    <row r="242" spans="1:9" ht="27" customHeight="1" x14ac:dyDescent="0.25">
      <c r="A242" s="117" t="s">
        <v>14</v>
      </c>
      <c r="B242" s="118"/>
      <c r="C242" s="118"/>
      <c r="D242" s="117" t="s">
        <v>15</v>
      </c>
      <c r="E242" s="118"/>
      <c r="F242" s="118"/>
      <c r="G242" s="118"/>
      <c r="H242" s="118"/>
      <c r="I242" s="118"/>
    </row>
    <row r="243" spans="1:9" x14ac:dyDescent="0.25">
      <c r="A243" s="109" t="s">
        <v>139</v>
      </c>
      <c r="B243" s="110"/>
      <c r="C243" s="110"/>
      <c r="D243" s="111" t="s">
        <v>140</v>
      </c>
      <c r="E243" s="112"/>
      <c r="F243" s="112"/>
      <c r="G243" s="112"/>
      <c r="H243" s="112"/>
      <c r="I243" s="112"/>
    </row>
    <row r="244" spans="1:9" ht="27" x14ac:dyDescent="0.25">
      <c r="A244" s="2" t="s">
        <v>2</v>
      </c>
      <c r="B244" s="2" t="s">
        <v>3</v>
      </c>
      <c r="C244" s="3" t="s">
        <v>4</v>
      </c>
      <c r="D244" s="2" t="s">
        <v>5</v>
      </c>
      <c r="E244" s="2" t="s">
        <v>6</v>
      </c>
      <c r="F244" s="4" t="s">
        <v>7</v>
      </c>
      <c r="G244" s="2" t="s">
        <v>8</v>
      </c>
      <c r="H244" s="2" t="s">
        <v>374</v>
      </c>
      <c r="I244" s="2" t="s">
        <v>375</v>
      </c>
    </row>
    <row r="245" spans="1:9" ht="202.5" x14ac:dyDescent="0.25">
      <c r="A245" s="5">
        <v>169</v>
      </c>
      <c r="B245" s="6">
        <v>4481502</v>
      </c>
      <c r="C245" s="7" t="s">
        <v>340</v>
      </c>
      <c r="D245" s="8" t="s">
        <v>24</v>
      </c>
      <c r="E245" s="5">
        <v>1</v>
      </c>
      <c r="F245" s="5">
        <v>1</v>
      </c>
      <c r="G245" s="8">
        <v>40101502</v>
      </c>
      <c r="H245" s="9"/>
      <c r="I245" s="26" t="s">
        <v>141</v>
      </c>
    </row>
    <row r="246" spans="1:9" ht="54" x14ac:dyDescent="0.25">
      <c r="A246" s="5">
        <v>170</v>
      </c>
      <c r="B246" s="6">
        <v>4483103</v>
      </c>
      <c r="C246" s="7" t="s">
        <v>341</v>
      </c>
      <c r="D246" s="8" t="s">
        <v>24</v>
      </c>
      <c r="E246" s="5">
        <v>1</v>
      </c>
      <c r="F246" s="5">
        <v>1</v>
      </c>
      <c r="G246" s="8">
        <v>31191506</v>
      </c>
      <c r="H246" s="9">
        <v>1710002</v>
      </c>
      <c r="I246" s="26" t="s">
        <v>142</v>
      </c>
    </row>
    <row r="247" spans="1:9" ht="54" x14ac:dyDescent="0.25">
      <c r="A247" s="5">
        <v>171</v>
      </c>
      <c r="B247" s="6">
        <v>4483103</v>
      </c>
      <c r="C247" s="7" t="s">
        <v>342</v>
      </c>
      <c r="D247" s="8" t="s">
        <v>24</v>
      </c>
      <c r="E247" s="5">
        <v>1</v>
      </c>
      <c r="F247" s="5">
        <v>1</v>
      </c>
      <c r="G247" s="8">
        <v>31191506</v>
      </c>
      <c r="H247" s="9">
        <v>1710002</v>
      </c>
      <c r="I247" s="26" t="s">
        <v>142</v>
      </c>
    </row>
    <row r="248" spans="1:9" ht="54" x14ac:dyDescent="0.25">
      <c r="A248" s="5">
        <v>172</v>
      </c>
      <c r="B248" s="6">
        <v>4483103</v>
      </c>
      <c r="C248" s="7" t="s">
        <v>343</v>
      </c>
      <c r="D248" s="8" t="s">
        <v>24</v>
      </c>
      <c r="E248" s="5">
        <v>1</v>
      </c>
      <c r="F248" s="5">
        <v>1</v>
      </c>
      <c r="G248" s="8">
        <v>31191506</v>
      </c>
      <c r="H248" s="9">
        <v>1710002</v>
      </c>
      <c r="I248" s="26" t="s">
        <v>142</v>
      </c>
    </row>
    <row r="249" spans="1:9" ht="54" x14ac:dyDescent="0.25">
      <c r="A249" s="5">
        <v>173</v>
      </c>
      <c r="B249" s="6">
        <v>4483103</v>
      </c>
      <c r="C249" s="7" t="s">
        <v>344</v>
      </c>
      <c r="D249" s="8" t="s">
        <v>24</v>
      </c>
      <c r="E249" s="5">
        <v>1</v>
      </c>
      <c r="F249" s="5">
        <v>1</v>
      </c>
      <c r="G249" s="8">
        <v>31191506</v>
      </c>
      <c r="H249" s="9">
        <v>1710004</v>
      </c>
      <c r="I249" s="26" t="s">
        <v>142</v>
      </c>
    </row>
    <row r="250" spans="1:9" ht="54" x14ac:dyDescent="0.25">
      <c r="A250" s="5">
        <v>174</v>
      </c>
      <c r="B250" s="6">
        <v>4483103</v>
      </c>
      <c r="C250" s="7" t="s">
        <v>345</v>
      </c>
      <c r="D250" s="8" t="s">
        <v>24</v>
      </c>
      <c r="E250" s="5">
        <v>1</v>
      </c>
      <c r="F250" s="5">
        <v>1</v>
      </c>
      <c r="G250" s="8">
        <v>31191506</v>
      </c>
      <c r="H250" s="9">
        <v>1710004</v>
      </c>
      <c r="I250" s="26" t="s">
        <v>142</v>
      </c>
    </row>
    <row r="251" spans="1:9" ht="54" x14ac:dyDescent="0.25">
      <c r="A251" s="5">
        <v>175</v>
      </c>
      <c r="B251" s="6">
        <v>4483103</v>
      </c>
      <c r="C251" s="7" t="s">
        <v>346</v>
      </c>
      <c r="D251" s="8" t="s">
        <v>24</v>
      </c>
      <c r="E251" s="5">
        <v>1</v>
      </c>
      <c r="F251" s="5">
        <v>1</v>
      </c>
      <c r="G251" s="8">
        <v>31191506</v>
      </c>
      <c r="H251" s="9">
        <v>1710004</v>
      </c>
      <c r="I251" s="26" t="s">
        <v>142</v>
      </c>
    </row>
    <row r="252" spans="1:9" ht="54" x14ac:dyDescent="0.25">
      <c r="A252" s="5">
        <v>176</v>
      </c>
      <c r="B252" s="6">
        <v>4483103</v>
      </c>
      <c r="C252" s="7" t="s">
        <v>347</v>
      </c>
      <c r="D252" s="8" t="s">
        <v>24</v>
      </c>
      <c r="E252" s="5">
        <v>1</v>
      </c>
      <c r="F252" s="5">
        <v>1</v>
      </c>
      <c r="G252" s="8">
        <v>31191506</v>
      </c>
      <c r="H252" s="9">
        <v>1710006</v>
      </c>
      <c r="I252" s="26" t="s">
        <v>142</v>
      </c>
    </row>
    <row r="253" spans="1:9" ht="54" x14ac:dyDescent="0.25">
      <c r="A253" s="5">
        <v>177</v>
      </c>
      <c r="B253" s="6">
        <v>4483103</v>
      </c>
      <c r="C253" s="7" t="s">
        <v>348</v>
      </c>
      <c r="D253" s="8" t="s">
        <v>24</v>
      </c>
      <c r="E253" s="5">
        <v>1</v>
      </c>
      <c r="F253" s="5">
        <v>1</v>
      </c>
      <c r="G253" s="8">
        <v>31191506</v>
      </c>
      <c r="H253" s="9">
        <v>1710006</v>
      </c>
      <c r="I253" s="26" t="s">
        <v>142</v>
      </c>
    </row>
    <row r="254" spans="1:9" ht="54.75" thickBot="1" x14ac:dyDescent="0.3">
      <c r="A254" s="5">
        <v>178</v>
      </c>
      <c r="B254" s="6">
        <v>4483103</v>
      </c>
      <c r="C254" s="7" t="s">
        <v>349</v>
      </c>
      <c r="D254" s="8" t="s">
        <v>24</v>
      </c>
      <c r="E254" s="5">
        <v>1</v>
      </c>
      <c r="F254" s="5">
        <v>1</v>
      </c>
      <c r="G254" s="8">
        <v>31191506</v>
      </c>
      <c r="H254" s="9">
        <v>1710006</v>
      </c>
      <c r="I254" s="26" t="s">
        <v>142</v>
      </c>
    </row>
    <row r="255" spans="1:9" ht="14.25" thickBot="1" x14ac:dyDescent="0.3">
      <c r="A255" s="114" t="s">
        <v>383</v>
      </c>
      <c r="B255" s="115"/>
      <c r="C255" s="115"/>
      <c r="D255" s="115"/>
      <c r="E255" s="115"/>
      <c r="F255" s="115"/>
      <c r="G255" s="115"/>
      <c r="H255" s="115"/>
      <c r="I255" s="116"/>
    </row>
    <row r="256" spans="1:9" x14ac:dyDescent="0.25">
      <c r="A256" s="117" t="s">
        <v>26</v>
      </c>
      <c r="B256" s="118"/>
      <c r="C256" s="118"/>
      <c r="D256" s="119" t="s">
        <v>15</v>
      </c>
      <c r="E256" s="120"/>
      <c r="F256" s="120"/>
      <c r="G256" s="120"/>
      <c r="H256" s="120"/>
      <c r="I256" s="121"/>
    </row>
    <row r="257" spans="1:9" ht="27" customHeight="1" x14ac:dyDescent="0.25">
      <c r="A257" s="109" t="s">
        <v>143</v>
      </c>
      <c r="B257" s="110"/>
      <c r="C257" s="110"/>
      <c r="D257" s="111" t="s">
        <v>144</v>
      </c>
      <c r="E257" s="112"/>
      <c r="F257" s="112"/>
      <c r="G257" s="112"/>
      <c r="H257" s="112"/>
      <c r="I257" s="113"/>
    </row>
    <row r="258" spans="1:9" ht="27" x14ac:dyDescent="0.25">
      <c r="A258" s="2" t="s">
        <v>2</v>
      </c>
      <c r="B258" s="2" t="s">
        <v>3</v>
      </c>
      <c r="C258" s="3" t="s">
        <v>4</v>
      </c>
      <c r="D258" s="2" t="s">
        <v>5</v>
      </c>
      <c r="E258" s="2" t="s">
        <v>6</v>
      </c>
      <c r="F258" s="4" t="s">
        <v>7</v>
      </c>
      <c r="G258" s="2" t="s">
        <v>8</v>
      </c>
      <c r="H258" s="2" t="s">
        <v>374</v>
      </c>
      <c r="I258" s="2" t="s">
        <v>375</v>
      </c>
    </row>
    <row r="259" spans="1:9" ht="40.5" x14ac:dyDescent="0.25">
      <c r="A259" s="5">
        <v>179</v>
      </c>
      <c r="B259" s="6">
        <v>4621202</v>
      </c>
      <c r="C259" s="7" t="s">
        <v>350</v>
      </c>
      <c r="D259" s="8" t="s">
        <v>24</v>
      </c>
      <c r="E259" s="5">
        <v>1</v>
      </c>
      <c r="F259" s="5">
        <v>1</v>
      </c>
      <c r="G259" s="8">
        <v>39121633</v>
      </c>
      <c r="H259" s="9">
        <v>1606378</v>
      </c>
      <c r="I259" s="26" t="s">
        <v>145</v>
      </c>
    </row>
    <row r="260" spans="1:9" ht="27" x14ac:dyDescent="0.25">
      <c r="A260" s="5">
        <v>180</v>
      </c>
      <c r="B260" s="6">
        <v>4621201</v>
      </c>
      <c r="C260" s="7" t="s">
        <v>351</v>
      </c>
      <c r="D260" s="8" t="s">
        <v>24</v>
      </c>
      <c r="E260" s="5">
        <v>1</v>
      </c>
      <c r="F260" s="5">
        <v>1</v>
      </c>
      <c r="G260" s="8">
        <v>39121623</v>
      </c>
      <c r="H260" s="9">
        <v>1707178</v>
      </c>
      <c r="I260" s="26" t="s">
        <v>146</v>
      </c>
    </row>
    <row r="261" spans="1:9" ht="40.5" x14ac:dyDescent="0.25">
      <c r="A261" s="5">
        <v>181</v>
      </c>
      <c r="B261" s="6">
        <v>4621212</v>
      </c>
      <c r="C261" s="7" t="s">
        <v>352</v>
      </c>
      <c r="D261" s="8" t="s">
        <v>24</v>
      </c>
      <c r="E261" s="5">
        <v>1</v>
      </c>
      <c r="F261" s="5">
        <v>1</v>
      </c>
      <c r="G261" s="8">
        <v>32141108</v>
      </c>
      <c r="H261" s="9">
        <v>1502731</v>
      </c>
      <c r="I261" s="26" t="s">
        <v>147</v>
      </c>
    </row>
    <row r="262" spans="1:9" ht="54" x14ac:dyDescent="0.25">
      <c r="A262" s="5">
        <v>182</v>
      </c>
      <c r="B262" s="6">
        <v>4621202</v>
      </c>
      <c r="C262" s="7" t="s">
        <v>353</v>
      </c>
      <c r="D262" s="8" t="s">
        <v>24</v>
      </c>
      <c r="E262" s="5">
        <v>1</v>
      </c>
      <c r="F262" s="5">
        <v>1</v>
      </c>
      <c r="G262" s="8">
        <v>39121633</v>
      </c>
      <c r="H262" s="9">
        <v>1515646</v>
      </c>
      <c r="I262" s="26" t="s">
        <v>145</v>
      </c>
    </row>
    <row r="263" spans="1:9" ht="54" x14ac:dyDescent="0.25">
      <c r="A263" s="5">
        <v>183</v>
      </c>
      <c r="B263" s="6">
        <v>4621202</v>
      </c>
      <c r="C263" s="7" t="s">
        <v>354</v>
      </c>
      <c r="D263" s="8" t="s">
        <v>24</v>
      </c>
      <c r="E263" s="5">
        <v>1</v>
      </c>
      <c r="F263" s="5">
        <v>1</v>
      </c>
      <c r="G263" s="8">
        <v>39121633</v>
      </c>
      <c r="H263" s="9">
        <v>1515646</v>
      </c>
      <c r="I263" s="26" t="s">
        <v>145</v>
      </c>
    </row>
    <row r="264" spans="1:9" ht="54" x14ac:dyDescent="0.25">
      <c r="A264" s="5">
        <v>184</v>
      </c>
      <c r="B264" s="6">
        <v>4621202</v>
      </c>
      <c r="C264" s="7" t="s">
        <v>355</v>
      </c>
      <c r="D264" s="8" t="s">
        <v>24</v>
      </c>
      <c r="E264" s="5">
        <v>1</v>
      </c>
      <c r="F264" s="5">
        <v>1</v>
      </c>
      <c r="G264" s="8">
        <v>39121633</v>
      </c>
      <c r="H264" s="9">
        <v>1515646</v>
      </c>
      <c r="I264" s="26" t="s">
        <v>145</v>
      </c>
    </row>
    <row r="265" spans="1:9" ht="54" x14ac:dyDescent="0.25">
      <c r="A265" s="5">
        <v>185</v>
      </c>
      <c r="B265" s="6">
        <v>4621213</v>
      </c>
      <c r="C265" s="7" t="s">
        <v>356</v>
      </c>
      <c r="D265" s="8" t="s">
        <v>24</v>
      </c>
      <c r="E265" s="5">
        <v>1</v>
      </c>
      <c r="F265" s="5">
        <v>1</v>
      </c>
      <c r="G265" s="8">
        <v>39121700</v>
      </c>
      <c r="H265" s="9">
        <v>1515646</v>
      </c>
      <c r="I265" s="26" t="s">
        <v>148</v>
      </c>
    </row>
    <row r="266" spans="1:9" ht="54" x14ac:dyDescent="0.25">
      <c r="A266" s="5">
        <v>186</v>
      </c>
      <c r="B266" s="6">
        <v>4621213</v>
      </c>
      <c r="C266" s="7" t="s">
        <v>357</v>
      </c>
      <c r="D266" s="8" t="s">
        <v>24</v>
      </c>
      <c r="E266" s="5">
        <v>1</v>
      </c>
      <c r="F266" s="5">
        <v>1</v>
      </c>
      <c r="G266" s="8">
        <v>39121700</v>
      </c>
      <c r="H266" s="9">
        <v>1515646</v>
      </c>
      <c r="I266" s="26" t="s">
        <v>149</v>
      </c>
    </row>
    <row r="267" spans="1:9" ht="27" x14ac:dyDescent="0.25">
      <c r="A267" s="5">
        <v>187</v>
      </c>
      <c r="B267" s="6">
        <v>4621205</v>
      </c>
      <c r="C267" s="7" t="s">
        <v>358</v>
      </c>
      <c r="D267" s="8" t="s">
        <v>24</v>
      </c>
      <c r="E267" s="5">
        <v>1</v>
      </c>
      <c r="F267" s="5">
        <v>1</v>
      </c>
      <c r="G267" s="8">
        <v>39121303</v>
      </c>
      <c r="H267" s="9">
        <v>1282862</v>
      </c>
      <c r="I267" s="26" t="s">
        <v>57</v>
      </c>
    </row>
    <row r="268" spans="1:9" x14ac:dyDescent="0.25">
      <c r="A268" s="5">
        <v>188</v>
      </c>
      <c r="B268" s="6">
        <v>46215</v>
      </c>
      <c r="C268" s="14" t="s">
        <v>150</v>
      </c>
      <c r="D268" s="8" t="s">
        <v>24</v>
      </c>
      <c r="E268" s="5">
        <v>1</v>
      </c>
      <c r="F268" s="5">
        <v>1</v>
      </c>
      <c r="G268" s="8">
        <v>39121415</v>
      </c>
      <c r="H268" s="9"/>
      <c r="I268" s="26" t="s">
        <v>151</v>
      </c>
    </row>
    <row r="269" spans="1:9" x14ac:dyDescent="0.25">
      <c r="A269" s="117" t="s">
        <v>26</v>
      </c>
      <c r="B269" s="118"/>
      <c r="C269" s="118"/>
      <c r="D269" s="117" t="s">
        <v>15</v>
      </c>
      <c r="E269" s="118"/>
      <c r="F269" s="118"/>
      <c r="G269" s="118"/>
      <c r="H269" s="118"/>
      <c r="I269" s="122"/>
    </row>
    <row r="270" spans="1:9" x14ac:dyDescent="0.25">
      <c r="A270" s="109" t="s">
        <v>152</v>
      </c>
      <c r="B270" s="110"/>
      <c r="C270" s="110"/>
      <c r="D270" s="111" t="s">
        <v>153</v>
      </c>
      <c r="E270" s="112"/>
      <c r="F270" s="112"/>
      <c r="G270" s="112"/>
      <c r="H270" s="112"/>
      <c r="I270" s="113"/>
    </row>
    <row r="271" spans="1:9" ht="27" x14ac:dyDescent="0.25">
      <c r="A271" s="11" t="s">
        <v>2</v>
      </c>
      <c r="B271" s="2" t="s">
        <v>3</v>
      </c>
      <c r="C271" s="3" t="s">
        <v>4</v>
      </c>
      <c r="D271" s="2" t="s">
        <v>5</v>
      </c>
      <c r="E271" s="2" t="s">
        <v>6</v>
      </c>
      <c r="F271" s="4" t="s">
        <v>7</v>
      </c>
      <c r="G271" s="2" t="s">
        <v>8</v>
      </c>
      <c r="H271" s="2" t="s">
        <v>374</v>
      </c>
      <c r="I271" s="2" t="s">
        <v>375</v>
      </c>
    </row>
    <row r="272" spans="1:9" ht="94.5" x14ac:dyDescent="0.25">
      <c r="A272" s="5">
        <v>189</v>
      </c>
      <c r="B272" s="6">
        <v>4632001</v>
      </c>
      <c r="C272" s="7" t="s">
        <v>359</v>
      </c>
      <c r="D272" s="8" t="s">
        <v>44</v>
      </c>
      <c r="E272" s="5">
        <v>1</v>
      </c>
      <c r="F272" s="5">
        <v>1</v>
      </c>
      <c r="G272" s="8">
        <v>26121606</v>
      </c>
      <c r="H272" s="9">
        <v>1474064</v>
      </c>
      <c r="I272" s="34" t="s">
        <v>154</v>
      </c>
    </row>
    <row r="273" spans="1:9" ht="40.5" x14ac:dyDescent="0.25">
      <c r="A273" s="5">
        <v>190</v>
      </c>
      <c r="B273" s="6">
        <v>4631007</v>
      </c>
      <c r="C273" s="7" t="s">
        <v>155</v>
      </c>
      <c r="D273" s="8" t="s">
        <v>44</v>
      </c>
      <c r="E273" s="5">
        <v>1</v>
      </c>
      <c r="F273" s="5">
        <v>1</v>
      </c>
      <c r="G273" s="8">
        <v>26121634</v>
      </c>
      <c r="H273" s="9">
        <v>1472168</v>
      </c>
      <c r="I273" s="34" t="s">
        <v>86</v>
      </c>
    </row>
    <row r="274" spans="1:9" ht="40.5" x14ac:dyDescent="0.25">
      <c r="A274" s="5">
        <v>191</v>
      </c>
      <c r="B274" s="6">
        <v>4631007</v>
      </c>
      <c r="C274" s="7" t="s">
        <v>156</v>
      </c>
      <c r="D274" s="8" t="s">
        <v>44</v>
      </c>
      <c r="E274" s="5">
        <v>1</v>
      </c>
      <c r="F274" s="5">
        <v>1</v>
      </c>
      <c r="G274" s="8">
        <v>26121634</v>
      </c>
      <c r="H274" s="9">
        <v>1405021</v>
      </c>
      <c r="I274" s="34" t="s">
        <v>86</v>
      </c>
    </row>
    <row r="275" spans="1:9" x14ac:dyDescent="0.25">
      <c r="A275" s="5">
        <v>192</v>
      </c>
      <c r="B275" s="6">
        <v>4631007</v>
      </c>
      <c r="C275" s="7" t="s">
        <v>157</v>
      </c>
      <c r="D275" s="8" t="s">
        <v>158</v>
      </c>
      <c r="E275" s="5">
        <v>1</v>
      </c>
      <c r="F275" s="5">
        <v>1</v>
      </c>
      <c r="G275" s="8">
        <v>26121634</v>
      </c>
      <c r="H275" s="9">
        <v>1721840</v>
      </c>
      <c r="I275" s="34" t="s">
        <v>86</v>
      </c>
    </row>
    <row r="276" spans="1:9" ht="40.5" x14ac:dyDescent="0.25">
      <c r="A276" s="5">
        <v>193</v>
      </c>
      <c r="B276" s="6">
        <v>4631007</v>
      </c>
      <c r="C276" s="7" t="s">
        <v>159</v>
      </c>
      <c r="D276" s="8" t="s">
        <v>44</v>
      </c>
      <c r="E276" s="5">
        <v>1</v>
      </c>
      <c r="F276" s="5">
        <v>1</v>
      </c>
      <c r="G276" s="8">
        <v>26121634</v>
      </c>
      <c r="H276" s="9">
        <v>1019136</v>
      </c>
      <c r="I276" s="34" t="s">
        <v>86</v>
      </c>
    </row>
    <row r="277" spans="1:9" ht="40.5" x14ac:dyDescent="0.25">
      <c r="A277" s="5">
        <v>194</v>
      </c>
      <c r="B277" s="6">
        <v>4631007</v>
      </c>
      <c r="C277" s="7" t="s">
        <v>160</v>
      </c>
      <c r="D277" s="8" t="s">
        <v>44</v>
      </c>
      <c r="E277" s="5">
        <v>1</v>
      </c>
      <c r="F277" s="5">
        <v>1</v>
      </c>
      <c r="G277" s="8">
        <v>26121634</v>
      </c>
      <c r="H277" s="9">
        <v>1448303</v>
      </c>
      <c r="I277" s="34" t="s">
        <v>86</v>
      </c>
    </row>
    <row r="278" spans="1:9" ht="40.5" x14ac:dyDescent="0.25">
      <c r="A278" s="5">
        <v>195</v>
      </c>
      <c r="B278" s="6">
        <v>4631007</v>
      </c>
      <c r="C278" s="7" t="s">
        <v>161</v>
      </c>
      <c r="D278" s="8" t="s">
        <v>44</v>
      </c>
      <c r="E278" s="5">
        <v>1</v>
      </c>
      <c r="F278" s="5">
        <v>1</v>
      </c>
      <c r="G278" s="8">
        <v>26121634</v>
      </c>
      <c r="H278" s="9">
        <v>1502726</v>
      </c>
      <c r="I278" s="34" t="s">
        <v>86</v>
      </c>
    </row>
    <row r="279" spans="1:9" ht="40.5" x14ac:dyDescent="0.25">
      <c r="A279" s="5">
        <v>196</v>
      </c>
      <c r="B279" s="6">
        <v>4631007</v>
      </c>
      <c r="C279" s="7" t="s">
        <v>360</v>
      </c>
      <c r="D279" s="8" t="s">
        <v>44</v>
      </c>
      <c r="E279" s="5">
        <v>1</v>
      </c>
      <c r="F279" s="5">
        <v>1</v>
      </c>
      <c r="G279" s="8">
        <v>26121634</v>
      </c>
      <c r="H279" s="9">
        <v>1160566</v>
      </c>
      <c r="I279" s="34" t="s">
        <v>86</v>
      </c>
    </row>
    <row r="280" spans="1:9" ht="27" x14ac:dyDescent="0.25">
      <c r="A280" s="5">
        <v>197</v>
      </c>
      <c r="B280" s="6">
        <v>4631007</v>
      </c>
      <c r="C280" s="7" t="s">
        <v>361</v>
      </c>
      <c r="D280" s="8" t="s">
        <v>162</v>
      </c>
      <c r="E280" s="5">
        <v>1</v>
      </c>
      <c r="F280" s="5">
        <v>1</v>
      </c>
      <c r="G280" s="8">
        <v>26121634</v>
      </c>
      <c r="H280" s="9">
        <v>1678795</v>
      </c>
      <c r="I280" s="26" t="s">
        <v>86</v>
      </c>
    </row>
    <row r="281" spans="1:9" ht="27" x14ac:dyDescent="0.25">
      <c r="A281" s="5">
        <v>198</v>
      </c>
      <c r="B281" s="6">
        <v>4631007</v>
      </c>
      <c r="C281" s="7" t="s">
        <v>163</v>
      </c>
      <c r="D281" s="8" t="s">
        <v>162</v>
      </c>
      <c r="E281" s="5">
        <v>1</v>
      </c>
      <c r="F281" s="5">
        <v>1</v>
      </c>
      <c r="G281" s="8">
        <v>26121634</v>
      </c>
      <c r="H281" s="9">
        <v>1711697</v>
      </c>
      <c r="I281" s="26" t="s">
        <v>86</v>
      </c>
    </row>
    <row r="282" spans="1:9" ht="27" x14ac:dyDescent="0.25">
      <c r="A282" s="5">
        <v>199</v>
      </c>
      <c r="B282" s="6">
        <v>4631007</v>
      </c>
      <c r="C282" s="7" t="s">
        <v>164</v>
      </c>
      <c r="D282" s="8" t="s">
        <v>162</v>
      </c>
      <c r="E282" s="5">
        <v>1</v>
      </c>
      <c r="F282" s="5">
        <v>1</v>
      </c>
      <c r="G282" s="8">
        <v>26121634</v>
      </c>
      <c r="H282" s="9">
        <v>1678797</v>
      </c>
      <c r="I282" s="26" t="s">
        <v>86</v>
      </c>
    </row>
    <row r="283" spans="1:9" ht="40.5" x14ac:dyDescent="0.25">
      <c r="A283" s="5">
        <v>200</v>
      </c>
      <c r="B283" s="6">
        <v>46360</v>
      </c>
      <c r="C283" s="7" t="s">
        <v>362</v>
      </c>
      <c r="D283" s="8" t="s">
        <v>55</v>
      </c>
      <c r="E283" s="5">
        <v>1</v>
      </c>
      <c r="F283" s="5">
        <v>1</v>
      </c>
      <c r="G283" s="8">
        <v>26121609</v>
      </c>
      <c r="H283" s="9"/>
      <c r="I283" s="26" t="s">
        <v>165</v>
      </c>
    </row>
    <row r="284" spans="1:9" x14ac:dyDescent="0.25">
      <c r="A284" s="109" t="s">
        <v>14</v>
      </c>
      <c r="B284" s="110"/>
      <c r="C284" s="110"/>
      <c r="D284" s="117" t="s">
        <v>15</v>
      </c>
      <c r="E284" s="118"/>
      <c r="F284" s="118"/>
      <c r="G284" s="118"/>
      <c r="H284" s="118"/>
      <c r="I284" s="122"/>
    </row>
    <row r="285" spans="1:9" ht="23.25" customHeight="1" x14ac:dyDescent="0.25">
      <c r="A285" s="109" t="s">
        <v>166</v>
      </c>
      <c r="B285" s="110"/>
      <c r="C285" s="110"/>
      <c r="D285" s="111" t="s">
        <v>167</v>
      </c>
      <c r="E285" s="112"/>
      <c r="F285" s="112"/>
      <c r="G285" s="112"/>
      <c r="H285" s="112"/>
      <c r="I285" s="113"/>
    </row>
    <row r="286" spans="1:9" ht="27" x14ac:dyDescent="0.25">
      <c r="A286" s="2" t="s">
        <v>2</v>
      </c>
      <c r="B286" s="2" t="s">
        <v>3</v>
      </c>
      <c r="C286" s="3" t="s">
        <v>4</v>
      </c>
      <c r="D286" s="2" t="s">
        <v>5</v>
      </c>
      <c r="E286" s="2" t="s">
        <v>6</v>
      </c>
      <c r="F286" s="4" t="s">
        <v>7</v>
      </c>
      <c r="G286" s="2" t="s">
        <v>8</v>
      </c>
      <c r="H286" s="2" t="s">
        <v>374</v>
      </c>
      <c r="I286" s="2" t="s">
        <v>43</v>
      </c>
    </row>
    <row r="287" spans="1:9" ht="54" x14ac:dyDescent="0.25">
      <c r="A287" s="5">
        <v>201</v>
      </c>
      <c r="B287" s="6">
        <v>4651002</v>
      </c>
      <c r="C287" s="7" t="s">
        <v>363</v>
      </c>
      <c r="D287" s="8" t="s">
        <v>24</v>
      </c>
      <c r="E287" s="5">
        <v>1</v>
      </c>
      <c r="F287" s="5">
        <v>1</v>
      </c>
      <c r="G287" s="8">
        <v>39101612</v>
      </c>
      <c r="H287" s="9">
        <v>1544532</v>
      </c>
      <c r="I287" s="26" t="s">
        <v>168</v>
      </c>
    </row>
    <row r="288" spans="1:9" ht="40.5" x14ac:dyDescent="0.25">
      <c r="A288" s="5">
        <v>202</v>
      </c>
      <c r="B288" s="6">
        <v>4653102</v>
      </c>
      <c r="C288" s="7" t="s">
        <v>364</v>
      </c>
      <c r="D288" s="8" t="s">
        <v>24</v>
      </c>
      <c r="E288" s="5">
        <v>1</v>
      </c>
      <c r="F288" s="5">
        <v>1</v>
      </c>
      <c r="G288" s="8">
        <v>39101612</v>
      </c>
      <c r="H288" s="9">
        <v>1730805</v>
      </c>
      <c r="I288" s="26">
        <v>68257</v>
      </c>
    </row>
    <row r="289" spans="1:9" ht="54" x14ac:dyDescent="0.25">
      <c r="A289" s="5">
        <v>203</v>
      </c>
      <c r="B289" s="6">
        <v>4653901</v>
      </c>
      <c r="C289" s="7" t="s">
        <v>365</v>
      </c>
      <c r="D289" s="8" t="s">
        <v>24</v>
      </c>
      <c r="E289" s="5">
        <v>1</v>
      </c>
      <c r="F289" s="5">
        <v>1</v>
      </c>
      <c r="G289" s="8">
        <v>25172906</v>
      </c>
      <c r="H289" s="9">
        <v>1336453</v>
      </c>
      <c r="I289" s="26">
        <v>68257</v>
      </c>
    </row>
    <row r="290" spans="1:9" ht="67.5" x14ac:dyDescent="0.25">
      <c r="A290" s="5">
        <v>204</v>
      </c>
      <c r="B290" s="6">
        <v>4653102</v>
      </c>
      <c r="C290" s="7" t="s">
        <v>366</v>
      </c>
      <c r="D290" s="8" t="s">
        <v>24</v>
      </c>
      <c r="E290" s="5">
        <v>1</v>
      </c>
      <c r="F290" s="5">
        <v>1</v>
      </c>
      <c r="G290" s="8">
        <v>39121103</v>
      </c>
      <c r="H290" s="9"/>
      <c r="I290" s="26">
        <v>68257</v>
      </c>
    </row>
    <row r="291" spans="1:9" ht="67.5" x14ac:dyDescent="0.25">
      <c r="A291" s="5">
        <v>205</v>
      </c>
      <c r="B291" s="6">
        <v>4653102</v>
      </c>
      <c r="C291" s="14" t="s">
        <v>367</v>
      </c>
      <c r="D291" s="8" t="s">
        <v>24</v>
      </c>
      <c r="E291" s="5">
        <v>1</v>
      </c>
      <c r="F291" s="5">
        <v>1</v>
      </c>
      <c r="G291" s="8">
        <v>39121103</v>
      </c>
      <c r="H291" s="9"/>
      <c r="I291" s="26">
        <v>68257</v>
      </c>
    </row>
    <row r="292" spans="1:9" ht="67.5" x14ac:dyDescent="0.25">
      <c r="A292" s="5">
        <v>206</v>
      </c>
      <c r="B292" s="6">
        <v>4653102</v>
      </c>
      <c r="C292" s="14" t="s">
        <v>368</v>
      </c>
      <c r="D292" s="8" t="s">
        <v>24</v>
      </c>
      <c r="E292" s="5">
        <v>1</v>
      </c>
      <c r="F292" s="5">
        <v>1</v>
      </c>
      <c r="G292" s="8">
        <v>39121103</v>
      </c>
      <c r="H292" s="9"/>
      <c r="I292" s="26">
        <v>68257</v>
      </c>
    </row>
    <row r="293" spans="1:9" ht="40.5" x14ac:dyDescent="0.25">
      <c r="A293" s="5">
        <v>207</v>
      </c>
      <c r="B293" s="6">
        <v>4653102</v>
      </c>
      <c r="C293" s="7" t="s">
        <v>369</v>
      </c>
      <c r="D293" s="8" t="s">
        <v>24</v>
      </c>
      <c r="E293" s="5">
        <v>1</v>
      </c>
      <c r="F293" s="5">
        <v>1</v>
      </c>
      <c r="G293" s="8">
        <v>39121103</v>
      </c>
      <c r="H293" s="9"/>
      <c r="I293" s="26">
        <v>68257</v>
      </c>
    </row>
    <row r="294" spans="1:9" ht="81" x14ac:dyDescent="0.25">
      <c r="A294" s="5">
        <v>208</v>
      </c>
      <c r="B294" s="6">
        <v>4653102</v>
      </c>
      <c r="C294" s="7" t="s">
        <v>370</v>
      </c>
      <c r="D294" s="8" t="s">
        <v>24</v>
      </c>
      <c r="E294" s="5">
        <v>1</v>
      </c>
      <c r="F294" s="5">
        <v>1</v>
      </c>
      <c r="G294" s="8">
        <v>39121103</v>
      </c>
      <c r="H294" s="9"/>
      <c r="I294" s="26">
        <v>68257</v>
      </c>
    </row>
    <row r="295" spans="1:9" ht="54" x14ac:dyDescent="0.25">
      <c r="A295" s="5">
        <v>209</v>
      </c>
      <c r="B295" s="6">
        <v>4653102</v>
      </c>
      <c r="C295" s="7" t="s">
        <v>169</v>
      </c>
      <c r="D295" s="8" t="s">
        <v>24</v>
      </c>
      <c r="E295" s="5">
        <v>1</v>
      </c>
      <c r="F295" s="5">
        <v>1</v>
      </c>
      <c r="G295" s="8">
        <v>32111503</v>
      </c>
      <c r="H295" s="9">
        <v>1762670</v>
      </c>
      <c r="I295" s="26">
        <v>68257</v>
      </c>
    </row>
    <row r="296" spans="1:9" ht="54" x14ac:dyDescent="0.25">
      <c r="A296" s="5">
        <v>210</v>
      </c>
      <c r="B296" s="6">
        <v>4653102</v>
      </c>
      <c r="C296" s="7" t="s">
        <v>170</v>
      </c>
      <c r="D296" s="8" t="s">
        <v>24</v>
      </c>
      <c r="E296" s="5">
        <v>1</v>
      </c>
      <c r="F296" s="5">
        <v>1</v>
      </c>
      <c r="G296" s="8">
        <v>32111503</v>
      </c>
      <c r="H296" s="9">
        <v>1762669</v>
      </c>
      <c r="I296" s="26">
        <v>68257</v>
      </c>
    </row>
  </sheetData>
  <protectedRanges>
    <protectedRange sqref="G189:G191" name="Rango1_1_3"/>
    <protectedRange sqref="G283" name="Rango1_2_2"/>
  </protectedRanges>
  <mergeCells count="111">
    <mergeCell ref="D2:I2"/>
    <mergeCell ref="D3:I3"/>
    <mergeCell ref="D14:I14"/>
    <mergeCell ref="D15:I15"/>
    <mergeCell ref="D19:I19"/>
    <mergeCell ref="D20:I20"/>
    <mergeCell ref="A1:I1"/>
    <mergeCell ref="A8:I8"/>
    <mergeCell ref="D9:I9"/>
    <mergeCell ref="A10:C10"/>
    <mergeCell ref="D10:I10"/>
    <mergeCell ref="A9:C9"/>
    <mergeCell ref="A2:C2"/>
    <mergeCell ref="A3:C3"/>
    <mergeCell ref="A285:C285"/>
    <mergeCell ref="D285:I285"/>
    <mergeCell ref="A284:C284"/>
    <mergeCell ref="D284:I284"/>
    <mergeCell ref="A270:C270"/>
    <mergeCell ref="D270:I270"/>
    <mergeCell ref="A269:C269"/>
    <mergeCell ref="D269:I269"/>
    <mergeCell ref="A257:C257"/>
    <mergeCell ref="D257:I257"/>
    <mergeCell ref="A255:I255"/>
    <mergeCell ref="A256:C256"/>
    <mergeCell ref="D256:I256"/>
    <mergeCell ref="A243:C243"/>
    <mergeCell ref="D243:I243"/>
    <mergeCell ref="A242:C242"/>
    <mergeCell ref="D242:I242"/>
    <mergeCell ref="A237:C237"/>
    <mergeCell ref="A238:C238"/>
    <mergeCell ref="D237:I237"/>
    <mergeCell ref="D238:I238"/>
    <mergeCell ref="A229:C229"/>
    <mergeCell ref="A230:C230"/>
    <mergeCell ref="D229:I229"/>
    <mergeCell ref="D230:I230"/>
    <mergeCell ref="A226:C226"/>
    <mergeCell ref="D226:I226"/>
    <mergeCell ref="A224:I224"/>
    <mergeCell ref="A225:C225"/>
    <mergeCell ref="D225:I225"/>
    <mergeCell ref="A219:C219"/>
    <mergeCell ref="A220:C220"/>
    <mergeCell ref="D219:I219"/>
    <mergeCell ref="D220:I220"/>
    <mergeCell ref="A205:I205"/>
    <mergeCell ref="A206:C206"/>
    <mergeCell ref="A207:C207"/>
    <mergeCell ref="D206:I206"/>
    <mergeCell ref="D207:I207"/>
    <mergeCell ref="A144:C144"/>
    <mergeCell ref="D144:I144"/>
    <mergeCell ref="A142:I142"/>
    <mergeCell ref="A143:C143"/>
    <mergeCell ref="D143:I143"/>
    <mergeCell ref="A131:C131"/>
    <mergeCell ref="D131:I131"/>
    <mergeCell ref="A129:I129"/>
    <mergeCell ref="A130:C130"/>
    <mergeCell ref="D130:I130"/>
    <mergeCell ref="A124:C124"/>
    <mergeCell ref="A125:C125"/>
    <mergeCell ref="E125:I125"/>
    <mergeCell ref="D124:I124"/>
    <mergeCell ref="A117:C117"/>
    <mergeCell ref="A118:C118"/>
    <mergeCell ref="D117:I117"/>
    <mergeCell ref="D118:I118"/>
    <mergeCell ref="A113:C113"/>
    <mergeCell ref="D113:I113"/>
    <mergeCell ref="A112:C112"/>
    <mergeCell ref="D112:I112"/>
    <mergeCell ref="A106:C106"/>
    <mergeCell ref="D106:I106"/>
    <mergeCell ref="A105:C105"/>
    <mergeCell ref="D105:I105"/>
    <mergeCell ref="A100:C100"/>
    <mergeCell ref="A101:C101"/>
    <mergeCell ref="D100:I100"/>
    <mergeCell ref="D101:I101"/>
    <mergeCell ref="A99:I99"/>
    <mergeCell ref="A91:C91"/>
    <mergeCell ref="D91:I91"/>
    <mergeCell ref="A90:C90"/>
    <mergeCell ref="D90:I90"/>
    <mergeCell ref="A60:C60"/>
    <mergeCell ref="A61:C61"/>
    <mergeCell ref="D61:I61"/>
    <mergeCell ref="D60:I60"/>
    <mergeCell ref="A55:C55"/>
    <mergeCell ref="D55:I55"/>
    <mergeCell ref="A53:I53"/>
    <mergeCell ref="A54:C54"/>
    <mergeCell ref="D54:I54"/>
    <mergeCell ref="A44:C44"/>
    <mergeCell ref="A45:C45"/>
    <mergeCell ref="D44:I44"/>
    <mergeCell ref="D45:I45"/>
    <mergeCell ref="A27:C27"/>
    <mergeCell ref="D27:I27"/>
    <mergeCell ref="A25:I25"/>
    <mergeCell ref="A26:C26"/>
    <mergeCell ref="D26:I26"/>
    <mergeCell ref="A20:C20"/>
    <mergeCell ref="A19:C19"/>
    <mergeCell ref="A13:I13"/>
    <mergeCell ref="A14:C14"/>
    <mergeCell ref="A15:C15"/>
  </mergeCells>
  <hyperlinks>
    <hyperlink ref="I35" r:id="rId1" tooltip="ttH6List#ttCodNombre$03268" display="http://172.18.76.149/sicad/Codification/H6/H6/H6.aspx"/>
    <hyperlink ref="I52" r:id="rId2" tooltip="ttH6List#ttCodNombre$34322" display="http://172.18.76.149/sicad/Codification/H6/H6/H6.aspx"/>
    <hyperlink ref="I36" r:id="rId3" tooltip="ttH6List#ttCodNombre$24388" display="http://172.18.76.149/sicad/Codification/H6/H6/H6.aspx"/>
    <hyperlink ref="I184" r:id="rId4" tooltip="ttH6List#ttCodNombre$01027" display="http://172.18.76.149/sicad/Codification/H6/H6/H6.aspx"/>
    <hyperlink ref="I185" r:id="rId5" display="http://172.18.76.149/sicad/Codification/H6/H6/H6.aspx"/>
    <hyperlink ref="I196" r:id="rId6" display="http://172.18.76.149/sicad/Codification/H6/H6/H6.asp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5" workbookViewId="0">
      <selection activeCell="B5" sqref="B5"/>
    </sheetView>
  </sheetViews>
  <sheetFormatPr baseColWidth="10" defaultRowHeight="12.75" x14ac:dyDescent="0.2"/>
  <cols>
    <col min="1" max="1" width="19.140625" style="41" customWidth="1"/>
    <col min="2" max="2" width="143.7109375" style="41" customWidth="1"/>
    <col min="3" max="16384" width="11.42578125" style="41"/>
  </cols>
  <sheetData>
    <row r="1" spans="1:2" x14ac:dyDescent="0.2">
      <c r="A1" s="133" t="s">
        <v>392</v>
      </c>
      <c r="B1" s="133"/>
    </row>
    <row r="2" spans="1:2" ht="140.25" x14ac:dyDescent="0.2">
      <c r="A2" s="40" t="s">
        <v>384</v>
      </c>
      <c r="B2" s="42" t="s">
        <v>387</v>
      </c>
    </row>
    <row r="3" spans="1:2" ht="267.75" x14ac:dyDescent="0.2">
      <c r="A3" s="44" t="s">
        <v>385</v>
      </c>
      <c r="B3" s="43" t="s">
        <v>388</v>
      </c>
    </row>
    <row r="4" spans="1:2" ht="89.25" x14ac:dyDescent="0.2">
      <c r="A4" s="40" t="s">
        <v>386</v>
      </c>
      <c r="B4" s="43" t="s">
        <v>389</v>
      </c>
    </row>
    <row r="5" spans="1:2" ht="331.5" x14ac:dyDescent="0.2">
      <c r="A5" s="40" t="s">
        <v>390</v>
      </c>
      <c r="B5" s="45" t="s">
        <v>391</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212"/>
  <sheetViews>
    <sheetView zoomScale="85" zoomScaleNormal="85" workbookViewId="0">
      <pane xSplit="3" ySplit="1" topLeftCell="D192" activePane="bottomRight" state="frozen"/>
      <selection pane="topRight" activeCell="D1" sqref="D1"/>
      <selection pane="bottomLeft" activeCell="A2" sqref="A2"/>
      <selection pane="bottomRight" sqref="A1:XFD1048576"/>
    </sheetView>
  </sheetViews>
  <sheetFormatPr baseColWidth="10" defaultRowHeight="12.75" x14ac:dyDescent="0.2"/>
  <cols>
    <col min="1" max="1" width="11.42578125" style="49"/>
    <col min="2" max="2" width="39.7109375" style="49" customWidth="1"/>
    <col min="3" max="4" width="11.42578125" style="49"/>
    <col min="5" max="16" width="11.42578125" style="104"/>
    <col min="17" max="20" width="11.42578125" style="104" customWidth="1"/>
    <col min="21" max="24" width="0" style="104" hidden="1" customWidth="1"/>
    <col min="25" max="26" width="11.42578125" style="49" hidden="1" customWidth="1"/>
    <col min="27" max="30" width="0" style="49" hidden="1" customWidth="1"/>
    <col min="31" max="31" width="0" style="105" hidden="1" customWidth="1"/>
    <col min="32" max="32" width="0" style="49" hidden="1" customWidth="1"/>
    <col min="33" max="33" width="11.42578125" style="49"/>
    <col min="34" max="34" width="33.5703125" style="50" customWidth="1"/>
    <col min="35" max="35" width="16.42578125" style="49" customWidth="1"/>
    <col min="36" max="36" width="15.42578125" style="49" bestFit="1" customWidth="1"/>
    <col min="37" max="37" width="15.42578125" style="49" customWidth="1"/>
    <col min="38" max="38" width="19.140625" style="49" customWidth="1"/>
    <col min="39" max="39" width="25.140625" style="49" customWidth="1"/>
    <col min="40" max="16384" width="11.42578125" style="49"/>
  </cols>
  <sheetData>
    <row r="1" spans="1:40" ht="25.5" x14ac:dyDescent="0.2">
      <c r="A1" s="46" t="s">
        <v>2</v>
      </c>
      <c r="B1" s="47" t="s">
        <v>4</v>
      </c>
      <c r="C1" s="46" t="s">
        <v>5</v>
      </c>
      <c r="D1" s="46" t="s">
        <v>393</v>
      </c>
      <c r="E1" s="134" t="s">
        <v>396</v>
      </c>
      <c r="F1" s="135"/>
      <c r="G1" s="135"/>
      <c r="H1" s="136"/>
      <c r="I1" s="134" t="s">
        <v>723</v>
      </c>
      <c r="J1" s="135"/>
      <c r="K1" s="135"/>
      <c r="L1" s="136"/>
      <c r="M1" s="134" t="s">
        <v>397</v>
      </c>
      <c r="N1" s="135"/>
      <c r="O1" s="135"/>
      <c r="P1" s="136"/>
      <c r="Q1" s="134" t="s">
        <v>398</v>
      </c>
      <c r="R1" s="135"/>
      <c r="S1" s="135"/>
      <c r="T1" s="136"/>
      <c r="U1" s="134" t="s">
        <v>514</v>
      </c>
      <c r="V1" s="135"/>
      <c r="W1" s="135"/>
      <c r="X1" s="136"/>
      <c r="Y1" s="139" t="s">
        <v>399</v>
      </c>
      <c r="Z1" s="140"/>
      <c r="AA1" s="141"/>
      <c r="AB1" s="134" t="s">
        <v>400</v>
      </c>
      <c r="AC1" s="135"/>
      <c r="AD1" s="135"/>
      <c r="AE1" s="136"/>
      <c r="AF1" s="137" t="s">
        <v>400</v>
      </c>
      <c r="AH1" s="145" t="s">
        <v>721</v>
      </c>
      <c r="AI1" s="145"/>
      <c r="AJ1" s="145"/>
      <c r="AK1" s="145"/>
      <c r="AL1" s="145"/>
      <c r="AM1" s="145"/>
      <c r="AN1" s="145"/>
    </row>
    <row r="2" spans="1:40" ht="23.25" thickBot="1" x14ac:dyDescent="0.25">
      <c r="A2" s="46"/>
      <c r="B2" s="47"/>
      <c r="C2" s="46"/>
      <c r="D2" s="46"/>
      <c r="E2" s="47" t="s">
        <v>510</v>
      </c>
      <c r="F2" s="53" t="s">
        <v>511</v>
      </c>
      <c r="G2" s="53" t="s">
        <v>512</v>
      </c>
      <c r="H2" s="54" t="s">
        <v>513</v>
      </c>
      <c r="I2" s="47" t="s">
        <v>510</v>
      </c>
      <c r="J2" s="53" t="s">
        <v>511</v>
      </c>
      <c r="K2" s="53" t="s">
        <v>512</v>
      </c>
      <c r="L2" s="54" t="s">
        <v>513</v>
      </c>
      <c r="M2" s="47" t="s">
        <v>510</v>
      </c>
      <c r="N2" s="53" t="s">
        <v>511</v>
      </c>
      <c r="O2" s="53" t="s">
        <v>512</v>
      </c>
      <c r="P2" s="54" t="s">
        <v>513</v>
      </c>
      <c r="Q2" s="47" t="s">
        <v>510</v>
      </c>
      <c r="R2" s="53" t="s">
        <v>511</v>
      </c>
      <c r="S2" s="53" t="s">
        <v>512</v>
      </c>
      <c r="T2" s="54" t="s">
        <v>513</v>
      </c>
      <c r="U2" s="55" t="s">
        <v>510</v>
      </c>
      <c r="V2" s="56" t="s">
        <v>511</v>
      </c>
      <c r="W2" s="56" t="s">
        <v>512</v>
      </c>
      <c r="X2" s="57" t="s">
        <v>513</v>
      </c>
      <c r="Y2" s="142"/>
      <c r="Z2" s="143"/>
      <c r="AA2" s="144"/>
      <c r="AB2" s="55" t="s">
        <v>510</v>
      </c>
      <c r="AC2" s="56" t="s">
        <v>511</v>
      </c>
      <c r="AD2" s="56" t="s">
        <v>512</v>
      </c>
      <c r="AE2" s="58" t="s">
        <v>513</v>
      </c>
      <c r="AF2" s="138"/>
      <c r="AH2" s="52" t="s">
        <v>511</v>
      </c>
      <c r="AI2" s="49" t="s">
        <v>518</v>
      </c>
      <c r="AJ2" s="50" t="s">
        <v>520</v>
      </c>
      <c r="AK2" s="50" t="s">
        <v>521</v>
      </c>
      <c r="AL2" s="51" t="s">
        <v>522</v>
      </c>
      <c r="AM2" s="52" t="s">
        <v>720</v>
      </c>
      <c r="AN2" s="49" t="s">
        <v>722</v>
      </c>
    </row>
    <row r="3" spans="1:40" ht="64.5" thickBot="1" x14ac:dyDescent="0.25">
      <c r="A3" s="59">
        <v>1</v>
      </c>
      <c r="B3" s="60" t="s">
        <v>523</v>
      </c>
      <c r="C3" s="61" t="s">
        <v>9</v>
      </c>
      <c r="D3" s="59">
        <v>1</v>
      </c>
      <c r="E3" s="62">
        <v>12500</v>
      </c>
      <c r="F3" s="63" t="s">
        <v>394</v>
      </c>
      <c r="G3" s="62">
        <v>12500</v>
      </c>
      <c r="H3" s="62">
        <v>12500</v>
      </c>
      <c r="I3" s="62">
        <v>12300</v>
      </c>
      <c r="J3" s="64">
        <v>2337</v>
      </c>
      <c r="K3" s="62">
        <v>14637</v>
      </c>
      <c r="L3" s="62">
        <v>14637</v>
      </c>
      <c r="M3" s="62">
        <v>13500</v>
      </c>
      <c r="N3" s="63" t="s">
        <v>394</v>
      </c>
      <c r="O3" s="62">
        <f>M3</f>
        <v>13500</v>
      </c>
      <c r="P3" s="62">
        <f>O3</f>
        <v>13500</v>
      </c>
      <c r="Q3" s="62">
        <v>30067.23</v>
      </c>
      <c r="R3" s="62">
        <f t="shared" ref="R3:R5" si="0">Q3*19%</f>
        <v>5712.7736999999997</v>
      </c>
      <c r="S3" s="62">
        <f t="shared" ref="S3:S5" si="1">R3+Q3</f>
        <v>35780.003700000001</v>
      </c>
      <c r="T3" s="65">
        <f t="shared" ref="T3:T5" si="2">S3</f>
        <v>35780.003700000001</v>
      </c>
      <c r="U3" s="62" t="s">
        <v>394</v>
      </c>
      <c r="V3" s="62" t="s">
        <v>394</v>
      </c>
      <c r="W3" s="62" t="s">
        <v>394</v>
      </c>
      <c r="X3" s="62" t="s">
        <v>394</v>
      </c>
      <c r="Y3" s="66" t="s">
        <v>394</v>
      </c>
      <c r="Z3" s="67"/>
      <c r="AA3" s="68"/>
      <c r="AB3" s="67">
        <f>+AD3/119%</f>
        <v>149006.72268907563</v>
      </c>
      <c r="AC3" s="67">
        <f>+AB3*0.19</f>
        <v>28311.277310924368</v>
      </c>
      <c r="AD3" s="69">
        <v>177318</v>
      </c>
      <c r="AE3" s="70">
        <f>+AD3</f>
        <v>177318</v>
      </c>
      <c r="AF3" s="71"/>
      <c r="AH3" s="72" t="s">
        <v>515</v>
      </c>
      <c r="AJ3" s="73">
        <f t="shared" ref="AJ3:AJ66" si="3">+E3/I3-1</f>
        <v>1.6260162601626105E-2</v>
      </c>
      <c r="AK3" s="73">
        <f t="shared" ref="AK3:AK66" si="4">+M3/E3-1</f>
        <v>8.0000000000000071E-2</v>
      </c>
      <c r="AL3" s="74">
        <f t="shared" ref="AL3:AL66" si="5">+AVERAGE(E3,I3,M3)</f>
        <v>12766.666666666666</v>
      </c>
      <c r="AM3" s="74">
        <f>+AB3</f>
        <v>149006.72268907563</v>
      </c>
      <c r="AN3" s="107">
        <f>(AM3/AL3)-1</f>
        <v>10.671544858152139</v>
      </c>
    </row>
    <row r="4" spans="1:40" ht="64.5" thickBot="1" x14ac:dyDescent="0.25">
      <c r="A4" s="59">
        <v>2</v>
      </c>
      <c r="B4" s="60" t="s">
        <v>524</v>
      </c>
      <c r="C4" s="61" t="s">
        <v>9</v>
      </c>
      <c r="D4" s="59">
        <v>1</v>
      </c>
      <c r="E4" s="62">
        <v>24500</v>
      </c>
      <c r="F4" s="63" t="s">
        <v>395</v>
      </c>
      <c r="G4" s="62">
        <v>24500</v>
      </c>
      <c r="H4" s="62">
        <v>24500</v>
      </c>
      <c r="I4" s="62">
        <v>25000</v>
      </c>
      <c r="J4" s="64">
        <v>4750</v>
      </c>
      <c r="K4" s="62">
        <v>29750</v>
      </c>
      <c r="L4" s="62">
        <v>29750</v>
      </c>
      <c r="M4" s="62">
        <v>25600</v>
      </c>
      <c r="N4" s="63" t="s">
        <v>395</v>
      </c>
      <c r="O4" s="62">
        <f>M4</f>
        <v>25600</v>
      </c>
      <c r="P4" s="62">
        <f t="shared" ref="P4:P5" si="6">O4</f>
        <v>25600</v>
      </c>
      <c r="Q4" s="62">
        <v>39899.870000000003</v>
      </c>
      <c r="R4" s="62">
        <f t="shared" si="0"/>
        <v>7580.975300000001</v>
      </c>
      <c r="S4" s="62">
        <f t="shared" si="1"/>
        <v>47480.845300000001</v>
      </c>
      <c r="T4" s="65">
        <f t="shared" si="2"/>
        <v>47480.845300000001</v>
      </c>
      <c r="U4" s="62" t="s">
        <v>394</v>
      </c>
      <c r="V4" s="62" t="s">
        <v>394</v>
      </c>
      <c r="W4" s="62" t="s">
        <v>394</v>
      </c>
      <c r="X4" s="62" t="s">
        <v>394</v>
      </c>
      <c r="Y4" s="66" t="s">
        <v>394</v>
      </c>
      <c r="Z4" s="67"/>
      <c r="AA4" s="68"/>
      <c r="AB4" s="67">
        <f t="shared" ref="AB4:AB6" si="7">+AD4/119%</f>
        <v>136613.44537815126</v>
      </c>
      <c r="AC4" s="67">
        <f t="shared" ref="AC4:AC67" si="8">+AB4*0.19</f>
        <v>25956.55462184874</v>
      </c>
      <c r="AD4" s="69">
        <v>162570</v>
      </c>
      <c r="AE4" s="70">
        <f t="shared" ref="AE4:AE67" si="9">+AD4</f>
        <v>162570</v>
      </c>
      <c r="AF4" s="71"/>
      <c r="AH4" s="72" t="s">
        <v>515</v>
      </c>
      <c r="AJ4" s="73">
        <f t="shared" si="3"/>
        <v>-2.0000000000000018E-2</v>
      </c>
      <c r="AK4" s="73">
        <f t="shared" si="4"/>
        <v>4.4897959183673564E-2</v>
      </c>
      <c r="AL4" s="74">
        <f t="shared" si="5"/>
        <v>25033.333333333332</v>
      </c>
      <c r="AM4" s="74">
        <f t="shared" ref="AM4:AM5" si="10">+AB4</f>
        <v>136613.44537815126</v>
      </c>
      <c r="AN4" s="107">
        <f t="shared" ref="AN4:AN67" si="11">(AM4/AL4)-1</f>
        <v>4.4572614665040451</v>
      </c>
    </row>
    <row r="5" spans="1:40" ht="39" thickBot="1" x14ac:dyDescent="0.25">
      <c r="A5" s="59">
        <v>3</v>
      </c>
      <c r="B5" s="60" t="s">
        <v>525</v>
      </c>
      <c r="C5" s="61" t="s">
        <v>9</v>
      </c>
      <c r="D5" s="59">
        <v>1</v>
      </c>
      <c r="E5" s="62">
        <v>35000</v>
      </c>
      <c r="F5" s="63" t="s">
        <v>394</v>
      </c>
      <c r="G5" s="62">
        <v>35000</v>
      </c>
      <c r="H5" s="62">
        <v>35000</v>
      </c>
      <c r="I5" s="62">
        <v>36000</v>
      </c>
      <c r="J5" s="64">
        <v>6840</v>
      </c>
      <c r="K5" s="62">
        <v>42840</v>
      </c>
      <c r="L5" s="62">
        <v>42840</v>
      </c>
      <c r="M5" s="62">
        <v>38000</v>
      </c>
      <c r="N5" s="63" t="s">
        <v>394</v>
      </c>
      <c r="O5" s="62">
        <f>M5</f>
        <v>38000</v>
      </c>
      <c r="P5" s="62">
        <f t="shared" si="6"/>
        <v>38000</v>
      </c>
      <c r="Q5" s="62">
        <v>41837.54</v>
      </c>
      <c r="R5" s="62">
        <f t="shared" si="0"/>
        <v>7949.1325999999999</v>
      </c>
      <c r="S5" s="62">
        <f t="shared" si="1"/>
        <v>49786.672599999998</v>
      </c>
      <c r="T5" s="65">
        <f t="shared" si="2"/>
        <v>49786.672599999998</v>
      </c>
      <c r="U5" s="62" t="s">
        <v>394</v>
      </c>
      <c r="V5" s="62" t="s">
        <v>394</v>
      </c>
      <c r="W5" s="62" t="s">
        <v>394</v>
      </c>
      <c r="X5" s="62" t="s">
        <v>394</v>
      </c>
      <c r="Y5" s="66" t="s">
        <v>394</v>
      </c>
      <c r="Z5" s="67"/>
      <c r="AA5" s="68"/>
      <c r="AB5" s="67">
        <f t="shared" si="7"/>
        <v>135878.15126050421</v>
      </c>
      <c r="AC5" s="67">
        <f t="shared" si="8"/>
        <v>25816.848739495799</v>
      </c>
      <c r="AD5" s="69">
        <v>161695</v>
      </c>
      <c r="AE5" s="70">
        <f t="shared" si="9"/>
        <v>161695</v>
      </c>
      <c r="AF5" s="71"/>
      <c r="AH5" s="72" t="s">
        <v>515</v>
      </c>
      <c r="AJ5" s="73">
        <f t="shared" si="3"/>
        <v>-2.777777777777779E-2</v>
      </c>
      <c r="AK5" s="73">
        <f t="shared" si="4"/>
        <v>8.5714285714285632E-2</v>
      </c>
      <c r="AL5" s="74">
        <f t="shared" si="5"/>
        <v>36333.333333333336</v>
      </c>
      <c r="AM5" s="74">
        <f t="shared" si="10"/>
        <v>135878.15126050421</v>
      </c>
      <c r="AN5" s="107">
        <f t="shared" si="11"/>
        <v>2.7397656310230514</v>
      </c>
    </row>
    <row r="6" spans="1:40" ht="51.75" thickBot="1" x14ac:dyDescent="0.25">
      <c r="A6" s="59">
        <v>4</v>
      </c>
      <c r="B6" s="60" t="s">
        <v>526</v>
      </c>
      <c r="C6" s="61" t="s">
        <v>13</v>
      </c>
      <c r="D6" s="59">
        <v>1</v>
      </c>
      <c r="E6" s="62">
        <v>71000</v>
      </c>
      <c r="F6" s="62">
        <v>13490</v>
      </c>
      <c r="G6" s="62">
        <v>84490</v>
      </c>
      <c r="H6" s="62">
        <v>84490</v>
      </c>
      <c r="I6" s="62">
        <v>65000</v>
      </c>
      <c r="J6" s="62">
        <v>12350</v>
      </c>
      <c r="K6" s="62">
        <v>77350</v>
      </c>
      <c r="L6" s="62">
        <v>77350</v>
      </c>
      <c r="M6" s="62">
        <v>75000</v>
      </c>
      <c r="N6" s="62">
        <f>M6*19%</f>
        <v>14250</v>
      </c>
      <c r="O6" s="62">
        <f>N6+M6</f>
        <v>89250</v>
      </c>
      <c r="P6" s="62">
        <f>O6</f>
        <v>89250</v>
      </c>
      <c r="Q6" s="62">
        <v>11535.46</v>
      </c>
      <c r="R6" s="62">
        <f>Q6*19%</f>
        <v>2191.7374</v>
      </c>
      <c r="S6" s="62">
        <f>R6+Q6</f>
        <v>13727.197399999999</v>
      </c>
      <c r="T6" s="65">
        <f>S6</f>
        <v>13727.197399999999</v>
      </c>
      <c r="U6" s="62">
        <v>39900</v>
      </c>
      <c r="V6" s="62">
        <f>U6*19%</f>
        <v>7581</v>
      </c>
      <c r="W6" s="62">
        <f>V6+U6</f>
        <v>47481</v>
      </c>
      <c r="X6" s="62">
        <f>W6</f>
        <v>47481</v>
      </c>
      <c r="Y6" s="66" t="s">
        <v>401</v>
      </c>
      <c r="Z6" s="76">
        <v>0.19</v>
      </c>
      <c r="AA6" s="68"/>
      <c r="AB6" s="67">
        <f t="shared" si="7"/>
        <v>23277.310924369747</v>
      </c>
      <c r="AC6" s="67">
        <f t="shared" si="8"/>
        <v>4422.6890756302519</v>
      </c>
      <c r="AD6" s="69">
        <v>27700</v>
      </c>
      <c r="AE6" s="70">
        <f t="shared" si="9"/>
        <v>27700</v>
      </c>
      <c r="AF6" s="71"/>
      <c r="AH6" s="50" t="s">
        <v>515</v>
      </c>
      <c r="AJ6" s="73">
        <f t="shared" si="3"/>
        <v>9.2307692307692202E-2</v>
      </c>
      <c r="AK6" s="73">
        <f t="shared" si="4"/>
        <v>5.6338028169014009E-2</v>
      </c>
      <c r="AL6" s="74">
        <f t="shared" si="5"/>
        <v>70333.333333333328</v>
      </c>
      <c r="AM6" s="74">
        <f>+(U6+AB6)/2</f>
        <v>31588.655462184874</v>
      </c>
      <c r="AN6" s="107">
        <f t="shared" si="11"/>
        <v>-0.55087219722012026</v>
      </c>
    </row>
    <row r="7" spans="1:40" ht="51.75" thickBot="1" x14ac:dyDescent="0.25">
      <c r="A7" s="59">
        <v>5</v>
      </c>
      <c r="B7" s="77" t="s">
        <v>527</v>
      </c>
      <c r="C7" s="146" t="s">
        <v>18</v>
      </c>
      <c r="D7" s="59">
        <v>1</v>
      </c>
      <c r="E7" s="62">
        <v>193000</v>
      </c>
      <c r="F7" s="63">
        <v>36670</v>
      </c>
      <c r="G7" s="62">
        <v>229670</v>
      </c>
      <c r="H7" s="62">
        <v>229670</v>
      </c>
      <c r="I7" s="62">
        <v>186000</v>
      </c>
      <c r="J7" s="64">
        <v>0</v>
      </c>
      <c r="K7" s="62">
        <v>221340</v>
      </c>
      <c r="L7" s="62">
        <v>221340</v>
      </c>
      <c r="M7" s="62">
        <v>195000</v>
      </c>
      <c r="N7" s="63">
        <f>M7*19%</f>
        <v>37050</v>
      </c>
      <c r="O7" s="62">
        <f>N7+M7</f>
        <v>232050</v>
      </c>
      <c r="P7" s="62">
        <f>O7</f>
        <v>232050</v>
      </c>
      <c r="Q7" s="62">
        <v>31145.09</v>
      </c>
      <c r="R7" s="62">
        <v>0</v>
      </c>
      <c r="S7" s="62">
        <f>R7+Q7</f>
        <v>31145.09</v>
      </c>
      <c r="T7" s="65">
        <f>S7</f>
        <v>31145.09</v>
      </c>
      <c r="U7" s="62" t="s">
        <v>394</v>
      </c>
      <c r="V7" s="62" t="s">
        <v>394</v>
      </c>
      <c r="W7" s="62" t="s">
        <v>394</v>
      </c>
      <c r="X7" s="62" t="s">
        <v>394</v>
      </c>
      <c r="Y7" s="66" t="s">
        <v>394</v>
      </c>
      <c r="Z7" s="67"/>
      <c r="AA7" s="68"/>
      <c r="AB7" s="67" t="s">
        <v>394</v>
      </c>
      <c r="AC7" s="67" t="s">
        <v>394</v>
      </c>
      <c r="AD7" s="69" t="s">
        <v>394</v>
      </c>
      <c r="AE7" s="70" t="str">
        <f t="shared" si="9"/>
        <v>N/A</v>
      </c>
      <c r="AF7" s="71"/>
      <c r="AH7" s="78" t="s">
        <v>516</v>
      </c>
      <c r="AJ7" s="73">
        <f t="shared" si="3"/>
        <v>3.7634408602150504E-2</v>
      </c>
      <c r="AK7" s="73">
        <f t="shared" si="4"/>
        <v>1.0362694300518172E-2</v>
      </c>
      <c r="AL7" s="74">
        <f t="shared" si="5"/>
        <v>191333.33333333334</v>
      </c>
      <c r="AM7" s="74" t="str">
        <f>+U7</f>
        <v>N/A</v>
      </c>
      <c r="AN7" s="108" t="e">
        <f t="shared" si="11"/>
        <v>#VALUE!</v>
      </c>
    </row>
    <row r="8" spans="1:40" ht="51.75" thickBot="1" x14ac:dyDescent="0.25">
      <c r="A8" s="59">
        <v>6</v>
      </c>
      <c r="B8" s="77" t="s">
        <v>528</v>
      </c>
      <c r="C8" s="146" t="s">
        <v>18</v>
      </c>
      <c r="D8" s="59">
        <v>1</v>
      </c>
      <c r="E8" s="62">
        <v>155000</v>
      </c>
      <c r="F8" s="63">
        <v>29450</v>
      </c>
      <c r="G8" s="62">
        <v>184450</v>
      </c>
      <c r="H8" s="62">
        <v>184450</v>
      </c>
      <c r="I8" s="62">
        <v>156000</v>
      </c>
      <c r="J8" s="64">
        <v>0</v>
      </c>
      <c r="K8" s="62">
        <v>185640</v>
      </c>
      <c r="L8" s="62">
        <v>185640</v>
      </c>
      <c r="M8" s="62">
        <v>168000</v>
      </c>
      <c r="N8" s="63">
        <f>M8*19%</f>
        <v>31920</v>
      </c>
      <c r="O8" s="62">
        <f>N8+M8</f>
        <v>199920</v>
      </c>
      <c r="P8" s="62">
        <f>O8</f>
        <v>199920</v>
      </c>
      <c r="Q8" s="62">
        <v>30262.28</v>
      </c>
      <c r="R8" s="62">
        <v>0</v>
      </c>
      <c r="S8" s="62">
        <f>R8+Q8</f>
        <v>30262.28</v>
      </c>
      <c r="T8" s="65">
        <f>S8</f>
        <v>30262.28</v>
      </c>
      <c r="U8" s="62" t="s">
        <v>394</v>
      </c>
      <c r="V8" s="62" t="s">
        <v>394</v>
      </c>
      <c r="W8" s="62" t="s">
        <v>394</v>
      </c>
      <c r="X8" s="62" t="s">
        <v>394</v>
      </c>
      <c r="Y8" s="66" t="s">
        <v>394</v>
      </c>
      <c r="Z8" s="67"/>
      <c r="AA8" s="68"/>
      <c r="AB8" s="67" t="s">
        <v>394</v>
      </c>
      <c r="AC8" s="67" t="s">
        <v>394</v>
      </c>
      <c r="AD8" s="69" t="s">
        <v>394</v>
      </c>
      <c r="AE8" s="70" t="str">
        <f t="shared" si="9"/>
        <v>N/A</v>
      </c>
      <c r="AF8" s="71"/>
      <c r="AH8" s="78" t="s">
        <v>516</v>
      </c>
      <c r="AJ8" s="73">
        <f t="shared" si="3"/>
        <v>-6.4102564102563875E-3</v>
      </c>
      <c r="AK8" s="73">
        <f t="shared" si="4"/>
        <v>8.3870967741935587E-2</v>
      </c>
      <c r="AL8" s="74">
        <f t="shared" si="5"/>
        <v>159666.66666666666</v>
      </c>
      <c r="AM8" s="74" t="str">
        <f t="shared" ref="AM8:AM10" si="12">+U8</f>
        <v>N/A</v>
      </c>
      <c r="AN8" s="108" t="e">
        <f t="shared" si="11"/>
        <v>#VALUE!</v>
      </c>
    </row>
    <row r="9" spans="1:40" ht="90" thickBot="1" x14ac:dyDescent="0.25">
      <c r="A9" s="59">
        <v>7</v>
      </c>
      <c r="B9" s="60" t="s">
        <v>529</v>
      </c>
      <c r="C9" s="61" t="s">
        <v>22</v>
      </c>
      <c r="D9" s="59">
        <v>1</v>
      </c>
      <c r="E9" s="62">
        <v>31000</v>
      </c>
      <c r="F9" s="62">
        <v>5890</v>
      </c>
      <c r="G9" s="62">
        <v>36890</v>
      </c>
      <c r="H9" s="62">
        <v>36890</v>
      </c>
      <c r="I9" s="62">
        <v>28000</v>
      </c>
      <c r="J9" s="62">
        <v>5320</v>
      </c>
      <c r="K9" s="62">
        <v>33320</v>
      </c>
      <c r="L9" s="62">
        <v>33320</v>
      </c>
      <c r="M9" s="62">
        <v>32500</v>
      </c>
      <c r="N9" s="62">
        <f>M9*19%</f>
        <v>6175</v>
      </c>
      <c r="O9" s="62">
        <f>N9+M9</f>
        <v>38675</v>
      </c>
      <c r="P9" s="62">
        <f>O9</f>
        <v>38675</v>
      </c>
      <c r="Q9" s="62">
        <v>5184.28</v>
      </c>
      <c r="R9" s="62">
        <f>Q9*19%</f>
        <v>985.01319999999998</v>
      </c>
      <c r="S9" s="62">
        <f>R9+Q9</f>
        <v>6169.2932000000001</v>
      </c>
      <c r="T9" s="65">
        <f>S9</f>
        <v>6169.2932000000001</v>
      </c>
      <c r="U9" s="62">
        <v>12500</v>
      </c>
      <c r="V9" s="62">
        <f>U9*19%</f>
        <v>2375</v>
      </c>
      <c r="W9" s="62">
        <f>V9+U9</f>
        <v>14875</v>
      </c>
      <c r="X9" s="62">
        <f>W9</f>
        <v>14875</v>
      </c>
      <c r="Y9" s="66" t="s">
        <v>402</v>
      </c>
      <c r="Z9" s="76">
        <v>0.19</v>
      </c>
      <c r="AA9" s="68"/>
      <c r="AB9" s="67" t="s">
        <v>394</v>
      </c>
      <c r="AC9" s="67" t="s">
        <v>394</v>
      </c>
      <c r="AD9" s="69" t="s">
        <v>394</v>
      </c>
      <c r="AE9" s="70" t="str">
        <f t="shared" si="9"/>
        <v>N/A</v>
      </c>
      <c r="AF9" s="71"/>
      <c r="AH9" s="50" t="s">
        <v>515</v>
      </c>
      <c r="AJ9" s="73">
        <f t="shared" si="3"/>
        <v>0.10714285714285721</v>
      </c>
      <c r="AK9" s="73">
        <f t="shared" si="4"/>
        <v>4.8387096774193505E-2</v>
      </c>
      <c r="AL9" s="74">
        <f t="shared" si="5"/>
        <v>30500</v>
      </c>
      <c r="AM9" s="74">
        <f t="shared" si="12"/>
        <v>12500</v>
      </c>
      <c r="AN9" s="107">
        <f t="shared" si="11"/>
        <v>-0.5901639344262295</v>
      </c>
    </row>
    <row r="10" spans="1:40" ht="26.25" thickBot="1" x14ac:dyDescent="0.25">
      <c r="A10" s="59">
        <v>8</v>
      </c>
      <c r="B10" s="60" t="s">
        <v>530</v>
      </c>
      <c r="C10" s="61" t="s">
        <v>23</v>
      </c>
      <c r="D10" s="59">
        <v>1</v>
      </c>
      <c r="E10" s="62">
        <v>5900</v>
      </c>
      <c r="F10" s="62">
        <v>1121</v>
      </c>
      <c r="G10" s="62">
        <v>7021</v>
      </c>
      <c r="H10" s="62">
        <v>7021</v>
      </c>
      <c r="I10" s="62">
        <v>5900</v>
      </c>
      <c r="J10" s="62">
        <v>1121</v>
      </c>
      <c r="K10" s="62">
        <v>7021</v>
      </c>
      <c r="L10" s="62">
        <v>7021</v>
      </c>
      <c r="M10" s="62">
        <v>6300</v>
      </c>
      <c r="N10" s="62">
        <f t="shared" ref="N10:N11" si="13">M10*19%</f>
        <v>1197</v>
      </c>
      <c r="O10" s="62">
        <f t="shared" ref="O10:O11" si="14">N10+M10</f>
        <v>7497</v>
      </c>
      <c r="P10" s="62">
        <f t="shared" ref="P10:P11" si="15">O10</f>
        <v>7497</v>
      </c>
      <c r="Q10" s="62">
        <v>159.38999999999999</v>
      </c>
      <c r="R10" s="62">
        <f t="shared" ref="R10:R11" si="16">Q10*19%</f>
        <v>30.284099999999999</v>
      </c>
      <c r="S10" s="62">
        <f t="shared" ref="S10:S11" si="17">R10+Q10</f>
        <v>189.67409999999998</v>
      </c>
      <c r="T10" s="65">
        <f t="shared" ref="T10:T11" si="18">S10</f>
        <v>189.67409999999998</v>
      </c>
      <c r="U10" s="62">
        <v>600</v>
      </c>
      <c r="V10" s="62">
        <f t="shared" ref="V10:V11" si="19">U10*19%</f>
        <v>114</v>
      </c>
      <c r="W10" s="62">
        <f t="shared" ref="W10:W11" si="20">V10+U10</f>
        <v>714</v>
      </c>
      <c r="X10" s="62">
        <f t="shared" ref="X10:X11" si="21">W10</f>
        <v>714</v>
      </c>
      <c r="Y10" s="66" t="s">
        <v>403</v>
      </c>
      <c r="Z10" s="76">
        <v>0.19</v>
      </c>
      <c r="AA10" s="68"/>
      <c r="AB10" s="67" t="s">
        <v>394</v>
      </c>
      <c r="AC10" s="67" t="s">
        <v>394</v>
      </c>
      <c r="AD10" s="69" t="s">
        <v>394</v>
      </c>
      <c r="AE10" s="70" t="str">
        <f t="shared" si="9"/>
        <v>N/A</v>
      </c>
      <c r="AF10" s="71"/>
      <c r="AH10" s="50" t="s">
        <v>515</v>
      </c>
      <c r="AJ10" s="73">
        <f t="shared" si="3"/>
        <v>0</v>
      </c>
      <c r="AK10" s="73">
        <f t="shared" si="4"/>
        <v>6.7796610169491567E-2</v>
      </c>
      <c r="AL10" s="74">
        <f t="shared" si="5"/>
        <v>6033.333333333333</v>
      </c>
      <c r="AM10" s="74">
        <f t="shared" si="12"/>
        <v>600</v>
      </c>
      <c r="AN10" s="107">
        <f t="shared" si="11"/>
        <v>-0.90055248618784534</v>
      </c>
    </row>
    <row r="11" spans="1:40" ht="51.75" thickBot="1" x14ac:dyDescent="0.25">
      <c r="A11" s="59">
        <v>9</v>
      </c>
      <c r="B11" s="60" t="s">
        <v>531</v>
      </c>
      <c r="C11" s="61" t="s">
        <v>24</v>
      </c>
      <c r="D11" s="59">
        <v>1</v>
      </c>
      <c r="E11" s="62">
        <v>1500</v>
      </c>
      <c r="F11" s="62">
        <v>285</v>
      </c>
      <c r="G11" s="62">
        <v>1785</v>
      </c>
      <c r="H11" s="62">
        <v>1785</v>
      </c>
      <c r="I11" s="62">
        <v>2000</v>
      </c>
      <c r="J11" s="62">
        <v>380</v>
      </c>
      <c r="K11" s="62">
        <v>2380</v>
      </c>
      <c r="L11" s="62">
        <v>2380</v>
      </c>
      <c r="M11" s="62">
        <v>1950</v>
      </c>
      <c r="N11" s="62">
        <f t="shared" si="13"/>
        <v>370.5</v>
      </c>
      <c r="O11" s="62">
        <f t="shared" si="14"/>
        <v>2320.5</v>
      </c>
      <c r="P11" s="62">
        <f t="shared" si="15"/>
        <v>2320.5</v>
      </c>
      <c r="Q11" s="62">
        <v>206.75</v>
      </c>
      <c r="R11" s="62">
        <f t="shared" si="16"/>
        <v>39.282499999999999</v>
      </c>
      <c r="S11" s="62">
        <f t="shared" si="17"/>
        <v>246.0325</v>
      </c>
      <c r="T11" s="65">
        <f t="shared" si="18"/>
        <v>246.0325</v>
      </c>
      <c r="U11" s="62">
        <v>1100</v>
      </c>
      <c r="V11" s="62">
        <f t="shared" si="19"/>
        <v>209</v>
      </c>
      <c r="W11" s="62">
        <f t="shared" si="20"/>
        <v>1309</v>
      </c>
      <c r="X11" s="62">
        <f t="shared" si="21"/>
        <v>1309</v>
      </c>
      <c r="Y11" s="66" t="s">
        <v>404</v>
      </c>
      <c r="Z11" s="76">
        <v>0.19</v>
      </c>
      <c r="AA11" s="68"/>
      <c r="AB11" s="67">
        <f t="shared" ref="AB11:AB70" si="22">+AD11/119%</f>
        <v>2324.9299719887954</v>
      </c>
      <c r="AC11" s="67">
        <f t="shared" si="8"/>
        <v>441.73669467787113</v>
      </c>
      <c r="AD11" s="79">
        <v>2766.6666666666665</v>
      </c>
      <c r="AE11" s="70">
        <f t="shared" si="9"/>
        <v>2766.6666666666665</v>
      </c>
      <c r="AF11" s="71"/>
      <c r="AH11" s="50" t="s">
        <v>515</v>
      </c>
      <c r="AJ11" s="73">
        <f t="shared" si="3"/>
        <v>-0.25</v>
      </c>
      <c r="AK11" s="73">
        <f t="shared" si="4"/>
        <v>0.30000000000000004</v>
      </c>
      <c r="AL11" s="74">
        <f t="shared" si="5"/>
        <v>1816.6666666666667</v>
      </c>
      <c r="AM11" s="74">
        <f>+(U11+AB11)/2</f>
        <v>1712.4649859943977</v>
      </c>
      <c r="AN11" s="75">
        <f t="shared" si="11"/>
        <v>-5.7358723305836135E-2</v>
      </c>
    </row>
    <row r="12" spans="1:40" ht="64.5" thickBot="1" x14ac:dyDescent="0.25">
      <c r="A12" s="59">
        <v>10</v>
      </c>
      <c r="B12" s="80" t="s">
        <v>532</v>
      </c>
      <c r="C12" s="61" t="s">
        <v>29</v>
      </c>
      <c r="D12" s="59">
        <v>1</v>
      </c>
      <c r="E12" s="62">
        <v>95000</v>
      </c>
      <c r="F12" s="62">
        <v>18050</v>
      </c>
      <c r="G12" s="62">
        <v>113050</v>
      </c>
      <c r="H12" s="62">
        <v>113050</v>
      </c>
      <c r="I12" s="62">
        <v>112000</v>
      </c>
      <c r="J12" s="62">
        <v>21280</v>
      </c>
      <c r="K12" s="62">
        <v>133280</v>
      </c>
      <c r="L12" s="62">
        <v>133280</v>
      </c>
      <c r="M12" s="62">
        <v>101220</v>
      </c>
      <c r="N12" s="62">
        <f>M12*19%</f>
        <v>19231.8</v>
      </c>
      <c r="O12" s="62">
        <f>N12+M12</f>
        <v>120451.8</v>
      </c>
      <c r="P12" s="62">
        <f>O12</f>
        <v>120451.8</v>
      </c>
      <c r="Q12" s="62" t="s">
        <v>394</v>
      </c>
      <c r="R12" s="62" t="s">
        <v>394</v>
      </c>
      <c r="S12" s="62" t="s">
        <v>394</v>
      </c>
      <c r="T12" s="65" t="s">
        <v>394</v>
      </c>
      <c r="U12" s="62">
        <v>48600</v>
      </c>
      <c r="V12" s="62">
        <f t="shared" ref="V12" si="23">U12*19%</f>
        <v>9234</v>
      </c>
      <c r="W12" s="62">
        <f t="shared" ref="W12" si="24">V12+U12</f>
        <v>57834</v>
      </c>
      <c r="X12" s="62">
        <f t="shared" ref="X12" si="25">W12</f>
        <v>57834</v>
      </c>
      <c r="Y12" s="66" t="s">
        <v>405</v>
      </c>
      <c r="Z12" s="76">
        <v>0.19</v>
      </c>
      <c r="AA12" s="68"/>
      <c r="AB12" s="67">
        <f t="shared" si="22"/>
        <v>51176.470588235294</v>
      </c>
      <c r="AC12" s="67">
        <f t="shared" si="8"/>
        <v>9723.5294117647063</v>
      </c>
      <c r="AD12" s="69">
        <v>60900</v>
      </c>
      <c r="AE12" s="70">
        <f t="shared" si="9"/>
        <v>60900</v>
      </c>
      <c r="AF12" s="71"/>
      <c r="AH12" s="50" t="s">
        <v>515</v>
      </c>
      <c r="AJ12" s="73">
        <f t="shared" si="3"/>
        <v>-0.1517857142857143</v>
      </c>
      <c r="AK12" s="73">
        <f t="shared" si="4"/>
        <v>6.5473684210526351E-2</v>
      </c>
      <c r="AL12" s="74">
        <f t="shared" si="5"/>
        <v>102740</v>
      </c>
      <c r="AM12" s="74">
        <f>+(U12+AB12)/2</f>
        <v>49888.23529411765</v>
      </c>
      <c r="AN12" s="107">
        <f t="shared" si="11"/>
        <v>-0.51442247134399799</v>
      </c>
    </row>
    <row r="13" spans="1:40" ht="77.25" thickBot="1" x14ac:dyDescent="0.25">
      <c r="A13" s="59">
        <v>11</v>
      </c>
      <c r="B13" s="80" t="s">
        <v>533</v>
      </c>
      <c r="C13" s="61" t="s">
        <v>13</v>
      </c>
      <c r="D13" s="59">
        <v>1</v>
      </c>
      <c r="E13" s="62">
        <v>81000</v>
      </c>
      <c r="F13" s="62">
        <v>15390</v>
      </c>
      <c r="G13" s="62">
        <v>96390</v>
      </c>
      <c r="H13" s="62">
        <v>96390</v>
      </c>
      <c r="I13" s="62">
        <v>86000</v>
      </c>
      <c r="J13" s="62">
        <v>16340</v>
      </c>
      <c r="K13" s="62">
        <v>102340</v>
      </c>
      <c r="L13" s="62">
        <v>102340</v>
      </c>
      <c r="M13" s="62">
        <v>86000</v>
      </c>
      <c r="N13" s="62">
        <f t="shared" ref="N13:N26" si="26">M13*19%</f>
        <v>16340</v>
      </c>
      <c r="O13" s="62">
        <f t="shared" ref="O13:O26" si="27">N13+M13</f>
        <v>102340</v>
      </c>
      <c r="P13" s="62">
        <f t="shared" ref="P13:P26" si="28">O13</f>
        <v>102340</v>
      </c>
      <c r="Q13" s="62">
        <v>16244.37</v>
      </c>
      <c r="R13" s="62">
        <f t="shared" ref="R13:R21" si="29">Q13*19%</f>
        <v>3086.4303</v>
      </c>
      <c r="S13" s="62">
        <f t="shared" ref="S13:S21" si="30">R13+Q13</f>
        <v>19330.800300000003</v>
      </c>
      <c r="T13" s="65">
        <f t="shared" ref="T13:T21" si="31">S13</f>
        <v>19330.800300000003</v>
      </c>
      <c r="U13" s="62" t="s">
        <v>394</v>
      </c>
      <c r="V13" s="62" t="s">
        <v>394</v>
      </c>
      <c r="W13" s="62" t="s">
        <v>394</v>
      </c>
      <c r="X13" s="62" t="s">
        <v>394</v>
      </c>
      <c r="Y13" s="66" t="s">
        <v>394</v>
      </c>
      <c r="Z13" s="67"/>
      <c r="AA13" s="68"/>
      <c r="AB13" s="67">
        <f t="shared" si="22"/>
        <v>31848.73949579832</v>
      </c>
      <c r="AC13" s="67">
        <f t="shared" si="8"/>
        <v>6051.2605042016812</v>
      </c>
      <c r="AD13" s="69">
        <v>37900</v>
      </c>
      <c r="AE13" s="70">
        <f t="shared" si="9"/>
        <v>37900</v>
      </c>
      <c r="AF13" s="71"/>
      <c r="AH13" s="50" t="s">
        <v>515</v>
      </c>
      <c r="AJ13" s="73">
        <f t="shared" si="3"/>
        <v>-5.8139534883720922E-2</v>
      </c>
      <c r="AK13" s="73">
        <f t="shared" si="4"/>
        <v>6.1728395061728447E-2</v>
      </c>
      <c r="AL13" s="74">
        <f t="shared" si="5"/>
        <v>84333.333333333328</v>
      </c>
      <c r="AM13" s="74">
        <f>+AB13</f>
        <v>31848.73949579832</v>
      </c>
      <c r="AN13" s="107">
        <f t="shared" si="11"/>
        <v>-0.62234696250041521</v>
      </c>
    </row>
    <row r="14" spans="1:40" ht="77.25" thickBot="1" x14ac:dyDescent="0.25">
      <c r="A14" s="59">
        <v>12</v>
      </c>
      <c r="B14" s="80" t="s">
        <v>534</v>
      </c>
      <c r="C14" s="61" t="s">
        <v>29</v>
      </c>
      <c r="D14" s="59">
        <v>1</v>
      </c>
      <c r="E14" s="62">
        <v>105000</v>
      </c>
      <c r="F14" s="62">
        <v>19950</v>
      </c>
      <c r="G14" s="62">
        <v>124950</v>
      </c>
      <c r="H14" s="62">
        <v>124950</v>
      </c>
      <c r="I14" s="62">
        <v>95000</v>
      </c>
      <c r="J14" s="62">
        <v>18050</v>
      </c>
      <c r="K14" s="62">
        <v>113050</v>
      </c>
      <c r="L14" s="62">
        <v>113050</v>
      </c>
      <c r="M14" s="62">
        <v>98000</v>
      </c>
      <c r="N14" s="62">
        <f t="shared" si="26"/>
        <v>18620</v>
      </c>
      <c r="O14" s="62">
        <f t="shared" si="27"/>
        <v>116620</v>
      </c>
      <c r="P14" s="62">
        <f t="shared" si="28"/>
        <v>116620</v>
      </c>
      <c r="Q14" s="62">
        <v>72782.11</v>
      </c>
      <c r="R14" s="62">
        <f t="shared" si="29"/>
        <v>13828.600899999999</v>
      </c>
      <c r="S14" s="62">
        <f t="shared" si="30"/>
        <v>86610.710900000005</v>
      </c>
      <c r="T14" s="65">
        <f t="shared" si="31"/>
        <v>86610.710900000005</v>
      </c>
      <c r="U14" s="62">
        <v>386000</v>
      </c>
      <c r="V14" s="62">
        <f t="shared" ref="V14:V17" si="32">U14*19%</f>
        <v>73340</v>
      </c>
      <c r="W14" s="62">
        <f t="shared" ref="W14:W17" si="33">V14+U14</f>
        <v>459340</v>
      </c>
      <c r="X14" s="62">
        <f t="shared" ref="X14:X17" si="34">W14</f>
        <v>459340</v>
      </c>
      <c r="Y14" s="66" t="s">
        <v>406</v>
      </c>
      <c r="Z14" s="76">
        <v>0.19</v>
      </c>
      <c r="AA14" s="68"/>
      <c r="AB14" s="67" t="s">
        <v>394</v>
      </c>
      <c r="AC14" s="67" t="s">
        <v>394</v>
      </c>
      <c r="AD14" s="69" t="s">
        <v>394</v>
      </c>
      <c r="AE14" s="70" t="str">
        <f t="shared" si="9"/>
        <v>N/A</v>
      </c>
      <c r="AF14" s="71"/>
      <c r="AH14" s="50" t="s">
        <v>515</v>
      </c>
      <c r="AJ14" s="73">
        <f t="shared" si="3"/>
        <v>0.10526315789473695</v>
      </c>
      <c r="AK14" s="73">
        <f t="shared" si="4"/>
        <v>-6.6666666666666652E-2</v>
      </c>
      <c r="AL14" s="74">
        <f t="shared" si="5"/>
        <v>99333.333333333328</v>
      </c>
      <c r="AM14" s="74">
        <f>+U14</f>
        <v>386000</v>
      </c>
      <c r="AN14" s="107">
        <f t="shared" si="11"/>
        <v>2.8859060402684564</v>
      </c>
    </row>
    <row r="15" spans="1:40" ht="64.5" thickBot="1" x14ac:dyDescent="0.25">
      <c r="A15" s="59">
        <v>13</v>
      </c>
      <c r="B15" s="80" t="s">
        <v>535</v>
      </c>
      <c r="C15" s="61" t="s">
        <v>13</v>
      </c>
      <c r="D15" s="59">
        <v>1</v>
      </c>
      <c r="E15" s="62">
        <v>29000</v>
      </c>
      <c r="F15" s="62">
        <v>5510</v>
      </c>
      <c r="G15" s="62">
        <v>34510</v>
      </c>
      <c r="H15" s="62">
        <v>34510</v>
      </c>
      <c r="I15" s="62">
        <v>35000</v>
      </c>
      <c r="J15" s="62">
        <v>6650</v>
      </c>
      <c r="K15" s="62">
        <v>41650</v>
      </c>
      <c r="L15" s="62">
        <v>41650</v>
      </c>
      <c r="M15" s="62">
        <v>35000</v>
      </c>
      <c r="N15" s="62">
        <f t="shared" si="26"/>
        <v>6650</v>
      </c>
      <c r="O15" s="62">
        <f t="shared" si="27"/>
        <v>41650</v>
      </c>
      <c r="P15" s="62">
        <f t="shared" si="28"/>
        <v>41650</v>
      </c>
      <c r="Q15" s="62">
        <v>16592.78</v>
      </c>
      <c r="R15" s="62">
        <f t="shared" si="29"/>
        <v>3152.6281999999997</v>
      </c>
      <c r="S15" s="62">
        <f t="shared" si="30"/>
        <v>19745.408199999998</v>
      </c>
      <c r="T15" s="65">
        <f t="shared" si="31"/>
        <v>19745.408199999998</v>
      </c>
      <c r="U15" s="62">
        <v>73100</v>
      </c>
      <c r="V15" s="62">
        <f t="shared" si="32"/>
        <v>13889</v>
      </c>
      <c r="W15" s="62">
        <f t="shared" si="33"/>
        <v>86989</v>
      </c>
      <c r="X15" s="62">
        <f t="shared" si="34"/>
        <v>86989</v>
      </c>
      <c r="Y15" s="66" t="s">
        <v>407</v>
      </c>
      <c r="Z15" s="76">
        <v>0.19</v>
      </c>
      <c r="AA15" s="68"/>
      <c r="AB15" s="67">
        <f t="shared" si="22"/>
        <v>52016.806722689078</v>
      </c>
      <c r="AC15" s="67">
        <f t="shared" si="8"/>
        <v>9883.1932773109256</v>
      </c>
      <c r="AD15" s="69">
        <v>61900</v>
      </c>
      <c r="AE15" s="70">
        <f t="shared" si="9"/>
        <v>61900</v>
      </c>
      <c r="AF15" s="71"/>
      <c r="AH15" s="50" t="s">
        <v>515</v>
      </c>
      <c r="AJ15" s="73">
        <f t="shared" si="3"/>
        <v>-0.17142857142857137</v>
      </c>
      <c r="AK15" s="73">
        <f t="shared" si="4"/>
        <v>0.2068965517241379</v>
      </c>
      <c r="AL15" s="74">
        <f t="shared" si="5"/>
        <v>33000</v>
      </c>
      <c r="AM15" s="74">
        <f>+(U15+AB15)/2</f>
        <v>62558.403361344535</v>
      </c>
      <c r="AN15" s="107">
        <f t="shared" si="11"/>
        <v>0.8957091927680163</v>
      </c>
    </row>
    <row r="16" spans="1:40" ht="77.25" thickBot="1" x14ac:dyDescent="0.25">
      <c r="A16" s="59">
        <v>14</v>
      </c>
      <c r="B16" s="80" t="s">
        <v>536</v>
      </c>
      <c r="C16" s="61" t="s">
        <v>13</v>
      </c>
      <c r="D16" s="59">
        <v>1</v>
      </c>
      <c r="E16" s="62">
        <v>245000</v>
      </c>
      <c r="F16" s="62">
        <v>46550</v>
      </c>
      <c r="G16" s="62">
        <v>291550</v>
      </c>
      <c r="H16" s="62">
        <v>291550</v>
      </c>
      <c r="I16" s="62">
        <v>236000</v>
      </c>
      <c r="J16" s="62">
        <v>44840</v>
      </c>
      <c r="K16" s="62">
        <v>280840</v>
      </c>
      <c r="L16" s="62">
        <v>280840</v>
      </c>
      <c r="M16" s="62">
        <v>250000</v>
      </c>
      <c r="N16" s="62">
        <f t="shared" si="26"/>
        <v>47500</v>
      </c>
      <c r="O16" s="62">
        <f t="shared" si="27"/>
        <v>297500</v>
      </c>
      <c r="P16" s="62">
        <f t="shared" si="28"/>
        <v>297500</v>
      </c>
      <c r="Q16" s="64">
        <v>33020.129999999997</v>
      </c>
      <c r="R16" s="62">
        <f t="shared" si="29"/>
        <v>6273.8246999999992</v>
      </c>
      <c r="S16" s="62">
        <f t="shared" si="30"/>
        <v>39293.954699999995</v>
      </c>
      <c r="T16" s="65">
        <f t="shared" si="31"/>
        <v>39293.954699999995</v>
      </c>
      <c r="U16" s="62" t="s">
        <v>394</v>
      </c>
      <c r="V16" s="62" t="s">
        <v>394</v>
      </c>
      <c r="W16" s="62" t="s">
        <v>394</v>
      </c>
      <c r="X16" s="62" t="s">
        <v>394</v>
      </c>
      <c r="Y16" s="66" t="s">
        <v>394</v>
      </c>
      <c r="Z16" s="67"/>
      <c r="AA16" s="68"/>
      <c r="AB16" s="67">
        <f t="shared" si="22"/>
        <v>68823.529411764714</v>
      </c>
      <c r="AC16" s="67">
        <f t="shared" si="8"/>
        <v>13076.470588235296</v>
      </c>
      <c r="AD16" s="69">
        <v>81900</v>
      </c>
      <c r="AE16" s="70">
        <f t="shared" si="9"/>
        <v>81900</v>
      </c>
      <c r="AF16" s="71"/>
      <c r="AH16" s="50" t="s">
        <v>515</v>
      </c>
      <c r="AJ16" s="73">
        <f t="shared" si="3"/>
        <v>3.8135593220338881E-2</v>
      </c>
      <c r="AK16" s="73">
        <f t="shared" si="4"/>
        <v>2.0408163265306145E-2</v>
      </c>
      <c r="AL16" s="74">
        <f t="shared" si="5"/>
        <v>243666.66666666666</v>
      </c>
      <c r="AM16" s="74">
        <f>+AB16</f>
        <v>68823.529411764714</v>
      </c>
      <c r="AN16" s="107">
        <f t="shared" si="11"/>
        <v>-0.71755049489015854</v>
      </c>
    </row>
    <row r="17" spans="1:40" ht="39" thickBot="1" x14ac:dyDescent="0.25">
      <c r="A17" s="59">
        <v>15</v>
      </c>
      <c r="B17" s="81" t="s">
        <v>537</v>
      </c>
      <c r="C17" s="61" t="s">
        <v>13</v>
      </c>
      <c r="D17" s="59">
        <v>1</v>
      </c>
      <c r="E17" s="62">
        <v>65000</v>
      </c>
      <c r="F17" s="62">
        <v>12350</v>
      </c>
      <c r="G17" s="62">
        <v>77350</v>
      </c>
      <c r="H17" s="62">
        <v>77350</v>
      </c>
      <c r="I17" s="62">
        <v>65000</v>
      </c>
      <c r="J17" s="62">
        <v>12350</v>
      </c>
      <c r="K17" s="62">
        <v>77350</v>
      </c>
      <c r="L17" s="62">
        <v>77350</v>
      </c>
      <c r="M17" s="62">
        <v>71000</v>
      </c>
      <c r="N17" s="62">
        <f t="shared" si="26"/>
        <v>13490</v>
      </c>
      <c r="O17" s="62">
        <f t="shared" si="27"/>
        <v>84490</v>
      </c>
      <c r="P17" s="62">
        <f t="shared" si="28"/>
        <v>84490</v>
      </c>
      <c r="Q17" s="62">
        <v>19276.88</v>
      </c>
      <c r="R17" s="62">
        <f t="shared" si="29"/>
        <v>3662.6072000000004</v>
      </c>
      <c r="S17" s="62">
        <f t="shared" si="30"/>
        <v>22939.487200000003</v>
      </c>
      <c r="T17" s="65">
        <f t="shared" si="31"/>
        <v>22939.487200000003</v>
      </c>
      <c r="U17" s="62">
        <v>83300</v>
      </c>
      <c r="V17" s="62">
        <f t="shared" si="32"/>
        <v>15827</v>
      </c>
      <c r="W17" s="62">
        <f t="shared" si="33"/>
        <v>99127</v>
      </c>
      <c r="X17" s="62">
        <f t="shared" si="34"/>
        <v>99127</v>
      </c>
      <c r="Y17" s="66" t="s">
        <v>408</v>
      </c>
      <c r="Z17" s="76">
        <v>0.19</v>
      </c>
      <c r="AA17" s="68"/>
      <c r="AB17" s="67">
        <f t="shared" si="22"/>
        <v>62100.840336134454</v>
      </c>
      <c r="AC17" s="67">
        <f t="shared" si="8"/>
        <v>11799.159663865546</v>
      </c>
      <c r="AD17" s="69">
        <v>73900</v>
      </c>
      <c r="AE17" s="70">
        <f t="shared" si="9"/>
        <v>73900</v>
      </c>
      <c r="AF17" s="71"/>
      <c r="AH17" s="50" t="s">
        <v>515</v>
      </c>
      <c r="AJ17" s="73">
        <f t="shared" si="3"/>
        <v>0</v>
      </c>
      <c r="AK17" s="73">
        <f t="shared" si="4"/>
        <v>9.2307692307692202E-2</v>
      </c>
      <c r="AL17" s="74">
        <f t="shared" si="5"/>
        <v>67000</v>
      </c>
      <c r="AM17" s="74">
        <f>+(U17+AB17)/2</f>
        <v>72700.420168067227</v>
      </c>
      <c r="AN17" s="75">
        <f t="shared" si="11"/>
        <v>8.5080898030854168E-2</v>
      </c>
    </row>
    <row r="18" spans="1:40" ht="166.5" thickBot="1" x14ac:dyDescent="0.25">
      <c r="A18" s="59">
        <v>16</v>
      </c>
      <c r="B18" s="80" t="s">
        <v>538</v>
      </c>
      <c r="C18" s="82" t="s">
        <v>24</v>
      </c>
      <c r="D18" s="59">
        <v>1</v>
      </c>
      <c r="E18" s="62">
        <v>65000</v>
      </c>
      <c r="F18" s="62">
        <v>12350</v>
      </c>
      <c r="G18" s="62">
        <v>77350</v>
      </c>
      <c r="H18" s="62">
        <v>77350</v>
      </c>
      <c r="I18" s="62">
        <v>65000</v>
      </c>
      <c r="J18" s="62">
        <v>12350</v>
      </c>
      <c r="K18" s="62">
        <v>77350</v>
      </c>
      <c r="L18" s="62">
        <v>77350</v>
      </c>
      <c r="M18" s="62">
        <v>71000</v>
      </c>
      <c r="N18" s="62">
        <f t="shared" si="26"/>
        <v>13490</v>
      </c>
      <c r="O18" s="62">
        <f t="shared" si="27"/>
        <v>84490</v>
      </c>
      <c r="P18" s="62">
        <f t="shared" si="28"/>
        <v>84490</v>
      </c>
      <c r="Q18" s="62" t="s">
        <v>394</v>
      </c>
      <c r="R18" s="62" t="s">
        <v>394</v>
      </c>
      <c r="S18" s="62" t="s">
        <v>394</v>
      </c>
      <c r="T18" s="65" t="s">
        <v>394</v>
      </c>
      <c r="U18" s="62">
        <v>53800</v>
      </c>
      <c r="V18" s="62">
        <f t="shared" ref="V18" si="35">U18*19%</f>
        <v>10222</v>
      </c>
      <c r="W18" s="62">
        <f t="shared" ref="W18" si="36">V18+U18</f>
        <v>64022</v>
      </c>
      <c r="X18" s="62">
        <f t="shared" ref="X18" si="37">W18</f>
        <v>64022</v>
      </c>
      <c r="Y18" s="66" t="s">
        <v>409</v>
      </c>
      <c r="Z18" s="76">
        <v>0.19</v>
      </c>
      <c r="AA18" s="68"/>
      <c r="AB18" s="67" t="s">
        <v>394</v>
      </c>
      <c r="AC18" s="67" t="s">
        <v>394</v>
      </c>
      <c r="AD18" s="69" t="s">
        <v>394</v>
      </c>
      <c r="AE18" s="70" t="str">
        <f t="shared" si="9"/>
        <v>N/A</v>
      </c>
      <c r="AF18" s="71"/>
      <c r="AH18" s="50" t="s">
        <v>515</v>
      </c>
      <c r="AJ18" s="73">
        <f t="shared" si="3"/>
        <v>0</v>
      </c>
      <c r="AK18" s="73">
        <f t="shared" si="4"/>
        <v>9.2307692307692202E-2</v>
      </c>
      <c r="AL18" s="74">
        <f t="shared" si="5"/>
        <v>67000</v>
      </c>
      <c r="AM18" s="74">
        <f>+U18</f>
        <v>53800</v>
      </c>
      <c r="AN18" s="75">
        <f t="shared" si="11"/>
        <v>-0.19701492537313436</v>
      </c>
    </row>
    <row r="19" spans="1:40" ht="90" thickBot="1" x14ac:dyDescent="0.25">
      <c r="A19" s="59">
        <v>17</v>
      </c>
      <c r="B19" s="80" t="s">
        <v>724</v>
      </c>
      <c r="C19" s="82" t="s">
        <v>13</v>
      </c>
      <c r="D19" s="59">
        <v>1</v>
      </c>
      <c r="E19" s="62">
        <v>60000</v>
      </c>
      <c r="F19" s="62">
        <v>11400</v>
      </c>
      <c r="G19" s="62">
        <v>71400</v>
      </c>
      <c r="H19" s="62">
        <v>71400</v>
      </c>
      <c r="I19" s="62">
        <v>65000</v>
      </c>
      <c r="J19" s="62">
        <v>12350</v>
      </c>
      <c r="K19" s="62">
        <v>77350</v>
      </c>
      <c r="L19" s="62">
        <v>77350</v>
      </c>
      <c r="M19" s="62">
        <v>71000</v>
      </c>
      <c r="N19" s="62">
        <f t="shared" si="26"/>
        <v>13490</v>
      </c>
      <c r="O19" s="62">
        <f t="shared" si="27"/>
        <v>84490</v>
      </c>
      <c r="P19" s="62">
        <f t="shared" si="28"/>
        <v>84490</v>
      </c>
      <c r="Q19" s="62">
        <v>120171.38</v>
      </c>
      <c r="R19" s="62">
        <f t="shared" si="29"/>
        <v>22832.5622</v>
      </c>
      <c r="S19" s="62">
        <f t="shared" si="30"/>
        <v>143003.94219999999</v>
      </c>
      <c r="T19" s="65">
        <f t="shared" si="31"/>
        <v>143003.94219999999</v>
      </c>
      <c r="U19" s="62">
        <v>101700</v>
      </c>
      <c r="V19" s="62">
        <f t="shared" ref="V19" si="38">U19*19%</f>
        <v>19323</v>
      </c>
      <c r="W19" s="62">
        <f t="shared" ref="W19" si="39">V19+U19</f>
        <v>121023</v>
      </c>
      <c r="X19" s="62">
        <f t="shared" ref="X19" si="40">W19</f>
        <v>121023</v>
      </c>
      <c r="Y19" s="66" t="s">
        <v>410</v>
      </c>
      <c r="Z19" s="76">
        <v>0.19</v>
      </c>
      <c r="AA19" s="83"/>
      <c r="AB19" s="67">
        <f t="shared" si="22"/>
        <v>57058.823529411769</v>
      </c>
      <c r="AC19" s="67">
        <f t="shared" si="8"/>
        <v>10841.176470588236</v>
      </c>
      <c r="AD19" s="69">
        <v>67900</v>
      </c>
      <c r="AE19" s="70">
        <f t="shared" si="9"/>
        <v>67900</v>
      </c>
      <c r="AF19" s="71"/>
      <c r="AH19" s="50" t="s">
        <v>515</v>
      </c>
      <c r="AI19" s="49" t="s">
        <v>519</v>
      </c>
      <c r="AJ19" s="73">
        <f t="shared" si="3"/>
        <v>-7.6923076923076872E-2</v>
      </c>
      <c r="AK19" s="73">
        <f t="shared" si="4"/>
        <v>0.18333333333333335</v>
      </c>
      <c r="AL19" s="74">
        <f t="shared" si="5"/>
        <v>65333.333333333336</v>
      </c>
      <c r="AM19" s="74">
        <f>+(U19+AB19)/2</f>
        <v>79379.411764705888</v>
      </c>
      <c r="AN19" s="75">
        <f t="shared" si="11"/>
        <v>0.21499099639855945</v>
      </c>
    </row>
    <row r="20" spans="1:40" ht="51.75" thickBot="1" x14ac:dyDescent="0.25">
      <c r="A20" s="59">
        <v>18</v>
      </c>
      <c r="B20" s="80" t="s">
        <v>539</v>
      </c>
      <c r="C20" s="84" t="s">
        <v>29</v>
      </c>
      <c r="D20" s="59">
        <v>1</v>
      </c>
      <c r="E20" s="62">
        <v>232000</v>
      </c>
      <c r="F20" s="62">
        <v>44080</v>
      </c>
      <c r="G20" s="62">
        <v>276080</v>
      </c>
      <c r="H20" s="62">
        <v>276080</v>
      </c>
      <c r="I20" s="62">
        <v>265000</v>
      </c>
      <c r="J20" s="62">
        <v>50350</v>
      </c>
      <c r="K20" s="62">
        <v>315350</v>
      </c>
      <c r="L20" s="62">
        <v>315350</v>
      </c>
      <c r="M20" s="62">
        <v>250000</v>
      </c>
      <c r="N20" s="62">
        <f t="shared" si="26"/>
        <v>47500</v>
      </c>
      <c r="O20" s="62">
        <f t="shared" si="27"/>
        <v>297500</v>
      </c>
      <c r="P20" s="62">
        <f t="shared" si="28"/>
        <v>297500</v>
      </c>
      <c r="Q20" s="62" t="s">
        <v>394</v>
      </c>
      <c r="R20" s="62" t="s">
        <v>394</v>
      </c>
      <c r="S20" s="62" t="s">
        <v>394</v>
      </c>
      <c r="T20" s="65" t="s">
        <v>394</v>
      </c>
      <c r="U20" s="62">
        <v>61933</v>
      </c>
      <c r="V20" s="62">
        <f t="shared" ref="V20" si="41">U20*19%</f>
        <v>11767.27</v>
      </c>
      <c r="W20" s="62">
        <f t="shared" ref="W20" si="42">V20+U20</f>
        <v>73700.27</v>
      </c>
      <c r="X20" s="62">
        <f t="shared" ref="X20" si="43">W20</f>
        <v>73700.27</v>
      </c>
      <c r="Y20" s="66" t="s">
        <v>411</v>
      </c>
      <c r="Z20" s="76">
        <v>0.19</v>
      </c>
      <c r="AA20" s="68"/>
      <c r="AB20" s="67">
        <f t="shared" si="22"/>
        <v>115882.35294117648</v>
      </c>
      <c r="AC20" s="67">
        <f t="shared" si="8"/>
        <v>22017.647058823532</v>
      </c>
      <c r="AD20" s="69">
        <v>137900</v>
      </c>
      <c r="AE20" s="70">
        <f t="shared" si="9"/>
        <v>137900</v>
      </c>
      <c r="AF20" s="71"/>
      <c r="AH20" s="50" t="s">
        <v>515</v>
      </c>
      <c r="AJ20" s="73">
        <f t="shared" si="3"/>
        <v>-0.12452830188679243</v>
      </c>
      <c r="AK20" s="73">
        <f t="shared" si="4"/>
        <v>7.7586206896551824E-2</v>
      </c>
      <c r="AL20" s="74">
        <f t="shared" si="5"/>
        <v>249000</v>
      </c>
      <c r="AM20" s="74">
        <f>+(U20+AB20)/2</f>
        <v>88907.676470588238</v>
      </c>
      <c r="AN20" s="107">
        <f t="shared" si="11"/>
        <v>-0.64294105835105131</v>
      </c>
    </row>
    <row r="21" spans="1:40" ht="51.75" thickBot="1" x14ac:dyDescent="0.25">
      <c r="A21" s="59">
        <v>19</v>
      </c>
      <c r="B21" s="80" t="s">
        <v>540</v>
      </c>
      <c r="C21" s="84" t="s">
        <v>29</v>
      </c>
      <c r="D21" s="59">
        <v>1</v>
      </c>
      <c r="E21" s="62">
        <v>215000</v>
      </c>
      <c r="F21" s="62">
        <v>40850</v>
      </c>
      <c r="G21" s="62">
        <v>255850</v>
      </c>
      <c r="H21" s="62">
        <v>255850</v>
      </c>
      <c r="I21" s="62">
        <v>198000</v>
      </c>
      <c r="J21" s="62">
        <v>37620</v>
      </c>
      <c r="K21" s="62">
        <v>235620</v>
      </c>
      <c r="L21" s="62">
        <v>235620</v>
      </c>
      <c r="M21" s="62">
        <v>215000</v>
      </c>
      <c r="N21" s="62">
        <f t="shared" si="26"/>
        <v>40850</v>
      </c>
      <c r="O21" s="62">
        <f t="shared" si="27"/>
        <v>255850</v>
      </c>
      <c r="P21" s="62">
        <f t="shared" si="28"/>
        <v>255850</v>
      </c>
      <c r="Q21" s="63">
        <v>59276.72</v>
      </c>
      <c r="R21" s="62">
        <f t="shared" si="29"/>
        <v>11262.576800000001</v>
      </c>
      <c r="S21" s="62">
        <f t="shared" si="30"/>
        <v>70539.296799999996</v>
      </c>
      <c r="T21" s="65">
        <f t="shared" si="31"/>
        <v>70539.296799999996</v>
      </c>
      <c r="U21" s="62">
        <v>169600</v>
      </c>
      <c r="V21" s="62">
        <f t="shared" ref="V21" si="44">U21*19%</f>
        <v>32224</v>
      </c>
      <c r="W21" s="62">
        <f t="shared" ref="W21" si="45">V21+U21</f>
        <v>201824</v>
      </c>
      <c r="X21" s="62">
        <f t="shared" ref="X21" si="46">W21</f>
        <v>201824</v>
      </c>
      <c r="Y21" s="66" t="s">
        <v>412</v>
      </c>
      <c r="Z21" s="76">
        <v>0.19</v>
      </c>
      <c r="AA21" s="68"/>
      <c r="AB21" s="67" t="s">
        <v>394</v>
      </c>
      <c r="AC21" s="67" t="s">
        <v>394</v>
      </c>
      <c r="AD21" s="69" t="s">
        <v>394</v>
      </c>
      <c r="AE21" s="70" t="str">
        <f t="shared" si="9"/>
        <v>N/A</v>
      </c>
      <c r="AF21" s="71"/>
      <c r="AH21" s="50" t="s">
        <v>515</v>
      </c>
      <c r="AJ21" s="73">
        <f t="shared" si="3"/>
        <v>8.5858585858585856E-2</v>
      </c>
      <c r="AK21" s="73">
        <f t="shared" si="4"/>
        <v>0</v>
      </c>
      <c r="AL21" s="74">
        <f t="shared" si="5"/>
        <v>209333.33333333334</v>
      </c>
      <c r="AM21" s="74">
        <f t="shared" ref="AM21:AM22" si="47">+U21</f>
        <v>169600</v>
      </c>
      <c r="AN21" s="75">
        <f t="shared" si="11"/>
        <v>-0.1898089171974523</v>
      </c>
    </row>
    <row r="22" spans="1:40" ht="115.5" thickBot="1" x14ac:dyDescent="0.25">
      <c r="A22" s="59">
        <v>20</v>
      </c>
      <c r="B22" s="80" t="s">
        <v>541</v>
      </c>
      <c r="C22" s="84" t="s">
        <v>13</v>
      </c>
      <c r="D22" s="59">
        <v>1</v>
      </c>
      <c r="E22" s="62">
        <v>79500</v>
      </c>
      <c r="F22" s="62">
        <v>15105</v>
      </c>
      <c r="G22" s="62">
        <v>94605</v>
      </c>
      <c r="H22" s="62">
        <v>94605</v>
      </c>
      <c r="I22" s="62">
        <v>85000</v>
      </c>
      <c r="J22" s="62">
        <v>16150</v>
      </c>
      <c r="K22" s="62">
        <v>101150</v>
      </c>
      <c r="L22" s="62">
        <v>101150</v>
      </c>
      <c r="M22" s="62">
        <v>87500</v>
      </c>
      <c r="N22" s="62">
        <f t="shared" si="26"/>
        <v>16625</v>
      </c>
      <c r="O22" s="62">
        <f t="shared" si="27"/>
        <v>104125</v>
      </c>
      <c r="P22" s="62">
        <f t="shared" si="28"/>
        <v>104125</v>
      </c>
      <c r="Q22" s="62" t="s">
        <v>394</v>
      </c>
      <c r="R22" s="62" t="s">
        <v>394</v>
      </c>
      <c r="S22" s="62" t="s">
        <v>394</v>
      </c>
      <c r="T22" s="65" t="s">
        <v>394</v>
      </c>
      <c r="U22" s="62">
        <v>555000</v>
      </c>
      <c r="V22" s="62">
        <f t="shared" ref="V22" si="48">U22*19%</f>
        <v>105450</v>
      </c>
      <c r="W22" s="62">
        <f t="shared" ref="W22" si="49">V22+U22</f>
        <v>660450</v>
      </c>
      <c r="X22" s="62">
        <f t="shared" ref="X22" si="50">W22</f>
        <v>660450</v>
      </c>
      <c r="Y22" s="66" t="s">
        <v>413</v>
      </c>
      <c r="Z22" s="76">
        <v>0.19</v>
      </c>
      <c r="AA22" s="68"/>
      <c r="AB22" s="67" t="s">
        <v>394</v>
      </c>
      <c r="AC22" s="67" t="s">
        <v>394</v>
      </c>
      <c r="AD22" s="69" t="s">
        <v>394</v>
      </c>
      <c r="AE22" s="70" t="str">
        <f t="shared" si="9"/>
        <v>N/A</v>
      </c>
      <c r="AF22" s="71"/>
      <c r="AH22" s="50" t="s">
        <v>515</v>
      </c>
      <c r="AJ22" s="73">
        <f t="shared" si="3"/>
        <v>-6.4705882352941169E-2</v>
      </c>
      <c r="AK22" s="73">
        <f t="shared" si="4"/>
        <v>0.10062893081761004</v>
      </c>
      <c r="AL22" s="74">
        <f t="shared" si="5"/>
        <v>84000</v>
      </c>
      <c r="AM22" s="74">
        <f t="shared" si="47"/>
        <v>555000</v>
      </c>
      <c r="AN22" s="107">
        <f t="shared" si="11"/>
        <v>5.6071428571428568</v>
      </c>
    </row>
    <row r="23" spans="1:40" ht="115.5" thickBot="1" x14ac:dyDescent="0.25">
      <c r="A23" s="59">
        <v>21</v>
      </c>
      <c r="B23" s="80" t="s">
        <v>542</v>
      </c>
      <c r="C23" s="84" t="s">
        <v>13</v>
      </c>
      <c r="D23" s="59">
        <v>1</v>
      </c>
      <c r="E23" s="62">
        <v>81500</v>
      </c>
      <c r="F23" s="62">
        <v>15485</v>
      </c>
      <c r="G23" s="62">
        <v>96985</v>
      </c>
      <c r="H23" s="62">
        <v>96985</v>
      </c>
      <c r="I23" s="62">
        <v>85000</v>
      </c>
      <c r="J23" s="62">
        <v>16150</v>
      </c>
      <c r="K23" s="62">
        <v>101150</v>
      </c>
      <c r="L23" s="62">
        <v>101150</v>
      </c>
      <c r="M23" s="62">
        <v>87500</v>
      </c>
      <c r="N23" s="62">
        <f t="shared" si="26"/>
        <v>16625</v>
      </c>
      <c r="O23" s="62">
        <f t="shared" si="27"/>
        <v>104125</v>
      </c>
      <c r="P23" s="62">
        <f t="shared" si="28"/>
        <v>104125</v>
      </c>
      <c r="Q23" s="62" t="s">
        <v>394</v>
      </c>
      <c r="R23" s="62" t="s">
        <v>394</v>
      </c>
      <c r="S23" s="62" t="s">
        <v>394</v>
      </c>
      <c r="T23" s="65" t="s">
        <v>394</v>
      </c>
      <c r="U23" s="62">
        <v>482900</v>
      </c>
      <c r="V23" s="62">
        <f t="shared" ref="V23" si="51">U23*19%</f>
        <v>91751</v>
      </c>
      <c r="W23" s="62">
        <f t="shared" ref="W23" si="52">V23+U23</f>
        <v>574651</v>
      </c>
      <c r="X23" s="62">
        <f t="shared" ref="X23" si="53">W23</f>
        <v>574651</v>
      </c>
      <c r="Y23" s="66" t="s">
        <v>414</v>
      </c>
      <c r="Z23" s="76">
        <v>0.19</v>
      </c>
      <c r="AA23" s="68"/>
      <c r="AB23" s="67">
        <f t="shared" si="22"/>
        <v>95714.285714285725</v>
      </c>
      <c r="AC23" s="67">
        <f t="shared" si="8"/>
        <v>18185.714285714286</v>
      </c>
      <c r="AD23" s="69">
        <v>113900</v>
      </c>
      <c r="AE23" s="70">
        <f t="shared" si="9"/>
        <v>113900</v>
      </c>
      <c r="AF23" s="71"/>
      <c r="AH23" s="50" t="s">
        <v>515</v>
      </c>
      <c r="AJ23" s="73">
        <f t="shared" si="3"/>
        <v>-4.1176470588235259E-2</v>
      </c>
      <c r="AK23" s="73">
        <f t="shared" si="4"/>
        <v>7.361963190184051E-2</v>
      </c>
      <c r="AL23" s="74">
        <f t="shared" si="5"/>
        <v>84666.666666666672</v>
      </c>
      <c r="AM23" s="74">
        <f>+(U23+AB23)/2</f>
        <v>289307.14285714284</v>
      </c>
      <c r="AN23" s="107">
        <f t="shared" si="11"/>
        <v>2.4170134983127105</v>
      </c>
    </row>
    <row r="24" spans="1:40" ht="166.5" thickBot="1" x14ac:dyDescent="0.25">
      <c r="A24" s="59">
        <v>22</v>
      </c>
      <c r="B24" s="80" t="s">
        <v>543</v>
      </c>
      <c r="C24" s="85" t="s">
        <v>33</v>
      </c>
      <c r="D24" s="59">
        <v>1</v>
      </c>
      <c r="E24" s="62">
        <v>352000</v>
      </c>
      <c r="F24" s="62">
        <v>66880</v>
      </c>
      <c r="G24" s="62">
        <v>418880</v>
      </c>
      <c r="H24" s="62">
        <v>418880</v>
      </c>
      <c r="I24" s="62">
        <v>268000</v>
      </c>
      <c r="J24" s="62">
        <v>50920</v>
      </c>
      <c r="K24" s="62">
        <v>318920</v>
      </c>
      <c r="L24" s="62">
        <v>318920</v>
      </c>
      <c r="M24" s="62">
        <v>312000</v>
      </c>
      <c r="N24" s="62">
        <f t="shared" si="26"/>
        <v>59280</v>
      </c>
      <c r="O24" s="62">
        <f t="shared" si="27"/>
        <v>371280</v>
      </c>
      <c r="P24" s="62">
        <f t="shared" si="28"/>
        <v>371280</v>
      </c>
      <c r="Q24" s="62" t="s">
        <v>394</v>
      </c>
      <c r="R24" s="62" t="s">
        <v>394</v>
      </c>
      <c r="S24" s="62" t="s">
        <v>394</v>
      </c>
      <c r="T24" s="65" t="s">
        <v>394</v>
      </c>
      <c r="U24" s="62" t="s">
        <v>394</v>
      </c>
      <c r="V24" s="62" t="s">
        <v>394</v>
      </c>
      <c r="W24" s="62" t="s">
        <v>394</v>
      </c>
      <c r="X24" s="62" t="s">
        <v>394</v>
      </c>
      <c r="Y24" s="66" t="s">
        <v>394</v>
      </c>
      <c r="Z24" s="67"/>
      <c r="AA24" s="68"/>
      <c r="AB24" s="67" t="s">
        <v>394</v>
      </c>
      <c r="AC24" s="67" t="s">
        <v>394</v>
      </c>
      <c r="AD24" s="69" t="s">
        <v>394</v>
      </c>
      <c r="AE24" s="70" t="str">
        <f t="shared" si="9"/>
        <v>N/A</v>
      </c>
      <c r="AF24" s="71"/>
      <c r="AH24" s="50" t="s">
        <v>515</v>
      </c>
      <c r="AJ24" s="73">
        <f t="shared" si="3"/>
        <v>0.31343283582089554</v>
      </c>
      <c r="AK24" s="73">
        <f t="shared" si="4"/>
        <v>-0.11363636363636365</v>
      </c>
      <c r="AL24" s="74">
        <f t="shared" si="5"/>
        <v>310666.66666666669</v>
      </c>
      <c r="AM24" s="74" t="str">
        <f>+U24</f>
        <v>N/A</v>
      </c>
      <c r="AN24" s="108" t="e">
        <f t="shared" si="11"/>
        <v>#VALUE!</v>
      </c>
    </row>
    <row r="25" spans="1:40" ht="192" thickBot="1" x14ac:dyDescent="0.25">
      <c r="A25" s="59">
        <v>23</v>
      </c>
      <c r="B25" s="60" t="s">
        <v>544</v>
      </c>
      <c r="C25" s="61" t="s">
        <v>13</v>
      </c>
      <c r="D25" s="59">
        <v>1</v>
      </c>
      <c r="E25" s="62">
        <v>78000</v>
      </c>
      <c r="F25" s="62">
        <v>14820</v>
      </c>
      <c r="G25" s="62">
        <v>92820</v>
      </c>
      <c r="H25" s="62">
        <v>92820</v>
      </c>
      <c r="I25" s="62">
        <v>69000</v>
      </c>
      <c r="J25" s="62">
        <v>13110</v>
      </c>
      <c r="K25" s="62">
        <v>82110</v>
      </c>
      <c r="L25" s="62">
        <v>82110</v>
      </c>
      <c r="M25" s="62">
        <v>75000</v>
      </c>
      <c r="N25" s="62">
        <f t="shared" si="26"/>
        <v>14250</v>
      </c>
      <c r="O25" s="62">
        <f t="shared" si="27"/>
        <v>89250</v>
      </c>
      <c r="P25" s="62">
        <f t="shared" si="28"/>
        <v>89250</v>
      </c>
      <c r="Q25" s="62" t="s">
        <v>394</v>
      </c>
      <c r="R25" s="62" t="s">
        <v>394</v>
      </c>
      <c r="S25" s="62" t="s">
        <v>394</v>
      </c>
      <c r="T25" s="65" t="s">
        <v>394</v>
      </c>
      <c r="U25" s="62" t="s">
        <v>394</v>
      </c>
      <c r="V25" s="62" t="s">
        <v>394</v>
      </c>
      <c r="W25" s="62" t="s">
        <v>394</v>
      </c>
      <c r="X25" s="62" t="s">
        <v>394</v>
      </c>
      <c r="Y25" s="66" t="s">
        <v>394</v>
      </c>
      <c r="Z25" s="67"/>
      <c r="AA25" s="68"/>
      <c r="AB25" s="67">
        <f t="shared" si="22"/>
        <v>23277.310924369747</v>
      </c>
      <c r="AC25" s="67">
        <f t="shared" si="8"/>
        <v>4422.6890756302519</v>
      </c>
      <c r="AD25" s="69">
        <v>27700</v>
      </c>
      <c r="AE25" s="70">
        <f t="shared" si="9"/>
        <v>27700</v>
      </c>
      <c r="AF25" s="71"/>
      <c r="AH25" s="50" t="s">
        <v>515</v>
      </c>
      <c r="AJ25" s="73">
        <f t="shared" si="3"/>
        <v>0.13043478260869557</v>
      </c>
      <c r="AK25" s="73">
        <f t="shared" si="4"/>
        <v>-3.8461538461538436E-2</v>
      </c>
      <c r="AL25" s="74">
        <f t="shared" si="5"/>
        <v>74000</v>
      </c>
      <c r="AM25" s="74">
        <f>+AB25</f>
        <v>23277.310924369747</v>
      </c>
      <c r="AN25" s="107">
        <f t="shared" si="11"/>
        <v>-0.68544174426527371</v>
      </c>
    </row>
    <row r="26" spans="1:40" ht="217.5" thickBot="1" x14ac:dyDescent="0.25">
      <c r="A26" s="59">
        <v>24</v>
      </c>
      <c r="B26" s="86" t="s">
        <v>545</v>
      </c>
      <c r="C26" s="61" t="s">
        <v>33</v>
      </c>
      <c r="D26" s="59">
        <v>1</v>
      </c>
      <c r="E26" s="62">
        <v>98000</v>
      </c>
      <c r="F26" s="62">
        <v>18620</v>
      </c>
      <c r="G26" s="62">
        <v>116620</v>
      </c>
      <c r="H26" s="62">
        <v>116620</v>
      </c>
      <c r="I26" s="62">
        <v>96000</v>
      </c>
      <c r="J26" s="62">
        <v>18240</v>
      </c>
      <c r="K26" s="62">
        <v>114240</v>
      </c>
      <c r="L26" s="62">
        <v>114240</v>
      </c>
      <c r="M26" s="62">
        <v>112000</v>
      </c>
      <c r="N26" s="62">
        <f t="shared" si="26"/>
        <v>21280</v>
      </c>
      <c r="O26" s="62">
        <f t="shared" si="27"/>
        <v>133280</v>
      </c>
      <c r="P26" s="62">
        <f t="shared" si="28"/>
        <v>133280</v>
      </c>
      <c r="Q26" s="62" t="s">
        <v>394</v>
      </c>
      <c r="R26" s="62" t="s">
        <v>394</v>
      </c>
      <c r="S26" s="62" t="s">
        <v>394</v>
      </c>
      <c r="T26" s="65" t="s">
        <v>394</v>
      </c>
      <c r="U26" s="62" t="s">
        <v>394</v>
      </c>
      <c r="V26" s="62" t="s">
        <v>394</v>
      </c>
      <c r="W26" s="62" t="s">
        <v>394</v>
      </c>
      <c r="X26" s="62" t="s">
        <v>394</v>
      </c>
      <c r="Y26" s="66" t="s">
        <v>394</v>
      </c>
      <c r="Z26" s="67"/>
      <c r="AA26" s="68"/>
      <c r="AB26" s="67" t="s">
        <v>394</v>
      </c>
      <c r="AC26" s="67" t="s">
        <v>394</v>
      </c>
      <c r="AD26" s="69" t="s">
        <v>394</v>
      </c>
      <c r="AE26" s="70" t="str">
        <f t="shared" si="9"/>
        <v>N/A</v>
      </c>
      <c r="AF26" s="71"/>
      <c r="AH26" s="50" t="s">
        <v>515</v>
      </c>
      <c r="AJ26" s="73">
        <f t="shared" si="3"/>
        <v>2.0833333333333259E-2</v>
      </c>
      <c r="AK26" s="73">
        <f t="shared" si="4"/>
        <v>0.14285714285714279</v>
      </c>
      <c r="AL26" s="74">
        <f t="shared" si="5"/>
        <v>102000</v>
      </c>
      <c r="AM26" s="74" t="str">
        <f>+U26</f>
        <v>N/A</v>
      </c>
      <c r="AN26" s="108" t="e">
        <f t="shared" si="11"/>
        <v>#VALUE!</v>
      </c>
    </row>
    <row r="27" spans="1:40" ht="166.5" thickBot="1" x14ac:dyDescent="0.25">
      <c r="A27" s="59">
        <v>25</v>
      </c>
      <c r="B27" s="87" t="s">
        <v>546</v>
      </c>
      <c r="C27" s="61" t="s">
        <v>24</v>
      </c>
      <c r="D27" s="59">
        <v>1</v>
      </c>
      <c r="E27" s="62">
        <v>13500</v>
      </c>
      <c r="F27" s="62">
        <v>2565</v>
      </c>
      <c r="G27" s="62">
        <v>16065</v>
      </c>
      <c r="H27" s="62">
        <v>16065</v>
      </c>
      <c r="I27" s="62">
        <v>12500</v>
      </c>
      <c r="J27" s="62">
        <v>2375</v>
      </c>
      <c r="K27" s="62">
        <v>14875</v>
      </c>
      <c r="L27" s="62">
        <v>14875</v>
      </c>
      <c r="M27" s="62">
        <v>13500</v>
      </c>
      <c r="N27" s="62">
        <f>M27*19%</f>
        <v>2565</v>
      </c>
      <c r="O27" s="62">
        <f>N27+M27</f>
        <v>16065</v>
      </c>
      <c r="P27" s="62">
        <f>O27</f>
        <v>16065</v>
      </c>
      <c r="Q27" s="62" t="s">
        <v>394</v>
      </c>
      <c r="R27" s="62" t="s">
        <v>394</v>
      </c>
      <c r="S27" s="62" t="s">
        <v>394</v>
      </c>
      <c r="T27" s="65" t="s">
        <v>394</v>
      </c>
      <c r="U27" s="62">
        <v>6700</v>
      </c>
      <c r="V27" s="62">
        <f t="shared" ref="V27" si="54">U27*19%</f>
        <v>1273</v>
      </c>
      <c r="W27" s="62">
        <f t="shared" ref="W27" si="55">V27+U27</f>
        <v>7973</v>
      </c>
      <c r="X27" s="62">
        <f t="shared" ref="X27" si="56">W27</f>
        <v>7973</v>
      </c>
      <c r="Y27" s="66" t="s">
        <v>415</v>
      </c>
      <c r="Z27" s="76">
        <v>0.19</v>
      </c>
      <c r="AA27" s="68"/>
      <c r="AB27" s="67">
        <f t="shared" si="22"/>
        <v>9159.6638655462193</v>
      </c>
      <c r="AC27" s="67">
        <f t="shared" si="8"/>
        <v>1740.3361344537816</v>
      </c>
      <c r="AD27" s="69">
        <v>10900</v>
      </c>
      <c r="AE27" s="70">
        <f t="shared" si="9"/>
        <v>10900</v>
      </c>
      <c r="AF27" s="71"/>
      <c r="AH27" s="50" t="s">
        <v>515</v>
      </c>
      <c r="AJ27" s="73">
        <f t="shared" si="3"/>
        <v>8.0000000000000071E-2</v>
      </c>
      <c r="AK27" s="73">
        <f t="shared" si="4"/>
        <v>0</v>
      </c>
      <c r="AL27" s="74">
        <f t="shared" si="5"/>
        <v>13166.666666666666</v>
      </c>
      <c r="AM27" s="74">
        <f>+(U27+AB27)/2</f>
        <v>7929.8319327731097</v>
      </c>
      <c r="AN27" s="107">
        <f t="shared" si="11"/>
        <v>-0.39773428358685237</v>
      </c>
    </row>
    <row r="28" spans="1:40" ht="51.75" thickBot="1" x14ac:dyDescent="0.25">
      <c r="A28" s="59">
        <v>26</v>
      </c>
      <c r="B28" s="60" t="s">
        <v>547</v>
      </c>
      <c r="C28" s="61" t="s">
        <v>38</v>
      </c>
      <c r="D28" s="59">
        <v>1</v>
      </c>
      <c r="E28" s="62">
        <v>29000</v>
      </c>
      <c r="F28" s="62">
        <v>5510</v>
      </c>
      <c r="G28" s="62">
        <v>34510</v>
      </c>
      <c r="H28" s="62">
        <v>34510</v>
      </c>
      <c r="I28" s="62">
        <v>29600</v>
      </c>
      <c r="J28" s="62">
        <v>5624</v>
      </c>
      <c r="K28" s="62">
        <v>35224</v>
      </c>
      <c r="L28" s="62">
        <v>35224</v>
      </c>
      <c r="M28" s="62">
        <v>32000</v>
      </c>
      <c r="N28" s="62">
        <f t="shared" ref="N28:N32" si="57">M28*19%</f>
        <v>6080</v>
      </c>
      <c r="O28" s="62">
        <f t="shared" ref="O28:O32" si="58">N28+M28</f>
        <v>38080</v>
      </c>
      <c r="P28" s="62">
        <f t="shared" ref="P28:P32" si="59">O28</f>
        <v>38080</v>
      </c>
      <c r="Q28" s="62">
        <v>9000.57</v>
      </c>
      <c r="R28" s="62">
        <f t="shared" ref="R28:R31" si="60">Q28*19%</f>
        <v>1710.1082999999999</v>
      </c>
      <c r="S28" s="62">
        <f t="shared" ref="S28:S31" si="61">R28+Q28</f>
        <v>10710.6783</v>
      </c>
      <c r="T28" s="65">
        <f t="shared" ref="T28:T31" si="62">S28</f>
        <v>10710.6783</v>
      </c>
      <c r="U28" s="62" t="s">
        <v>394</v>
      </c>
      <c r="V28" s="62" t="s">
        <v>394</v>
      </c>
      <c r="W28" s="62" t="s">
        <v>394</v>
      </c>
      <c r="X28" s="62" t="s">
        <v>394</v>
      </c>
      <c r="Y28" s="66" t="s">
        <v>394</v>
      </c>
      <c r="Z28" s="67"/>
      <c r="AA28" s="68"/>
      <c r="AB28" s="67" t="s">
        <v>394</v>
      </c>
      <c r="AC28" s="67" t="s">
        <v>394</v>
      </c>
      <c r="AD28" s="69" t="s">
        <v>394</v>
      </c>
      <c r="AE28" s="70" t="str">
        <f t="shared" si="9"/>
        <v>N/A</v>
      </c>
      <c r="AF28" s="71"/>
      <c r="AH28" s="50" t="s">
        <v>515</v>
      </c>
      <c r="AJ28" s="73">
        <f t="shared" si="3"/>
        <v>-2.0270270270270285E-2</v>
      </c>
      <c r="AK28" s="73">
        <f t="shared" si="4"/>
        <v>0.10344827586206895</v>
      </c>
      <c r="AL28" s="74">
        <f t="shared" si="5"/>
        <v>30200</v>
      </c>
      <c r="AM28" s="74" t="str">
        <f>+U28</f>
        <v>N/A</v>
      </c>
      <c r="AN28" s="108" t="e">
        <f t="shared" si="11"/>
        <v>#VALUE!</v>
      </c>
    </row>
    <row r="29" spans="1:40" ht="179.25" thickBot="1" x14ac:dyDescent="0.25">
      <c r="A29" s="59">
        <v>27</v>
      </c>
      <c r="B29" s="87" t="s">
        <v>548</v>
      </c>
      <c r="C29" s="61" t="s">
        <v>13</v>
      </c>
      <c r="D29" s="59">
        <v>1</v>
      </c>
      <c r="E29" s="62">
        <v>135000</v>
      </c>
      <c r="F29" s="62">
        <v>25650</v>
      </c>
      <c r="G29" s="62">
        <v>160650</v>
      </c>
      <c r="H29" s="62">
        <v>160650</v>
      </c>
      <c r="I29" s="62">
        <v>98000</v>
      </c>
      <c r="J29" s="62">
        <v>18620</v>
      </c>
      <c r="K29" s="62">
        <v>116620</v>
      </c>
      <c r="L29" s="62">
        <v>116620</v>
      </c>
      <c r="M29" s="62">
        <v>112000</v>
      </c>
      <c r="N29" s="62">
        <f t="shared" si="57"/>
        <v>21280</v>
      </c>
      <c r="O29" s="62">
        <f t="shared" si="58"/>
        <v>133280</v>
      </c>
      <c r="P29" s="62">
        <f t="shared" si="59"/>
        <v>133280</v>
      </c>
      <c r="Q29" s="62" t="s">
        <v>394</v>
      </c>
      <c r="R29" s="62" t="s">
        <v>394</v>
      </c>
      <c r="S29" s="62" t="s">
        <v>394</v>
      </c>
      <c r="T29" s="65" t="s">
        <v>394</v>
      </c>
      <c r="U29" s="62" t="s">
        <v>394</v>
      </c>
      <c r="V29" s="62" t="s">
        <v>394</v>
      </c>
      <c r="W29" s="62" t="s">
        <v>394</v>
      </c>
      <c r="X29" s="62" t="s">
        <v>394</v>
      </c>
      <c r="Y29" s="66" t="s">
        <v>394</v>
      </c>
      <c r="Z29" s="67"/>
      <c r="AA29" s="68"/>
      <c r="AB29" s="67">
        <f t="shared" si="22"/>
        <v>56218.487394957985</v>
      </c>
      <c r="AC29" s="67">
        <f t="shared" si="8"/>
        <v>10681.512605042017</v>
      </c>
      <c r="AD29" s="69">
        <v>66900</v>
      </c>
      <c r="AE29" s="70">
        <f t="shared" si="9"/>
        <v>66900</v>
      </c>
      <c r="AF29" s="71"/>
      <c r="AH29" s="50" t="s">
        <v>515</v>
      </c>
      <c r="AJ29" s="73">
        <f t="shared" si="3"/>
        <v>0.37755102040816335</v>
      </c>
      <c r="AK29" s="73">
        <f t="shared" si="4"/>
        <v>-0.17037037037037039</v>
      </c>
      <c r="AL29" s="74">
        <f t="shared" si="5"/>
        <v>115000</v>
      </c>
      <c r="AM29" s="74">
        <f>+AB29</f>
        <v>56218.487394957985</v>
      </c>
      <c r="AN29" s="107">
        <f t="shared" si="11"/>
        <v>-0.51114358786993064</v>
      </c>
    </row>
    <row r="30" spans="1:40" ht="64.5" thickBot="1" x14ac:dyDescent="0.25">
      <c r="A30" s="59">
        <v>28</v>
      </c>
      <c r="B30" s="60" t="s">
        <v>549</v>
      </c>
      <c r="C30" s="61" t="s">
        <v>13</v>
      </c>
      <c r="D30" s="59">
        <v>1</v>
      </c>
      <c r="E30" s="62">
        <v>145000</v>
      </c>
      <c r="F30" s="62">
        <v>27550</v>
      </c>
      <c r="G30" s="62">
        <v>172550</v>
      </c>
      <c r="H30" s="62">
        <v>172550</v>
      </c>
      <c r="I30" s="62">
        <v>98000</v>
      </c>
      <c r="J30" s="62">
        <v>18620</v>
      </c>
      <c r="K30" s="62">
        <v>116620</v>
      </c>
      <c r="L30" s="62">
        <v>116620</v>
      </c>
      <c r="M30" s="62">
        <v>112000</v>
      </c>
      <c r="N30" s="62">
        <f t="shared" si="57"/>
        <v>21280</v>
      </c>
      <c r="O30" s="62">
        <f t="shared" si="58"/>
        <v>133280</v>
      </c>
      <c r="P30" s="62">
        <f t="shared" si="59"/>
        <v>133280</v>
      </c>
      <c r="Q30" s="62">
        <v>16131.76</v>
      </c>
      <c r="R30" s="62">
        <f t="shared" si="60"/>
        <v>3065.0344</v>
      </c>
      <c r="S30" s="62">
        <f t="shared" si="61"/>
        <v>19196.794399999999</v>
      </c>
      <c r="T30" s="65">
        <f t="shared" si="62"/>
        <v>19196.794399999999</v>
      </c>
      <c r="U30" s="62" t="s">
        <v>394</v>
      </c>
      <c r="V30" s="62" t="s">
        <v>394</v>
      </c>
      <c r="W30" s="62" t="s">
        <v>394</v>
      </c>
      <c r="X30" s="62" t="s">
        <v>394</v>
      </c>
      <c r="Y30" s="66" t="s">
        <v>394</v>
      </c>
      <c r="Z30" s="67"/>
      <c r="AA30" s="68"/>
      <c r="AB30" s="67" t="s">
        <v>394</v>
      </c>
      <c r="AC30" s="67" t="s">
        <v>394</v>
      </c>
      <c r="AD30" s="69" t="s">
        <v>394</v>
      </c>
      <c r="AE30" s="70" t="str">
        <f t="shared" si="9"/>
        <v>N/A</v>
      </c>
      <c r="AF30" s="71"/>
      <c r="AH30" s="50" t="s">
        <v>515</v>
      </c>
      <c r="AJ30" s="73">
        <f t="shared" si="3"/>
        <v>0.47959183673469385</v>
      </c>
      <c r="AK30" s="73">
        <f t="shared" si="4"/>
        <v>-0.22758620689655173</v>
      </c>
      <c r="AL30" s="74">
        <f t="shared" si="5"/>
        <v>118333.33333333333</v>
      </c>
      <c r="AM30" s="74" t="str">
        <f t="shared" ref="AM30:AM31" si="63">+U30</f>
        <v>N/A</v>
      </c>
      <c r="AN30" s="108" t="e">
        <f t="shared" si="11"/>
        <v>#VALUE!</v>
      </c>
    </row>
    <row r="31" spans="1:40" ht="77.25" thickBot="1" x14ac:dyDescent="0.25">
      <c r="A31" s="59">
        <v>29</v>
      </c>
      <c r="B31" s="60" t="s">
        <v>550</v>
      </c>
      <c r="C31" s="61" t="s">
        <v>13</v>
      </c>
      <c r="D31" s="59">
        <v>1</v>
      </c>
      <c r="E31" s="62">
        <v>701200</v>
      </c>
      <c r="F31" s="62">
        <v>133228</v>
      </c>
      <c r="G31" s="62">
        <v>834428</v>
      </c>
      <c r="H31" s="62">
        <v>834428</v>
      </c>
      <c r="I31" s="62">
        <v>598000</v>
      </c>
      <c r="J31" s="62">
        <f>+I31*0.19</f>
        <v>113620</v>
      </c>
      <c r="K31" s="62">
        <f>+I31+J31</f>
        <v>711620</v>
      </c>
      <c r="L31" s="62">
        <f>+K31</f>
        <v>711620</v>
      </c>
      <c r="M31" s="62">
        <v>623000</v>
      </c>
      <c r="N31" s="62">
        <f t="shared" si="57"/>
        <v>118370</v>
      </c>
      <c r="O31" s="62">
        <f t="shared" si="58"/>
        <v>741370</v>
      </c>
      <c r="P31" s="62">
        <f t="shared" si="59"/>
        <v>741370</v>
      </c>
      <c r="Q31" s="62">
        <v>47511.7</v>
      </c>
      <c r="R31" s="62">
        <f t="shared" si="60"/>
        <v>9027.223</v>
      </c>
      <c r="S31" s="62">
        <f t="shared" si="61"/>
        <v>56538.922999999995</v>
      </c>
      <c r="T31" s="65">
        <f t="shared" si="62"/>
        <v>56538.922999999995</v>
      </c>
      <c r="U31" s="62" t="s">
        <v>394</v>
      </c>
      <c r="V31" s="62" t="s">
        <v>394</v>
      </c>
      <c r="W31" s="62" t="s">
        <v>394</v>
      </c>
      <c r="X31" s="62" t="s">
        <v>394</v>
      </c>
      <c r="Y31" s="66" t="s">
        <v>394</v>
      </c>
      <c r="Z31" s="67"/>
      <c r="AA31" s="68"/>
      <c r="AB31" s="67" t="s">
        <v>394</v>
      </c>
      <c r="AC31" s="67" t="s">
        <v>394</v>
      </c>
      <c r="AD31" s="69" t="s">
        <v>394</v>
      </c>
      <c r="AE31" s="70" t="str">
        <f t="shared" si="9"/>
        <v>N/A</v>
      </c>
      <c r="AF31" s="71"/>
      <c r="AH31" s="50" t="s">
        <v>515</v>
      </c>
      <c r="AJ31" s="73">
        <f t="shared" si="3"/>
        <v>0.17257525083612046</v>
      </c>
      <c r="AK31" s="73">
        <f t="shared" si="4"/>
        <v>-0.11152310325156878</v>
      </c>
      <c r="AL31" s="74">
        <f t="shared" si="5"/>
        <v>640733.33333333337</v>
      </c>
      <c r="AM31" s="74" t="str">
        <f t="shared" si="63"/>
        <v>N/A</v>
      </c>
      <c r="AN31" s="108" t="e">
        <f t="shared" si="11"/>
        <v>#VALUE!</v>
      </c>
    </row>
    <row r="32" spans="1:40" ht="90" thickBot="1" x14ac:dyDescent="0.25">
      <c r="A32" s="59">
        <v>30</v>
      </c>
      <c r="B32" s="87" t="s">
        <v>551</v>
      </c>
      <c r="C32" s="61" t="s">
        <v>38</v>
      </c>
      <c r="D32" s="59">
        <v>1</v>
      </c>
      <c r="E32" s="62">
        <v>62000</v>
      </c>
      <c r="F32" s="62">
        <v>11780</v>
      </c>
      <c r="G32" s="62">
        <v>73780</v>
      </c>
      <c r="H32" s="62">
        <v>73780</v>
      </c>
      <c r="I32" s="62">
        <v>48000</v>
      </c>
      <c r="J32" s="62">
        <v>9120</v>
      </c>
      <c r="K32" s="62">
        <v>57120</v>
      </c>
      <c r="L32" s="62">
        <v>57120</v>
      </c>
      <c r="M32" s="62">
        <v>58000</v>
      </c>
      <c r="N32" s="62">
        <f t="shared" si="57"/>
        <v>11020</v>
      </c>
      <c r="O32" s="62">
        <f t="shared" si="58"/>
        <v>69020</v>
      </c>
      <c r="P32" s="62">
        <f t="shared" si="59"/>
        <v>69020</v>
      </c>
      <c r="Q32" s="62" t="s">
        <v>394</v>
      </c>
      <c r="R32" s="62" t="s">
        <v>394</v>
      </c>
      <c r="S32" s="62" t="s">
        <v>394</v>
      </c>
      <c r="T32" s="65" t="s">
        <v>394</v>
      </c>
      <c r="U32" s="62" t="s">
        <v>394</v>
      </c>
      <c r="V32" s="62" t="s">
        <v>394</v>
      </c>
      <c r="W32" s="62" t="s">
        <v>394</v>
      </c>
      <c r="X32" s="62" t="s">
        <v>394</v>
      </c>
      <c r="Y32" s="66" t="s">
        <v>394</v>
      </c>
      <c r="Z32" s="67"/>
      <c r="AA32" s="68"/>
      <c r="AB32" s="67">
        <f t="shared" si="22"/>
        <v>27647.058823529413</v>
      </c>
      <c r="AC32" s="67">
        <f t="shared" si="8"/>
        <v>5252.9411764705883</v>
      </c>
      <c r="AD32" s="69">
        <v>32900</v>
      </c>
      <c r="AE32" s="70">
        <f t="shared" si="9"/>
        <v>32900</v>
      </c>
      <c r="AF32" s="88" t="s">
        <v>416</v>
      </c>
      <c r="AH32" s="50" t="s">
        <v>515</v>
      </c>
      <c r="AJ32" s="73">
        <f t="shared" si="3"/>
        <v>0.29166666666666674</v>
      </c>
      <c r="AK32" s="73">
        <f t="shared" si="4"/>
        <v>-6.4516129032258118E-2</v>
      </c>
      <c r="AL32" s="74">
        <f t="shared" si="5"/>
        <v>56000</v>
      </c>
      <c r="AM32" s="74">
        <f>+AB32</f>
        <v>27647.058823529413</v>
      </c>
      <c r="AN32" s="107">
        <f t="shared" si="11"/>
        <v>-0.50630252100840334</v>
      </c>
    </row>
    <row r="33" spans="1:40" ht="90" thickBot="1" x14ac:dyDescent="0.25">
      <c r="A33" s="59">
        <v>31</v>
      </c>
      <c r="B33" s="60" t="s">
        <v>552</v>
      </c>
      <c r="C33" s="61" t="s">
        <v>24</v>
      </c>
      <c r="D33" s="59">
        <v>1</v>
      </c>
      <c r="E33" s="62">
        <v>199000</v>
      </c>
      <c r="F33" s="62">
        <v>37810</v>
      </c>
      <c r="G33" s="62">
        <v>236810</v>
      </c>
      <c r="H33" s="62">
        <v>236810</v>
      </c>
      <c r="I33" s="62">
        <v>148000</v>
      </c>
      <c r="J33" s="62">
        <f>+I33*0.19</f>
        <v>28120</v>
      </c>
      <c r="K33" s="62">
        <v>176120</v>
      </c>
      <c r="L33" s="62">
        <v>176120</v>
      </c>
      <c r="M33" s="62">
        <v>201500</v>
      </c>
      <c r="N33" s="62">
        <f>M33*19%</f>
        <v>38285</v>
      </c>
      <c r="O33" s="62">
        <f>N33+M33</f>
        <v>239785</v>
      </c>
      <c r="P33" s="62">
        <f>O33</f>
        <v>239785</v>
      </c>
      <c r="Q33" s="62" t="s">
        <v>394</v>
      </c>
      <c r="R33" s="62" t="s">
        <v>394</v>
      </c>
      <c r="S33" s="62" t="s">
        <v>394</v>
      </c>
      <c r="T33" s="65" t="s">
        <v>394</v>
      </c>
      <c r="U33" s="62">
        <v>2600</v>
      </c>
      <c r="V33" s="62">
        <f t="shared" ref="V33:V34" si="64">U33*19%</f>
        <v>494</v>
      </c>
      <c r="W33" s="62">
        <f t="shared" ref="W33:W34" si="65">V33+U33</f>
        <v>3094</v>
      </c>
      <c r="X33" s="62">
        <f t="shared" ref="X33:X34" si="66">W33</f>
        <v>3094</v>
      </c>
      <c r="Y33" s="66" t="s">
        <v>417</v>
      </c>
      <c r="Z33" s="67" t="s">
        <v>44</v>
      </c>
      <c r="AA33" s="68" t="s">
        <v>44</v>
      </c>
      <c r="AB33" s="67">
        <f t="shared" si="22"/>
        <v>621.00840336134456</v>
      </c>
      <c r="AC33" s="67">
        <f t="shared" si="8"/>
        <v>117.99159663865547</v>
      </c>
      <c r="AD33" s="69">
        <f>73900/100</f>
        <v>739</v>
      </c>
      <c r="AE33" s="70">
        <f t="shared" si="9"/>
        <v>739</v>
      </c>
      <c r="AF33" s="71"/>
      <c r="AH33" s="50" t="s">
        <v>515</v>
      </c>
      <c r="AI33" s="49" t="s">
        <v>519</v>
      </c>
      <c r="AJ33" s="73">
        <f t="shared" si="3"/>
        <v>0.34459459459459452</v>
      </c>
      <c r="AK33" s="73">
        <f t="shared" si="4"/>
        <v>1.2562814070351758E-2</v>
      </c>
      <c r="AL33" s="74">
        <f t="shared" si="5"/>
        <v>182833.33333333334</v>
      </c>
      <c r="AM33" s="74">
        <f>+(U33+AB33)/2</f>
        <v>1610.5042016806724</v>
      </c>
      <c r="AN33" s="107">
        <f t="shared" si="11"/>
        <v>-0.99119140819500084</v>
      </c>
    </row>
    <row r="34" spans="1:40" ht="77.25" thickBot="1" x14ac:dyDescent="0.25">
      <c r="A34" s="59">
        <v>32</v>
      </c>
      <c r="B34" s="60" t="s">
        <v>553</v>
      </c>
      <c r="C34" s="61" t="s">
        <v>24</v>
      </c>
      <c r="D34" s="59">
        <v>1</v>
      </c>
      <c r="E34" s="62">
        <v>215000</v>
      </c>
      <c r="F34" s="62">
        <v>40850</v>
      </c>
      <c r="G34" s="62">
        <v>255850</v>
      </c>
      <c r="H34" s="62">
        <v>255850</v>
      </c>
      <c r="I34" s="62">
        <v>198000</v>
      </c>
      <c r="J34" s="62">
        <f t="shared" ref="J34:J35" si="67">+I34*0.19</f>
        <v>37620</v>
      </c>
      <c r="K34" s="62">
        <v>235620</v>
      </c>
      <c r="L34" s="62">
        <v>235620</v>
      </c>
      <c r="M34" s="62">
        <v>201500</v>
      </c>
      <c r="N34" s="62">
        <f t="shared" ref="N34:N35" si="68">M34*19%</f>
        <v>38285</v>
      </c>
      <c r="O34" s="62">
        <f t="shared" ref="O34:O35" si="69">N34+M34</f>
        <v>239785</v>
      </c>
      <c r="P34" s="62">
        <f t="shared" ref="P34:P35" si="70">O34</f>
        <v>239785</v>
      </c>
      <c r="Q34" s="62" t="s">
        <v>394</v>
      </c>
      <c r="R34" s="62" t="s">
        <v>394</v>
      </c>
      <c r="S34" s="62" t="s">
        <v>394</v>
      </c>
      <c r="T34" s="65" t="s">
        <v>394</v>
      </c>
      <c r="U34" s="62">
        <v>5900</v>
      </c>
      <c r="V34" s="62">
        <f t="shared" si="64"/>
        <v>1121</v>
      </c>
      <c r="W34" s="62">
        <f t="shared" si="65"/>
        <v>7021</v>
      </c>
      <c r="X34" s="62">
        <f t="shared" si="66"/>
        <v>7021</v>
      </c>
      <c r="Y34" s="66" t="s">
        <v>418</v>
      </c>
      <c r="Z34" s="67" t="s">
        <v>44</v>
      </c>
      <c r="AA34" s="68" t="s">
        <v>44</v>
      </c>
      <c r="AB34" s="67" t="s">
        <v>394</v>
      </c>
      <c r="AC34" s="67" t="s">
        <v>394</v>
      </c>
      <c r="AD34" s="69" t="s">
        <v>394</v>
      </c>
      <c r="AE34" s="70" t="str">
        <f t="shared" si="9"/>
        <v>N/A</v>
      </c>
      <c r="AF34" s="71"/>
      <c r="AH34" s="50" t="s">
        <v>515</v>
      </c>
      <c r="AI34" s="49" t="s">
        <v>519</v>
      </c>
      <c r="AJ34" s="73">
        <f t="shared" si="3"/>
        <v>8.5858585858585856E-2</v>
      </c>
      <c r="AK34" s="73">
        <f t="shared" si="4"/>
        <v>-6.2790697674418583E-2</v>
      </c>
      <c r="AL34" s="74">
        <f t="shared" si="5"/>
        <v>204833.33333333334</v>
      </c>
      <c r="AM34" s="74">
        <f>+U34</f>
        <v>5900</v>
      </c>
      <c r="AN34" s="107">
        <f t="shared" si="11"/>
        <v>-0.97119609438567944</v>
      </c>
    </row>
    <row r="35" spans="1:40" ht="141" thickBot="1" x14ac:dyDescent="0.25">
      <c r="A35" s="59">
        <v>33</v>
      </c>
      <c r="B35" s="60" t="s">
        <v>554</v>
      </c>
      <c r="C35" s="61" t="s">
        <v>24</v>
      </c>
      <c r="D35" s="59">
        <v>1</v>
      </c>
      <c r="E35" s="62">
        <v>7900</v>
      </c>
      <c r="F35" s="62">
        <v>1501</v>
      </c>
      <c r="G35" s="62">
        <v>9401</v>
      </c>
      <c r="H35" s="62">
        <v>9401</v>
      </c>
      <c r="I35" s="62">
        <v>7800</v>
      </c>
      <c r="J35" s="62">
        <f t="shared" si="67"/>
        <v>1482</v>
      </c>
      <c r="K35" s="62">
        <v>9282</v>
      </c>
      <c r="L35" s="62">
        <v>9282</v>
      </c>
      <c r="M35" s="62">
        <v>8500</v>
      </c>
      <c r="N35" s="62">
        <f t="shared" si="68"/>
        <v>1615</v>
      </c>
      <c r="O35" s="62">
        <f t="shared" si="69"/>
        <v>10115</v>
      </c>
      <c r="P35" s="62">
        <f t="shared" si="70"/>
        <v>10115</v>
      </c>
      <c r="Q35" s="62" t="s">
        <v>394</v>
      </c>
      <c r="R35" s="62" t="s">
        <v>394</v>
      </c>
      <c r="S35" s="62" t="s">
        <v>394</v>
      </c>
      <c r="T35" s="65" t="s">
        <v>394</v>
      </c>
      <c r="U35" s="62" t="s">
        <v>394</v>
      </c>
      <c r="V35" s="62" t="s">
        <v>394</v>
      </c>
      <c r="W35" s="62" t="s">
        <v>394</v>
      </c>
      <c r="X35" s="62" t="s">
        <v>394</v>
      </c>
      <c r="Y35" s="66" t="s">
        <v>394</v>
      </c>
      <c r="Z35" s="67"/>
      <c r="AA35" s="68"/>
      <c r="AB35" s="67">
        <f t="shared" si="22"/>
        <v>4033.6134453781515</v>
      </c>
      <c r="AC35" s="67">
        <f t="shared" si="8"/>
        <v>766.38655462184875</v>
      </c>
      <c r="AD35" s="69">
        <v>4800</v>
      </c>
      <c r="AE35" s="70">
        <f t="shared" si="9"/>
        <v>4800</v>
      </c>
      <c r="AF35" s="71"/>
      <c r="AH35" s="50" t="s">
        <v>515</v>
      </c>
      <c r="AJ35" s="73">
        <f t="shared" si="3"/>
        <v>1.2820512820512775E-2</v>
      </c>
      <c r="AK35" s="73">
        <f t="shared" si="4"/>
        <v>7.5949367088607556E-2</v>
      </c>
      <c r="AL35" s="74">
        <f t="shared" si="5"/>
        <v>8066.666666666667</v>
      </c>
      <c r="AM35" s="74">
        <f>+AB35</f>
        <v>4033.6134453781515</v>
      </c>
      <c r="AN35" s="107">
        <f t="shared" si="11"/>
        <v>-0.49996527536634483</v>
      </c>
    </row>
    <row r="36" spans="1:40" ht="51.75" thickBot="1" x14ac:dyDescent="0.25">
      <c r="A36" s="59">
        <v>34</v>
      </c>
      <c r="B36" s="60" t="s">
        <v>555</v>
      </c>
      <c r="C36" s="61" t="s">
        <v>24</v>
      </c>
      <c r="D36" s="59">
        <v>1</v>
      </c>
      <c r="E36" s="62">
        <v>6000</v>
      </c>
      <c r="F36" s="62">
        <v>1140</v>
      </c>
      <c r="G36" s="62">
        <v>7140</v>
      </c>
      <c r="H36" s="62">
        <v>7140</v>
      </c>
      <c r="I36" s="62">
        <v>4200</v>
      </c>
      <c r="J36" s="62">
        <v>798</v>
      </c>
      <c r="K36" s="62">
        <v>4998</v>
      </c>
      <c r="L36" s="62">
        <v>4998</v>
      </c>
      <c r="M36" s="62">
        <v>5300</v>
      </c>
      <c r="N36" s="62">
        <f>M36*19%</f>
        <v>1007</v>
      </c>
      <c r="O36" s="62">
        <f>N36+M36</f>
        <v>6307</v>
      </c>
      <c r="P36" s="62">
        <f>O36</f>
        <v>6307</v>
      </c>
      <c r="Q36" s="62">
        <v>1533.04</v>
      </c>
      <c r="R36" s="62">
        <f>Q36*19%</f>
        <v>291.27760000000001</v>
      </c>
      <c r="S36" s="62">
        <f>R36+Q36</f>
        <v>1824.3175999999999</v>
      </c>
      <c r="T36" s="65">
        <f>S36</f>
        <v>1824.3175999999999</v>
      </c>
      <c r="U36" s="62">
        <v>3200</v>
      </c>
      <c r="V36" s="62">
        <f>U36*19%</f>
        <v>608</v>
      </c>
      <c r="W36" s="62">
        <f>V36+U36</f>
        <v>3808</v>
      </c>
      <c r="X36" s="62">
        <f>W36</f>
        <v>3808</v>
      </c>
      <c r="Y36" s="66" t="s">
        <v>419</v>
      </c>
      <c r="Z36" s="76">
        <v>0.19</v>
      </c>
      <c r="AA36" s="68"/>
      <c r="AB36" s="67">
        <f t="shared" si="22"/>
        <v>3277.3109243697481</v>
      </c>
      <c r="AC36" s="67">
        <f t="shared" si="8"/>
        <v>622.6890756302522</v>
      </c>
      <c r="AD36" s="69">
        <v>3900</v>
      </c>
      <c r="AE36" s="70">
        <f t="shared" si="9"/>
        <v>3900</v>
      </c>
      <c r="AF36" s="71"/>
      <c r="AH36" s="50" t="s">
        <v>515</v>
      </c>
      <c r="AJ36" s="73">
        <f t="shared" si="3"/>
        <v>0.4285714285714286</v>
      </c>
      <c r="AK36" s="73">
        <f t="shared" si="4"/>
        <v>-0.1166666666666667</v>
      </c>
      <c r="AL36" s="74">
        <f t="shared" si="5"/>
        <v>5166.666666666667</v>
      </c>
      <c r="AM36" s="74">
        <f>+(U36+AB36)/2</f>
        <v>3238.6554621848741</v>
      </c>
      <c r="AN36" s="107">
        <f t="shared" si="11"/>
        <v>-0.3731634589319599</v>
      </c>
    </row>
    <row r="37" spans="1:40" ht="51.75" thickBot="1" x14ac:dyDescent="0.25">
      <c r="A37" s="59">
        <v>35</v>
      </c>
      <c r="B37" s="60" t="s">
        <v>556</v>
      </c>
      <c r="C37" s="61" t="s">
        <v>24</v>
      </c>
      <c r="D37" s="59">
        <v>1</v>
      </c>
      <c r="E37" s="62">
        <v>7000</v>
      </c>
      <c r="F37" s="62">
        <v>1330</v>
      </c>
      <c r="G37" s="62">
        <v>8330</v>
      </c>
      <c r="H37" s="62">
        <v>8330</v>
      </c>
      <c r="I37" s="62">
        <v>6900</v>
      </c>
      <c r="J37" s="62">
        <v>1311</v>
      </c>
      <c r="K37" s="62">
        <v>8211</v>
      </c>
      <c r="L37" s="62">
        <v>8211</v>
      </c>
      <c r="M37" s="62">
        <v>7200</v>
      </c>
      <c r="N37" s="62">
        <f t="shared" ref="N37:N62" si="71">M37*19%</f>
        <v>1368</v>
      </c>
      <c r="O37" s="62">
        <f t="shared" ref="O37:O62" si="72">N37+M37</f>
        <v>8568</v>
      </c>
      <c r="P37" s="62">
        <f t="shared" ref="P37:P62" si="73">O37</f>
        <v>8568</v>
      </c>
      <c r="Q37" s="62">
        <v>7235.5</v>
      </c>
      <c r="R37" s="62">
        <f t="shared" ref="R37:R38" si="74">Q37*19%</f>
        <v>1374.7450000000001</v>
      </c>
      <c r="S37" s="62">
        <f t="shared" ref="S37:S38" si="75">R37+Q37</f>
        <v>8610.2450000000008</v>
      </c>
      <c r="T37" s="65">
        <f t="shared" ref="T37:T38" si="76">S37</f>
        <v>8610.2450000000008</v>
      </c>
      <c r="U37" s="62" t="s">
        <v>394</v>
      </c>
      <c r="V37" s="62" t="s">
        <v>394</v>
      </c>
      <c r="W37" s="62" t="s">
        <v>394</v>
      </c>
      <c r="X37" s="62" t="s">
        <v>394</v>
      </c>
      <c r="Y37" s="66" t="s">
        <v>394</v>
      </c>
      <c r="Z37" s="67"/>
      <c r="AA37" s="68"/>
      <c r="AB37" s="67">
        <f t="shared" si="22"/>
        <v>3529.4117647058824</v>
      </c>
      <c r="AC37" s="67">
        <f t="shared" si="8"/>
        <v>670.58823529411768</v>
      </c>
      <c r="AD37" s="69">
        <v>4200</v>
      </c>
      <c r="AE37" s="70">
        <f t="shared" si="9"/>
        <v>4200</v>
      </c>
      <c r="AF37" s="71"/>
      <c r="AH37" s="50" t="s">
        <v>515</v>
      </c>
      <c r="AJ37" s="73">
        <f t="shared" si="3"/>
        <v>1.449275362318847E-2</v>
      </c>
      <c r="AK37" s="73">
        <f t="shared" si="4"/>
        <v>2.857142857142847E-2</v>
      </c>
      <c r="AL37" s="74">
        <f t="shared" si="5"/>
        <v>7033.333333333333</v>
      </c>
      <c r="AM37" s="74">
        <f>+AB37</f>
        <v>3529.4117647058824</v>
      </c>
      <c r="AN37" s="107">
        <f t="shared" si="11"/>
        <v>-0.49818790075271813</v>
      </c>
    </row>
    <row r="38" spans="1:40" ht="39" thickBot="1" x14ac:dyDescent="0.25">
      <c r="A38" s="59">
        <v>36</v>
      </c>
      <c r="B38" s="60" t="s">
        <v>557</v>
      </c>
      <c r="C38" s="61" t="s">
        <v>24</v>
      </c>
      <c r="D38" s="59">
        <v>1</v>
      </c>
      <c r="E38" s="62">
        <v>7300</v>
      </c>
      <c r="F38" s="62">
        <v>1387</v>
      </c>
      <c r="G38" s="62">
        <v>8687</v>
      </c>
      <c r="H38" s="62">
        <v>8687</v>
      </c>
      <c r="I38" s="62">
        <v>6900</v>
      </c>
      <c r="J38" s="62">
        <v>1311</v>
      </c>
      <c r="K38" s="62">
        <v>8211</v>
      </c>
      <c r="L38" s="62">
        <v>8211</v>
      </c>
      <c r="M38" s="62">
        <v>7500</v>
      </c>
      <c r="N38" s="62">
        <f t="shared" si="71"/>
        <v>1425</v>
      </c>
      <c r="O38" s="62">
        <f t="shared" si="72"/>
        <v>8925</v>
      </c>
      <c r="P38" s="62">
        <f t="shared" si="73"/>
        <v>8925</v>
      </c>
      <c r="Q38" s="62">
        <v>313.7</v>
      </c>
      <c r="R38" s="62">
        <f t="shared" si="74"/>
        <v>59.603000000000002</v>
      </c>
      <c r="S38" s="62">
        <f t="shared" si="75"/>
        <v>373.303</v>
      </c>
      <c r="T38" s="65">
        <f t="shared" si="76"/>
        <v>373.303</v>
      </c>
      <c r="U38" s="62">
        <v>1900</v>
      </c>
      <c r="V38" s="62">
        <f t="shared" ref="V38" si="77">U38*19%</f>
        <v>361</v>
      </c>
      <c r="W38" s="62">
        <f t="shared" ref="W38" si="78">V38+U38</f>
        <v>2261</v>
      </c>
      <c r="X38" s="62">
        <f t="shared" ref="X38" si="79">W38</f>
        <v>2261</v>
      </c>
      <c r="Y38" s="66" t="s">
        <v>420</v>
      </c>
      <c r="Z38" s="76">
        <v>0.19</v>
      </c>
      <c r="AA38" s="68"/>
      <c r="AB38" s="67">
        <f t="shared" si="22"/>
        <v>1260.5042016806724</v>
      </c>
      <c r="AC38" s="67">
        <f t="shared" si="8"/>
        <v>239.49579831932775</v>
      </c>
      <c r="AD38" s="69">
        <v>1500</v>
      </c>
      <c r="AE38" s="70">
        <f t="shared" si="9"/>
        <v>1500</v>
      </c>
      <c r="AF38" s="71"/>
      <c r="AH38" s="50" t="s">
        <v>515</v>
      </c>
      <c r="AJ38" s="73">
        <f t="shared" si="3"/>
        <v>5.7971014492753659E-2</v>
      </c>
      <c r="AK38" s="73">
        <f t="shared" si="4"/>
        <v>2.7397260273972712E-2</v>
      </c>
      <c r="AL38" s="74">
        <f t="shared" si="5"/>
        <v>7233.333333333333</v>
      </c>
      <c r="AM38" s="74">
        <f t="shared" ref="AM38:AM43" si="80">+(U38+AB38)/2</f>
        <v>1580.2521008403362</v>
      </c>
      <c r="AN38" s="107">
        <f t="shared" si="11"/>
        <v>-0.78153196762575994</v>
      </c>
    </row>
    <row r="39" spans="1:40" ht="77.25" thickBot="1" x14ac:dyDescent="0.25">
      <c r="A39" s="59">
        <v>37</v>
      </c>
      <c r="B39" s="60" t="s">
        <v>558</v>
      </c>
      <c r="C39" s="61" t="s">
        <v>24</v>
      </c>
      <c r="D39" s="59">
        <v>1</v>
      </c>
      <c r="E39" s="62">
        <v>14200</v>
      </c>
      <c r="F39" s="62">
        <v>2698</v>
      </c>
      <c r="G39" s="62">
        <v>16898</v>
      </c>
      <c r="H39" s="62">
        <v>16898</v>
      </c>
      <c r="I39" s="62">
        <v>10100</v>
      </c>
      <c r="J39" s="62">
        <v>1919</v>
      </c>
      <c r="K39" s="62">
        <v>12019</v>
      </c>
      <c r="L39" s="62">
        <v>12019</v>
      </c>
      <c r="M39" s="62">
        <v>12500</v>
      </c>
      <c r="N39" s="62">
        <f t="shared" si="71"/>
        <v>2375</v>
      </c>
      <c r="O39" s="62">
        <f t="shared" si="72"/>
        <v>14875</v>
      </c>
      <c r="P39" s="62">
        <f t="shared" si="73"/>
        <v>14875</v>
      </c>
      <c r="Q39" s="62" t="s">
        <v>394</v>
      </c>
      <c r="R39" s="62" t="s">
        <v>394</v>
      </c>
      <c r="S39" s="62" t="s">
        <v>394</v>
      </c>
      <c r="T39" s="65" t="s">
        <v>394</v>
      </c>
      <c r="U39" s="62">
        <v>800</v>
      </c>
      <c r="V39" s="62">
        <f t="shared" ref="V39:V43" si="81">U39*19%</f>
        <v>152</v>
      </c>
      <c r="W39" s="62">
        <f t="shared" ref="W39:W43" si="82">V39+U39</f>
        <v>952</v>
      </c>
      <c r="X39" s="62">
        <f t="shared" ref="X39:X43" si="83">W39</f>
        <v>952</v>
      </c>
      <c r="Y39" s="66" t="s">
        <v>421</v>
      </c>
      <c r="Z39" s="76">
        <v>0.19</v>
      </c>
      <c r="AA39" s="68"/>
      <c r="AB39" s="67">
        <f t="shared" si="22"/>
        <v>1932.7731092436975</v>
      </c>
      <c r="AC39" s="67">
        <f t="shared" si="8"/>
        <v>367.22689075630251</v>
      </c>
      <c r="AD39" s="69">
        <v>2300</v>
      </c>
      <c r="AE39" s="70">
        <f t="shared" si="9"/>
        <v>2300</v>
      </c>
      <c r="AF39" s="71"/>
      <c r="AH39" s="50" t="s">
        <v>515</v>
      </c>
      <c r="AJ39" s="73">
        <f t="shared" si="3"/>
        <v>0.40594059405940586</v>
      </c>
      <c r="AK39" s="73">
        <f t="shared" si="4"/>
        <v>-0.11971830985915488</v>
      </c>
      <c r="AL39" s="74">
        <f t="shared" si="5"/>
        <v>12266.666666666666</v>
      </c>
      <c r="AM39" s="74">
        <f t="shared" si="80"/>
        <v>1366.3865546218487</v>
      </c>
      <c r="AN39" s="107">
        <f t="shared" si="11"/>
        <v>-0.88860979174278409</v>
      </c>
    </row>
    <row r="40" spans="1:40" ht="90" thickBot="1" x14ac:dyDescent="0.25">
      <c r="A40" s="59">
        <v>38</v>
      </c>
      <c r="B40" s="60" t="s">
        <v>559</v>
      </c>
      <c r="C40" s="61" t="s">
        <v>24</v>
      </c>
      <c r="D40" s="59">
        <v>1</v>
      </c>
      <c r="E40" s="62">
        <v>18500</v>
      </c>
      <c r="F40" s="62">
        <v>3515</v>
      </c>
      <c r="G40" s="62">
        <v>22015</v>
      </c>
      <c r="H40" s="62">
        <v>22015</v>
      </c>
      <c r="I40" s="62">
        <v>15200</v>
      </c>
      <c r="J40" s="62">
        <v>2888</v>
      </c>
      <c r="K40" s="62">
        <v>18088</v>
      </c>
      <c r="L40" s="62">
        <v>18088</v>
      </c>
      <c r="M40" s="62">
        <v>16200</v>
      </c>
      <c r="N40" s="62">
        <f t="shared" si="71"/>
        <v>3078</v>
      </c>
      <c r="O40" s="62">
        <f t="shared" si="72"/>
        <v>19278</v>
      </c>
      <c r="P40" s="62">
        <f t="shared" si="73"/>
        <v>19278</v>
      </c>
      <c r="Q40" s="62" t="s">
        <v>394</v>
      </c>
      <c r="R40" s="62" t="s">
        <v>394</v>
      </c>
      <c r="S40" s="62" t="s">
        <v>394</v>
      </c>
      <c r="T40" s="65" t="s">
        <v>394</v>
      </c>
      <c r="U40" s="62">
        <v>1700</v>
      </c>
      <c r="V40" s="62">
        <f t="shared" si="81"/>
        <v>323</v>
      </c>
      <c r="W40" s="62">
        <f t="shared" si="82"/>
        <v>2023</v>
      </c>
      <c r="X40" s="62">
        <f t="shared" si="83"/>
        <v>2023</v>
      </c>
      <c r="Y40" s="66" t="s">
        <v>422</v>
      </c>
      <c r="Z40" s="76">
        <v>0.19</v>
      </c>
      <c r="AA40" s="68"/>
      <c r="AB40" s="67">
        <f t="shared" si="22"/>
        <v>1672.2689075630253</v>
      </c>
      <c r="AC40" s="67">
        <f t="shared" si="8"/>
        <v>317.73109243697479</v>
      </c>
      <c r="AD40" s="69">
        <v>1990</v>
      </c>
      <c r="AE40" s="70">
        <f t="shared" si="9"/>
        <v>1990</v>
      </c>
      <c r="AF40" s="71"/>
      <c r="AH40" s="50" t="s">
        <v>515</v>
      </c>
      <c r="AJ40" s="73">
        <f t="shared" si="3"/>
        <v>0.21710526315789469</v>
      </c>
      <c r="AK40" s="73">
        <f t="shared" si="4"/>
        <v>-0.12432432432432428</v>
      </c>
      <c r="AL40" s="74">
        <f t="shared" si="5"/>
        <v>16633.333333333332</v>
      </c>
      <c r="AM40" s="74">
        <f t="shared" si="80"/>
        <v>1686.1344537815125</v>
      </c>
      <c r="AN40" s="107">
        <f t="shared" si="11"/>
        <v>-0.89862919115542006</v>
      </c>
    </row>
    <row r="41" spans="1:40" ht="90" thickBot="1" x14ac:dyDescent="0.25">
      <c r="A41" s="59">
        <v>39</v>
      </c>
      <c r="B41" s="60" t="s">
        <v>560</v>
      </c>
      <c r="C41" s="61" t="s">
        <v>24</v>
      </c>
      <c r="D41" s="59">
        <v>1</v>
      </c>
      <c r="E41" s="62">
        <v>6900</v>
      </c>
      <c r="F41" s="62">
        <v>1311</v>
      </c>
      <c r="G41" s="62">
        <v>8211</v>
      </c>
      <c r="H41" s="62">
        <v>8211</v>
      </c>
      <c r="I41" s="62">
        <v>7300</v>
      </c>
      <c r="J41" s="62">
        <v>1387</v>
      </c>
      <c r="K41" s="62">
        <v>8687</v>
      </c>
      <c r="L41" s="62">
        <v>8687</v>
      </c>
      <c r="M41" s="62">
        <v>7900</v>
      </c>
      <c r="N41" s="62">
        <f t="shared" si="71"/>
        <v>1501</v>
      </c>
      <c r="O41" s="62">
        <f t="shared" si="72"/>
        <v>9401</v>
      </c>
      <c r="P41" s="62">
        <f t="shared" si="73"/>
        <v>9401</v>
      </c>
      <c r="Q41" s="62" t="s">
        <v>394</v>
      </c>
      <c r="R41" s="62" t="s">
        <v>394</v>
      </c>
      <c r="S41" s="62" t="s">
        <v>394</v>
      </c>
      <c r="T41" s="65" t="s">
        <v>394</v>
      </c>
      <c r="U41" s="62">
        <v>3500</v>
      </c>
      <c r="V41" s="62">
        <f t="shared" si="81"/>
        <v>665</v>
      </c>
      <c r="W41" s="62">
        <f t="shared" si="82"/>
        <v>4165</v>
      </c>
      <c r="X41" s="62">
        <f t="shared" si="83"/>
        <v>4165</v>
      </c>
      <c r="Y41" s="66" t="s">
        <v>423</v>
      </c>
      <c r="Z41" s="76">
        <v>0.19</v>
      </c>
      <c r="AA41" s="68"/>
      <c r="AB41" s="67">
        <f t="shared" si="22"/>
        <v>4117.6470588235297</v>
      </c>
      <c r="AC41" s="67">
        <f t="shared" si="8"/>
        <v>782.35294117647061</v>
      </c>
      <c r="AD41" s="69">
        <v>4900</v>
      </c>
      <c r="AE41" s="70">
        <f t="shared" si="9"/>
        <v>4900</v>
      </c>
      <c r="AF41" s="71"/>
      <c r="AH41" s="50" t="s">
        <v>515</v>
      </c>
      <c r="AJ41" s="73">
        <f t="shared" si="3"/>
        <v>-5.4794520547945202E-2</v>
      </c>
      <c r="AK41" s="73">
        <f t="shared" si="4"/>
        <v>0.14492753623188404</v>
      </c>
      <c r="AL41" s="74">
        <f t="shared" si="5"/>
        <v>7366.666666666667</v>
      </c>
      <c r="AM41" s="74">
        <f t="shared" si="80"/>
        <v>3808.8235294117649</v>
      </c>
      <c r="AN41" s="107">
        <f t="shared" si="11"/>
        <v>-0.48296513175405908</v>
      </c>
    </row>
    <row r="42" spans="1:40" ht="90" thickBot="1" x14ac:dyDescent="0.25">
      <c r="A42" s="59">
        <v>40</v>
      </c>
      <c r="B42" s="60" t="s">
        <v>561</v>
      </c>
      <c r="C42" s="61" t="s">
        <v>24</v>
      </c>
      <c r="D42" s="59">
        <v>1</v>
      </c>
      <c r="E42" s="62">
        <v>14200</v>
      </c>
      <c r="F42" s="62">
        <v>2698</v>
      </c>
      <c r="G42" s="62">
        <v>16898</v>
      </c>
      <c r="H42" s="62">
        <v>16898</v>
      </c>
      <c r="I42" s="62">
        <v>10200</v>
      </c>
      <c r="J42" s="62">
        <v>1938</v>
      </c>
      <c r="K42" s="62">
        <v>12138</v>
      </c>
      <c r="L42" s="62">
        <v>12138</v>
      </c>
      <c r="M42" s="62">
        <v>11800</v>
      </c>
      <c r="N42" s="62">
        <f t="shared" si="71"/>
        <v>2242</v>
      </c>
      <c r="O42" s="62">
        <f t="shared" si="72"/>
        <v>14042</v>
      </c>
      <c r="P42" s="62">
        <f t="shared" si="73"/>
        <v>14042</v>
      </c>
      <c r="Q42" s="62" t="s">
        <v>394</v>
      </c>
      <c r="R42" s="62" t="s">
        <v>394</v>
      </c>
      <c r="S42" s="62" t="s">
        <v>394</v>
      </c>
      <c r="T42" s="65" t="s">
        <v>394</v>
      </c>
      <c r="U42" s="62">
        <v>7100</v>
      </c>
      <c r="V42" s="62">
        <f t="shared" si="81"/>
        <v>1349</v>
      </c>
      <c r="W42" s="62">
        <f t="shared" si="82"/>
        <v>8449</v>
      </c>
      <c r="X42" s="62">
        <f t="shared" si="83"/>
        <v>8449</v>
      </c>
      <c r="Y42" s="66" t="s">
        <v>424</v>
      </c>
      <c r="Z42" s="76">
        <v>0.19</v>
      </c>
      <c r="AA42" s="68"/>
      <c r="AB42" s="67">
        <f t="shared" si="22"/>
        <v>6176.4705882352946</v>
      </c>
      <c r="AC42" s="67">
        <f t="shared" si="8"/>
        <v>1173.5294117647061</v>
      </c>
      <c r="AD42" s="69">
        <v>7350</v>
      </c>
      <c r="AE42" s="70">
        <f t="shared" si="9"/>
        <v>7350</v>
      </c>
      <c r="AF42" s="71"/>
      <c r="AH42" s="50" t="s">
        <v>515</v>
      </c>
      <c r="AJ42" s="73">
        <f t="shared" si="3"/>
        <v>0.39215686274509798</v>
      </c>
      <c r="AK42" s="73">
        <f t="shared" si="4"/>
        <v>-0.16901408450704225</v>
      </c>
      <c r="AL42" s="74">
        <f t="shared" si="5"/>
        <v>12066.666666666666</v>
      </c>
      <c r="AM42" s="74">
        <f t="shared" si="80"/>
        <v>6638.2352941176468</v>
      </c>
      <c r="AN42" s="107">
        <f t="shared" si="11"/>
        <v>-0.44987000324991877</v>
      </c>
    </row>
    <row r="43" spans="1:40" ht="102.75" thickBot="1" x14ac:dyDescent="0.25">
      <c r="A43" s="59">
        <v>41</v>
      </c>
      <c r="B43" s="60" t="s">
        <v>562</v>
      </c>
      <c r="C43" s="61" t="s">
        <v>24</v>
      </c>
      <c r="D43" s="59">
        <v>1</v>
      </c>
      <c r="E43" s="62">
        <v>112020</v>
      </c>
      <c r="F43" s="62">
        <v>21283.8</v>
      </c>
      <c r="G43" s="62">
        <v>133303.79999999999</v>
      </c>
      <c r="H43" s="62">
        <v>133303.79999999999</v>
      </c>
      <c r="I43" s="62">
        <v>125900</v>
      </c>
      <c r="J43" s="62">
        <v>23921</v>
      </c>
      <c r="K43" s="62">
        <v>149821</v>
      </c>
      <c r="L43" s="62">
        <v>149821</v>
      </c>
      <c r="M43" s="62">
        <v>135620</v>
      </c>
      <c r="N43" s="62">
        <f t="shared" si="71"/>
        <v>25767.8</v>
      </c>
      <c r="O43" s="62">
        <f t="shared" si="72"/>
        <v>161387.79999999999</v>
      </c>
      <c r="P43" s="62">
        <f t="shared" si="73"/>
        <v>161387.79999999999</v>
      </c>
      <c r="Q43" s="62" t="s">
        <v>394</v>
      </c>
      <c r="R43" s="62" t="s">
        <v>394</v>
      </c>
      <c r="S43" s="62" t="s">
        <v>394</v>
      </c>
      <c r="T43" s="65" t="s">
        <v>394</v>
      </c>
      <c r="U43" s="62">
        <v>65200</v>
      </c>
      <c r="V43" s="62">
        <f t="shared" si="81"/>
        <v>12388</v>
      </c>
      <c r="W43" s="62">
        <f t="shared" si="82"/>
        <v>77588</v>
      </c>
      <c r="X43" s="62">
        <f t="shared" si="83"/>
        <v>77588</v>
      </c>
      <c r="Y43" s="66" t="s">
        <v>425</v>
      </c>
      <c r="Z43" s="76">
        <v>0.19</v>
      </c>
      <c r="AA43" s="68"/>
      <c r="AB43" s="67">
        <f t="shared" si="22"/>
        <v>68823.529411764714</v>
      </c>
      <c r="AC43" s="67">
        <f t="shared" si="8"/>
        <v>13076.470588235296</v>
      </c>
      <c r="AD43" s="69">
        <v>81900</v>
      </c>
      <c r="AE43" s="70">
        <f t="shared" si="9"/>
        <v>81900</v>
      </c>
      <c r="AF43" s="71"/>
      <c r="AH43" s="50" t="s">
        <v>515</v>
      </c>
      <c r="AJ43" s="73">
        <f t="shared" si="3"/>
        <v>-0.11024622716441623</v>
      </c>
      <c r="AK43" s="73">
        <f t="shared" si="4"/>
        <v>0.21067666488127124</v>
      </c>
      <c r="AL43" s="74">
        <f t="shared" si="5"/>
        <v>124513.33333333333</v>
      </c>
      <c r="AM43" s="74">
        <f t="shared" si="80"/>
        <v>67011.76470588235</v>
      </c>
      <c r="AN43" s="107">
        <f t="shared" si="11"/>
        <v>-0.46181053135501671</v>
      </c>
    </row>
    <row r="44" spans="1:40" ht="39" thickBot="1" x14ac:dyDescent="0.25">
      <c r="A44" s="59">
        <v>42</v>
      </c>
      <c r="B44" s="60" t="s">
        <v>563</v>
      </c>
      <c r="C44" s="61" t="s">
        <v>24</v>
      </c>
      <c r="D44" s="59">
        <v>1</v>
      </c>
      <c r="E44" s="62">
        <v>201500</v>
      </c>
      <c r="F44" s="62">
        <v>38285</v>
      </c>
      <c r="G44" s="62">
        <v>239785</v>
      </c>
      <c r="H44" s="62">
        <v>239785</v>
      </c>
      <c r="I44" s="64">
        <v>18000</v>
      </c>
      <c r="J44" s="64">
        <v>3420</v>
      </c>
      <c r="K44" s="64">
        <v>21420</v>
      </c>
      <c r="L44" s="64">
        <v>21420</v>
      </c>
      <c r="M44" s="62">
        <v>195000</v>
      </c>
      <c r="N44" s="62">
        <f t="shared" si="71"/>
        <v>37050</v>
      </c>
      <c r="O44" s="62">
        <f t="shared" si="72"/>
        <v>232050</v>
      </c>
      <c r="P44" s="62">
        <f t="shared" si="73"/>
        <v>232050</v>
      </c>
      <c r="Q44" s="62" t="s">
        <v>394</v>
      </c>
      <c r="R44" s="62" t="s">
        <v>394</v>
      </c>
      <c r="S44" s="62" t="s">
        <v>394</v>
      </c>
      <c r="T44" s="65" t="s">
        <v>394</v>
      </c>
      <c r="U44" s="62" t="s">
        <v>394</v>
      </c>
      <c r="V44" s="62" t="s">
        <v>394</v>
      </c>
      <c r="W44" s="62" t="s">
        <v>394</v>
      </c>
      <c r="X44" s="62" t="s">
        <v>394</v>
      </c>
      <c r="Y44" s="66" t="s">
        <v>394</v>
      </c>
      <c r="Z44" s="67"/>
      <c r="AA44" s="68"/>
      <c r="AB44" s="67" t="s">
        <v>394</v>
      </c>
      <c r="AC44" s="67" t="s">
        <v>394</v>
      </c>
      <c r="AD44" s="69" t="s">
        <v>394</v>
      </c>
      <c r="AE44" s="70" t="str">
        <f t="shared" si="9"/>
        <v>N/A</v>
      </c>
      <c r="AF44" s="71"/>
      <c r="AH44" s="50" t="s">
        <v>515</v>
      </c>
      <c r="AJ44" s="73">
        <f t="shared" si="3"/>
        <v>10.194444444444445</v>
      </c>
      <c r="AK44" s="73">
        <f t="shared" si="4"/>
        <v>-3.2258064516129004E-2</v>
      </c>
      <c r="AL44" s="74">
        <f t="shared" si="5"/>
        <v>138166.66666666666</v>
      </c>
      <c r="AM44" s="74" t="str">
        <f>+U44</f>
        <v>N/A</v>
      </c>
      <c r="AN44" s="108" t="e">
        <f t="shared" si="11"/>
        <v>#VALUE!</v>
      </c>
    </row>
    <row r="45" spans="1:40" ht="39" thickBot="1" x14ac:dyDescent="0.25">
      <c r="A45" s="59">
        <v>43</v>
      </c>
      <c r="B45" s="60" t="s">
        <v>564</v>
      </c>
      <c r="C45" s="61" t="s">
        <v>24</v>
      </c>
      <c r="D45" s="59">
        <v>1</v>
      </c>
      <c r="E45" s="62">
        <v>159000</v>
      </c>
      <c r="F45" s="62">
        <v>30210</v>
      </c>
      <c r="G45" s="62">
        <v>189210</v>
      </c>
      <c r="H45" s="62">
        <v>189210</v>
      </c>
      <c r="I45" s="62">
        <v>135000</v>
      </c>
      <c r="J45" s="62">
        <v>25650</v>
      </c>
      <c r="K45" s="62">
        <v>160650</v>
      </c>
      <c r="L45" s="62">
        <v>160650</v>
      </c>
      <c r="M45" s="62">
        <v>145000</v>
      </c>
      <c r="N45" s="62">
        <f t="shared" si="71"/>
        <v>27550</v>
      </c>
      <c r="O45" s="62">
        <f t="shared" si="72"/>
        <v>172550</v>
      </c>
      <c r="P45" s="62">
        <f t="shared" si="73"/>
        <v>172550</v>
      </c>
      <c r="Q45" s="62" t="s">
        <v>394</v>
      </c>
      <c r="R45" s="62" t="s">
        <v>394</v>
      </c>
      <c r="S45" s="62" t="s">
        <v>394</v>
      </c>
      <c r="T45" s="65" t="s">
        <v>394</v>
      </c>
      <c r="U45" s="62">
        <v>60300</v>
      </c>
      <c r="V45" s="62">
        <f t="shared" ref="V45" si="84">U45*19%</f>
        <v>11457</v>
      </c>
      <c r="W45" s="62">
        <f t="shared" ref="W45" si="85">V45+U45</f>
        <v>71757</v>
      </c>
      <c r="X45" s="62">
        <f t="shared" ref="X45" si="86">W45</f>
        <v>71757</v>
      </c>
      <c r="Y45" s="66" t="s">
        <v>426</v>
      </c>
      <c r="Z45" s="76">
        <v>0.19</v>
      </c>
      <c r="AA45" s="68"/>
      <c r="AB45" s="67">
        <f t="shared" si="22"/>
        <v>69747.899159663866</v>
      </c>
      <c r="AC45" s="67">
        <f t="shared" si="8"/>
        <v>13252.100840336134</v>
      </c>
      <c r="AD45" s="69">
        <v>83000</v>
      </c>
      <c r="AE45" s="70">
        <f t="shared" si="9"/>
        <v>83000</v>
      </c>
      <c r="AF45" s="71"/>
      <c r="AH45" s="50" t="s">
        <v>515</v>
      </c>
      <c r="AJ45" s="73">
        <f t="shared" si="3"/>
        <v>0.17777777777777781</v>
      </c>
      <c r="AK45" s="73">
        <f t="shared" si="4"/>
        <v>-8.8050314465408785E-2</v>
      </c>
      <c r="AL45" s="74">
        <f t="shared" si="5"/>
        <v>146333.33333333334</v>
      </c>
      <c r="AM45" s="74">
        <f>+(U45+AB45)/2</f>
        <v>65023.949579831933</v>
      </c>
      <c r="AN45" s="107">
        <f t="shared" si="11"/>
        <v>-0.55564499148178637</v>
      </c>
    </row>
    <row r="46" spans="1:40" ht="39" thickBot="1" x14ac:dyDescent="0.25">
      <c r="A46" s="59">
        <v>44</v>
      </c>
      <c r="B46" s="77" t="s">
        <v>565</v>
      </c>
      <c r="C46" s="61" t="s">
        <v>24</v>
      </c>
      <c r="D46" s="59">
        <v>1</v>
      </c>
      <c r="E46" s="62">
        <v>61000</v>
      </c>
      <c r="F46" s="62">
        <v>11590</v>
      </c>
      <c r="G46" s="62">
        <v>72590</v>
      </c>
      <c r="H46" s="62">
        <v>72590</v>
      </c>
      <c r="I46" s="62">
        <v>50600</v>
      </c>
      <c r="J46" s="62">
        <v>9614</v>
      </c>
      <c r="K46" s="62">
        <v>60214</v>
      </c>
      <c r="L46" s="62">
        <v>60214</v>
      </c>
      <c r="M46" s="62">
        <v>51600</v>
      </c>
      <c r="N46" s="62">
        <f t="shared" si="71"/>
        <v>9804</v>
      </c>
      <c r="O46" s="62">
        <f t="shared" si="72"/>
        <v>61404</v>
      </c>
      <c r="P46" s="62">
        <f t="shared" si="73"/>
        <v>61404</v>
      </c>
      <c r="Q46" s="62" t="s">
        <v>394</v>
      </c>
      <c r="R46" s="62" t="s">
        <v>394</v>
      </c>
      <c r="S46" s="62" t="s">
        <v>394</v>
      </c>
      <c r="T46" s="65" t="s">
        <v>394</v>
      </c>
      <c r="U46" s="62" t="s">
        <v>394</v>
      </c>
      <c r="V46" s="62" t="s">
        <v>394</v>
      </c>
      <c r="W46" s="62" t="s">
        <v>394</v>
      </c>
      <c r="X46" s="62" t="s">
        <v>394</v>
      </c>
      <c r="Y46" s="66" t="s">
        <v>394</v>
      </c>
      <c r="Z46" s="67"/>
      <c r="AA46" s="68"/>
      <c r="AB46" s="67">
        <f t="shared" si="22"/>
        <v>46344.537815126052</v>
      </c>
      <c r="AC46" s="67">
        <f t="shared" si="8"/>
        <v>8805.4621848739498</v>
      </c>
      <c r="AD46" s="69">
        <v>55150</v>
      </c>
      <c r="AE46" s="70">
        <f t="shared" si="9"/>
        <v>55150</v>
      </c>
      <c r="AF46" s="71"/>
      <c r="AH46" s="50" t="s">
        <v>515</v>
      </c>
      <c r="AJ46" s="73">
        <f t="shared" si="3"/>
        <v>0.20553359683794459</v>
      </c>
      <c r="AK46" s="73">
        <f t="shared" si="4"/>
        <v>-0.15409836065573768</v>
      </c>
      <c r="AL46" s="74">
        <f t="shared" si="5"/>
        <v>54400</v>
      </c>
      <c r="AM46" s="74">
        <f>+AB46/2</f>
        <v>23172.268907563026</v>
      </c>
      <c r="AN46" s="107">
        <f t="shared" si="11"/>
        <v>-0.57403917449332675</v>
      </c>
    </row>
    <row r="47" spans="1:40" ht="39" thickBot="1" x14ac:dyDescent="0.25">
      <c r="A47" s="59">
        <v>45</v>
      </c>
      <c r="B47" s="60" t="s">
        <v>566</v>
      </c>
      <c r="C47" s="61" t="s">
        <v>24</v>
      </c>
      <c r="D47" s="59">
        <v>1</v>
      </c>
      <c r="E47" s="62">
        <v>40000</v>
      </c>
      <c r="F47" s="62">
        <v>7600</v>
      </c>
      <c r="G47" s="62">
        <v>47600</v>
      </c>
      <c r="H47" s="62">
        <v>47600</v>
      </c>
      <c r="I47" s="62">
        <v>32000</v>
      </c>
      <c r="J47" s="62">
        <v>6080</v>
      </c>
      <c r="K47" s="62">
        <v>38080</v>
      </c>
      <c r="L47" s="62">
        <v>38080</v>
      </c>
      <c r="M47" s="62">
        <v>35000</v>
      </c>
      <c r="N47" s="62">
        <f t="shared" si="71"/>
        <v>6650</v>
      </c>
      <c r="O47" s="62">
        <f t="shared" si="72"/>
        <v>41650</v>
      </c>
      <c r="P47" s="62">
        <f t="shared" si="73"/>
        <v>41650</v>
      </c>
      <c r="Q47" s="62" t="s">
        <v>394</v>
      </c>
      <c r="R47" s="62" t="s">
        <v>394</v>
      </c>
      <c r="S47" s="62" t="s">
        <v>394</v>
      </c>
      <c r="T47" s="65" t="s">
        <v>394</v>
      </c>
      <c r="U47" s="62" t="s">
        <v>394</v>
      </c>
      <c r="V47" s="62" t="s">
        <v>394</v>
      </c>
      <c r="W47" s="62" t="s">
        <v>394</v>
      </c>
      <c r="X47" s="62" t="s">
        <v>394</v>
      </c>
      <c r="Y47" s="66" t="s">
        <v>394</v>
      </c>
      <c r="Z47" s="67"/>
      <c r="AA47" s="68"/>
      <c r="AB47" s="67" t="s">
        <v>394</v>
      </c>
      <c r="AC47" s="67" t="s">
        <v>394</v>
      </c>
      <c r="AD47" s="69" t="s">
        <v>394</v>
      </c>
      <c r="AE47" s="70" t="str">
        <f t="shared" si="9"/>
        <v>N/A</v>
      </c>
      <c r="AF47" s="71"/>
      <c r="AH47" s="50" t="s">
        <v>515</v>
      </c>
      <c r="AJ47" s="73">
        <f t="shared" si="3"/>
        <v>0.25</v>
      </c>
      <c r="AK47" s="73">
        <f t="shared" si="4"/>
        <v>-0.125</v>
      </c>
      <c r="AL47" s="74">
        <f t="shared" si="5"/>
        <v>35666.666666666664</v>
      </c>
      <c r="AM47" s="74" t="str">
        <f>+U47</f>
        <v>N/A</v>
      </c>
      <c r="AN47" s="108" t="e">
        <f t="shared" si="11"/>
        <v>#VALUE!</v>
      </c>
    </row>
    <row r="48" spans="1:40" ht="39" thickBot="1" x14ac:dyDescent="0.25">
      <c r="A48" s="59">
        <v>46</v>
      </c>
      <c r="B48" s="60" t="s">
        <v>567</v>
      </c>
      <c r="C48" s="61" t="s">
        <v>24</v>
      </c>
      <c r="D48" s="59">
        <v>1</v>
      </c>
      <c r="E48" s="62">
        <v>73000</v>
      </c>
      <c r="F48" s="62">
        <v>13870</v>
      </c>
      <c r="G48" s="62">
        <v>86870</v>
      </c>
      <c r="H48" s="62">
        <v>86870</v>
      </c>
      <c r="I48" s="62">
        <v>69000</v>
      </c>
      <c r="J48" s="62">
        <v>13110</v>
      </c>
      <c r="K48" s="62">
        <v>82110</v>
      </c>
      <c r="L48" s="62">
        <v>82110</v>
      </c>
      <c r="M48" s="62">
        <v>71200</v>
      </c>
      <c r="N48" s="62">
        <f t="shared" si="71"/>
        <v>13528</v>
      </c>
      <c r="O48" s="62">
        <f t="shared" si="72"/>
        <v>84728</v>
      </c>
      <c r="P48" s="62">
        <f t="shared" si="73"/>
        <v>84728</v>
      </c>
      <c r="Q48" s="62" t="s">
        <v>394</v>
      </c>
      <c r="R48" s="62" t="s">
        <v>394</v>
      </c>
      <c r="S48" s="62" t="s">
        <v>394</v>
      </c>
      <c r="T48" s="65" t="s">
        <v>394</v>
      </c>
      <c r="U48" s="62" t="s">
        <v>394</v>
      </c>
      <c r="V48" s="62" t="s">
        <v>394</v>
      </c>
      <c r="W48" s="62" t="s">
        <v>394</v>
      </c>
      <c r="X48" s="62" t="s">
        <v>394</v>
      </c>
      <c r="Y48" s="66" t="s">
        <v>394</v>
      </c>
      <c r="Z48" s="67"/>
      <c r="AA48" s="68"/>
      <c r="AB48" s="67">
        <f t="shared" si="22"/>
        <v>70252.100840336134</v>
      </c>
      <c r="AC48" s="67">
        <f t="shared" si="8"/>
        <v>13347.899159663866</v>
      </c>
      <c r="AD48" s="69">
        <v>83600</v>
      </c>
      <c r="AE48" s="70">
        <f t="shared" si="9"/>
        <v>83600</v>
      </c>
      <c r="AF48" s="71"/>
      <c r="AH48" s="50" t="s">
        <v>515</v>
      </c>
      <c r="AJ48" s="73">
        <f t="shared" si="3"/>
        <v>5.7971014492753659E-2</v>
      </c>
      <c r="AK48" s="73">
        <f t="shared" si="4"/>
        <v>-2.4657534246575352E-2</v>
      </c>
      <c r="AL48" s="74">
        <f t="shared" si="5"/>
        <v>71066.666666666672</v>
      </c>
      <c r="AM48" s="74">
        <f>+AB48</f>
        <v>70252.100840336134</v>
      </c>
      <c r="AN48" s="75">
        <f t="shared" si="11"/>
        <v>-1.1461995680073223E-2</v>
      </c>
    </row>
    <row r="49" spans="1:40" ht="39" thickBot="1" x14ac:dyDescent="0.25">
      <c r="A49" s="59">
        <v>47</v>
      </c>
      <c r="B49" s="60" t="s">
        <v>568</v>
      </c>
      <c r="C49" s="61" t="s">
        <v>24</v>
      </c>
      <c r="D49" s="59">
        <v>1</v>
      </c>
      <c r="E49" s="62">
        <v>38000</v>
      </c>
      <c r="F49" s="62">
        <v>7220</v>
      </c>
      <c r="G49" s="62">
        <v>45220</v>
      </c>
      <c r="H49" s="62">
        <v>45220</v>
      </c>
      <c r="I49" s="62">
        <v>32000</v>
      </c>
      <c r="J49" s="62">
        <v>6080</v>
      </c>
      <c r="K49" s="62">
        <v>38080</v>
      </c>
      <c r="L49" s="62">
        <v>38080</v>
      </c>
      <c r="M49" s="62">
        <v>35000</v>
      </c>
      <c r="N49" s="62">
        <f t="shared" si="71"/>
        <v>6650</v>
      </c>
      <c r="O49" s="62">
        <f t="shared" si="72"/>
        <v>41650</v>
      </c>
      <c r="P49" s="62">
        <f t="shared" si="73"/>
        <v>41650</v>
      </c>
      <c r="Q49" s="62" t="s">
        <v>394</v>
      </c>
      <c r="R49" s="62" t="s">
        <v>394</v>
      </c>
      <c r="S49" s="62" t="s">
        <v>394</v>
      </c>
      <c r="T49" s="65" t="s">
        <v>394</v>
      </c>
      <c r="U49" s="62" t="s">
        <v>394</v>
      </c>
      <c r="V49" s="62" t="s">
        <v>394</v>
      </c>
      <c r="W49" s="62" t="s">
        <v>394</v>
      </c>
      <c r="X49" s="62" t="s">
        <v>394</v>
      </c>
      <c r="Y49" s="66" t="s">
        <v>394</v>
      </c>
      <c r="Z49" s="67"/>
      <c r="AA49" s="68"/>
      <c r="AB49" s="67" t="s">
        <v>394</v>
      </c>
      <c r="AC49" s="67" t="s">
        <v>394</v>
      </c>
      <c r="AD49" s="69" t="s">
        <v>394</v>
      </c>
      <c r="AE49" s="70" t="str">
        <f t="shared" si="9"/>
        <v>N/A</v>
      </c>
      <c r="AF49" s="71"/>
      <c r="AH49" s="50" t="s">
        <v>515</v>
      </c>
      <c r="AJ49" s="73">
        <f t="shared" si="3"/>
        <v>0.1875</v>
      </c>
      <c r="AK49" s="73">
        <f t="shared" si="4"/>
        <v>-7.8947368421052655E-2</v>
      </c>
      <c r="AL49" s="74">
        <f t="shared" si="5"/>
        <v>35000</v>
      </c>
      <c r="AM49" s="74" t="str">
        <f>+U49</f>
        <v>N/A</v>
      </c>
      <c r="AN49" s="108" t="e">
        <f t="shared" si="11"/>
        <v>#VALUE!</v>
      </c>
    </row>
    <row r="50" spans="1:40" ht="39" thickBot="1" x14ac:dyDescent="0.25">
      <c r="A50" s="59">
        <v>48</v>
      </c>
      <c r="B50" s="60" t="s">
        <v>569</v>
      </c>
      <c r="C50" s="61" t="s">
        <v>24</v>
      </c>
      <c r="D50" s="59">
        <v>1</v>
      </c>
      <c r="E50" s="62">
        <v>3900</v>
      </c>
      <c r="F50" s="62">
        <v>741</v>
      </c>
      <c r="G50" s="62">
        <v>4641</v>
      </c>
      <c r="H50" s="62">
        <v>4641</v>
      </c>
      <c r="I50" s="62">
        <v>2500</v>
      </c>
      <c r="J50" s="62">
        <v>475</v>
      </c>
      <c r="K50" s="62">
        <v>2975</v>
      </c>
      <c r="L50" s="62">
        <v>2975</v>
      </c>
      <c r="M50" s="62">
        <v>3000</v>
      </c>
      <c r="N50" s="62">
        <f t="shared" si="71"/>
        <v>570</v>
      </c>
      <c r="O50" s="62">
        <f t="shared" si="72"/>
        <v>3570</v>
      </c>
      <c r="P50" s="62">
        <f t="shared" si="73"/>
        <v>3570</v>
      </c>
      <c r="Q50" s="62" t="s">
        <v>394</v>
      </c>
      <c r="R50" s="62" t="s">
        <v>394</v>
      </c>
      <c r="S50" s="62" t="s">
        <v>394</v>
      </c>
      <c r="T50" s="65" t="s">
        <v>394</v>
      </c>
      <c r="U50" s="62" t="s">
        <v>394</v>
      </c>
      <c r="V50" s="62" t="s">
        <v>394</v>
      </c>
      <c r="W50" s="62" t="s">
        <v>394</v>
      </c>
      <c r="X50" s="62" t="s">
        <v>394</v>
      </c>
      <c r="Y50" s="66" t="s">
        <v>394</v>
      </c>
      <c r="Z50" s="67"/>
      <c r="AA50" s="68"/>
      <c r="AB50" s="67">
        <f t="shared" si="22"/>
        <v>924.36974789915973</v>
      </c>
      <c r="AC50" s="67">
        <f t="shared" si="8"/>
        <v>175.63025210084035</v>
      </c>
      <c r="AD50" s="69">
        <v>1100</v>
      </c>
      <c r="AE50" s="70">
        <f t="shared" si="9"/>
        <v>1100</v>
      </c>
      <c r="AF50" s="71"/>
      <c r="AH50" s="50" t="s">
        <v>515</v>
      </c>
      <c r="AJ50" s="73">
        <f t="shared" si="3"/>
        <v>0.56000000000000005</v>
      </c>
      <c r="AK50" s="73">
        <f t="shared" si="4"/>
        <v>-0.23076923076923073</v>
      </c>
      <c r="AL50" s="74">
        <f t="shared" si="5"/>
        <v>3133.3333333333335</v>
      </c>
      <c r="AM50" s="74">
        <f>+AB50</f>
        <v>924.36974789915973</v>
      </c>
      <c r="AN50" s="107">
        <f t="shared" si="11"/>
        <v>-0.70498837833005545</v>
      </c>
    </row>
    <row r="51" spans="1:40" ht="39" thickBot="1" x14ac:dyDescent="0.25">
      <c r="A51" s="59">
        <v>49</v>
      </c>
      <c r="B51" s="60" t="s">
        <v>570</v>
      </c>
      <c r="C51" s="61" t="s">
        <v>24</v>
      </c>
      <c r="D51" s="59">
        <v>1</v>
      </c>
      <c r="E51" s="62">
        <v>8500</v>
      </c>
      <c r="F51" s="62">
        <v>1615</v>
      </c>
      <c r="G51" s="62">
        <v>10115</v>
      </c>
      <c r="H51" s="62">
        <v>10115</v>
      </c>
      <c r="I51" s="62">
        <v>8500</v>
      </c>
      <c r="J51" s="62">
        <v>1615</v>
      </c>
      <c r="K51" s="62">
        <v>10115</v>
      </c>
      <c r="L51" s="62">
        <v>10115</v>
      </c>
      <c r="M51" s="62">
        <v>9500</v>
      </c>
      <c r="N51" s="62">
        <f t="shared" si="71"/>
        <v>1805</v>
      </c>
      <c r="O51" s="62">
        <f t="shared" si="72"/>
        <v>11305</v>
      </c>
      <c r="P51" s="62">
        <f t="shared" si="73"/>
        <v>11305</v>
      </c>
      <c r="Q51" s="62" t="s">
        <v>394</v>
      </c>
      <c r="R51" s="62" t="s">
        <v>394</v>
      </c>
      <c r="S51" s="62" t="s">
        <v>394</v>
      </c>
      <c r="T51" s="65" t="s">
        <v>394</v>
      </c>
      <c r="U51" s="62">
        <v>2200</v>
      </c>
      <c r="V51" s="62">
        <f t="shared" ref="V51:V60" si="87">U51*19%</f>
        <v>418</v>
      </c>
      <c r="W51" s="62">
        <f t="shared" ref="W51:W60" si="88">V51+U51</f>
        <v>2618</v>
      </c>
      <c r="X51" s="62">
        <f t="shared" ref="X51:X60" si="89">W51</f>
        <v>2618</v>
      </c>
      <c r="Y51" s="66" t="s">
        <v>427</v>
      </c>
      <c r="Z51" s="76">
        <v>0.19</v>
      </c>
      <c r="AA51" s="68"/>
      <c r="AB51" s="67">
        <f t="shared" si="22"/>
        <v>4033.6134453781515</v>
      </c>
      <c r="AC51" s="67">
        <f t="shared" si="8"/>
        <v>766.38655462184875</v>
      </c>
      <c r="AD51" s="69">
        <v>4800</v>
      </c>
      <c r="AE51" s="70">
        <f t="shared" si="9"/>
        <v>4800</v>
      </c>
      <c r="AF51" s="71"/>
      <c r="AH51" s="50" t="s">
        <v>515</v>
      </c>
      <c r="AJ51" s="73">
        <f t="shared" si="3"/>
        <v>0</v>
      </c>
      <c r="AK51" s="73">
        <f t="shared" si="4"/>
        <v>0.11764705882352944</v>
      </c>
      <c r="AL51" s="74">
        <f t="shared" si="5"/>
        <v>8833.3333333333339</v>
      </c>
      <c r="AM51" s="74">
        <f>+(U51+AB51)/2</f>
        <v>3116.8067226890757</v>
      </c>
      <c r="AN51" s="107">
        <f t="shared" si="11"/>
        <v>-0.64715395592199143</v>
      </c>
    </row>
    <row r="52" spans="1:40" ht="26.25" thickBot="1" x14ac:dyDescent="0.25">
      <c r="A52" s="59">
        <v>50</v>
      </c>
      <c r="B52" s="60" t="s">
        <v>571</v>
      </c>
      <c r="C52" s="61" t="s">
        <v>24</v>
      </c>
      <c r="D52" s="59">
        <v>1</v>
      </c>
      <c r="E52" s="62">
        <v>4200</v>
      </c>
      <c r="F52" s="62">
        <v>798</v>
      </c>
      <c r="G52" s="62">
        <v>4998</v>
      </c>
      <c r="H52" s="62">
        <v>4998</v>
      </c>
      <c r="I52" s="62">
        <v>3600</v>
      </c>
      <c r="J52" s="62">
        <v>684</v>
      </c>
      <c r="K52" s="62">
        <v>4284</v>
      </c>
      <c r="L52" s="62">
        <v>4284</v>
      </c>
      <c r="M52" s="62">
        <v>4000</v>
      </c>
      <c r="N52" s="62">
        <f t="shared" si="71"/>
        <v>760</v>
      </c>
      <c r="O52" s="62">
        <f t="shared" si="72"/>
        <v>4760</v>
      </c>
      <c r="P52" s="62">
        <f t="shared" si="73"/>
        <v>4760</v>
      </c>
      <c r="Q52" s="62" t="s">
        <v>394</v>
      </c>
      <c r="R52" s="62" t="s">
        <v>394</v>
      </c>
      <c r="S52" s="62" t="s">
        <v>394</v>
      </c>
      <c r="T52" s="65" t="s">
        <v>394</v>
      </c>
      <c r="U52" s="62">
        <v>2000</v>
      </c>
      <c r="V52" s="62">
        <f t="shared" si="87"/>
        <v>380</v>
      </c>
      <c r="W52" s="62">
        <f t="shared" si="88"/>
        <v>2380</v>
      </c>
      <c r="X52" s="62">
        <f t="shared" si="89"/>
        <v>2380</v>
      </c>
      <c r="Y52" s="66" t="s">
        <v>428</v>
      </c>
      <c r="Z52" s="76">
        <v>0.19</v>
      </c>
      <c r="AA52" s="68"/>
      <c r="AB52" s="67">
        <f t="shared" si="22"/>
        <v>1386.5546218487395</v>
      </c>
      <c r="AC52" s="67">
        <f t="shared" si="8"/>
        <v>263.44537815126051</v>
      </c>
      <c r="AD52" s="69">
        <v>1650</v>
      </c>
      <c r="AE52" s="70">
        <f t="shared" si="9"/>
        <v>1650</v>
      </c>
      <c r="AF52" s="71"/>
      <c r="AH52" s="50" t="s">
        <v>515</v>
      </c>
      <c r="AJ52" s="73">
        <f t="shared" si="3"/>
        <v>0.16666666666666674</v>
      </c>
      <c r="AK52" s="73">
        <f t="shared" si="4"/>
        <v>-4.7619047619047672E-2</v>
      </c>
      <c r="AL52" s="74">
        <f t="shared" si="5"/>
        <v>3933.3333333333335</v>
      </c>
      <c r="AM52" s="74">
        <f>+(U52+AB52)/2</f>
        <v>1693.2773109243699</v>
      </c>
      <c r="AN52" s="107">
        <f t="shared" si="11"/>
        <v>-0.56950576840905853</v>
      </c>
    </row>
    <row r="53" spans="1:40" ht="26.25" thickBot="1" x14ac:dyDescent="0.25">
      <c r="A53" s="59">
        <v>51</v>
      </c>
      <c r="B53" s="60" t="s">
        <v>572</v>
      </c>
      <c r="C53" s="61" t="s">
        <v>24</v>
      </c>
      <c r="D53" s="59">
        <v>1</v>
      </c>
      <c r="E53" s="62">
        <v>155000</v>
      </c>
      <c r="F53" s="62">
        <v>29450</v>
      </c>
      <c r="G53" s="62">
        <v>184450</v>
      </c>
      <c r="H53" s="62">
        <v>184450</v>
      </c>
      <c r="I53" s="62">
        <v>15200</v>
      </c>
      <c r="J53" s="62">
        <v>2888</v>
      </c>
      <c r="K53" s="62">
        <v>18088</v>
      </c>
      <c r="L53" s="62">
        <v>18088</v>
      </c>
      <c r="M53" s="62">
        <v>163000</v>
      </c>
      <c r="N53" s="62">
        <f t="shared" si="71"/>
        <v>30970</v>
      </c>
      <c r="O53" s="62">
        <f t="shared" si="72"/>
        <v>193970</v>
      </c>
      <c r="P53" s="62">
        <f t="shared" si="73"/>
        <v>193970</v>
      </c>
      <c r="Q53" s="62" t="s">
        <v>394</v>
      </c>
      <c r="R53" s="62" t="s">
        <v>394</v>
      </c>
      <c r="S53" s="62" t="s">
        <v>394</v>
      </c>
      <c r="T53" s="65" t="s">
        <v>394</v>
      </c>
      <c r="U53" s="62">
        <v>5400</v>
      </c>
      <c r="V53" s="62">
        <f t="shared" si="87"/>
        <v>1026</v>
      </c>
      <c r="W53" s="62">
        <f t="shared" si="88"/>
        <v>6426</v>
      </c>
      <c r="X53" s="62">
        <f t="shared" si="89"/>
        <v>6426</v>
      </c>
      <c r="Y53" s="66" t="s">
        <v>429</v>
      </c>
      <c r="Z53" s="76">
        <v>0.19</v>
      </c>
      <c r="AA53" s="68"/>
      <c r="AB53" s="67">
        <f t="shared" si="22"/>
        <v>7563.0252100840344</v>
      </c>
      <c r="AC53" s="67">
        <f t="shared" si="8"/>
        <v>1436.9747899159665</v>
      </c>
      <c r="AD53" s="69">
        <v>9000</v>
      </c>
      <c r="AE53" s="70">
        <f t="shared" si="9"/>
        <v>9000</v>
      </c>
      <c r="AF53" s="71"/>
      <c r="AH53" s="50" t="s">
        <v>515</v>
      </c>
      <c r="AJ53" s="73">
        <f t="shared" si="3"/>
        <v>9.1973684210526319</v>
      </c>
      <c r="AK53" s="73">
        <f t="shared" si="4"/>
        <v>5.1612903225806361E-2</v>
      </c>
      <c r="AL53" s="74">
        <f t="shared" si="5"/>
        <v>111066.66666666667</v>
      </c>
      <c r="AM53" s="74">
        <f>+(U53+AB53)/2</f>
        <v>6481.5126050420167</v>
      </c>
      <c r="AN53" s="107">
        <f t="shared" si="11"/>
        <v>-0.94164304377213071</v>
      </c>
    </row>
    <row r="54" spans="1:40" ht="26.25" thickBot="1" x14ac:dyDescent="0.25">
      <c r="A54" s="59">
        <v>52</v>
      </c>
      <c r="B54" s="60" t="s">
        <v>573</v>
      </c>
      <c r="C54" s="61" t="s">
        <v>24</v>
      </c>
      <c r="D54" s="59">
        <v>1</v>
      </c>
      <c r="E54" s="62">
        <v>65000</v>
      </c>
      <c r="F54" s="62">
        <v>12350</v>
      </c>
      <c r="G54" s="62">
        <v>77350</v>
      </c>
      <c r="H54" s="62">
        <v>77350</v>
      </c>
      <c r="I54" s="62">
        <v>52000</v>
      </c>
      <c r="J54" s="62">
        <v>9880</v>
      </c>
      <c r="K54" s="62">
        <v>61880</v>
      </c>
      <c r="L54" s="62">
        <v>61880</v>
      </c>
      <c r="M54" s="62">
        <v>55000</v>
      </c>
      <c r="N54" s="62">
        <f t="shared" si="71"/>
        <v>10450</v>
      </c>
      <c r="O54" s="62">
        <f t="shared" si="72"/>
        <v>65450</v>
      </c>
      <c r="P54" s="62">
        <f t="shared" si="73"/>
        <v>65450</v>
      </c>
      <c r="Q54" s="62" t="s">
        <v>394</v>
      </c>
      <c r="R54" s="62" t="s">
        <v>394</v>
      </c>
      <c r="S54" s="62" t="s">
        <v>394</v>
      </c>
      <c r="T54" s="65" t="s">
        <v>394</v>
      </c>
      <c r="U54" s="62">
        <v>23600</v>
      </c>
      <c r="V54" s="62">
        <f t="shared" si="87"/>
        <v>4484</v>
      </c>
      <c r="W54" s="62">
        <f t="shared" si="88"/>
        <v>28084</v>
      </c>
      <c r="X54" s="62">
        <f t="shared" si="89"/>
        <v>28084</v>
      </c>
      <c r="Y54" s="66" t="s">
        <v>430</v>
      </c>
      <c r="Z54" s="76">
        <v>0.19</v>
      </c>
      <c r="AA54" s="68"/>
      <c r="AB54" s="67" t="s">
        <v>394</v>
      </c>
      <c r="AC54" s="67" t="s">
        <v>394</v>
      </c>
      <c r="AD54" s="69" t="s">
        <v>394</v>
      </c>
      <c r="AE54" s="70" t="str">
        <f t="shared" si="9"/>
        <v>N/A</v>
      </c>
      <c r="AF54" s="71"/>
      <c r="AH54" s="50" t="s">
        <v>515</v>
      </c>
      <c r="AJ54" s="73">
        <f t="shared" si="3"/>
        <v>0.25</v>
      </c>
      <c r="AK54" s="73">
        <f t="shared" si="4"/>
        <v>-0.15384615384615385</v>
      </c>
      <c r="AL54" s="74">
        <f t="shared" si="5"/>
        <v>57333.333333333336</v>
      </c>
      <c r="AM54" s="74">
        <f t="shared" ref="AM54:AM56" si="90">+U54</f>
        <v>23600</v>
      </c>
      <c r="AN54" s="107">
        <f t="shared" si="11"/>
        <v>-0.58837209302325588</v>
      </c>
    </row>
    <row r="55" spans="1:40" ht="26.25" thickBot="1" x14ac:dyDescent="0.25">
      <c r="A55" s="59">
        <v>53</v>
      </c>
      <c r="B55" s="60" t="s">
        <v>574</v>
      </c>
      <c r="C55" s="61" t="s">
        <v>24</v>
      </c>
      <c r="D55" s="59">
        <v>1</v>
      </c>
      <c r="E55" s="62">
        <v>4100</v>
      </c>
      <c r="F55" s="62">
        <v>779</v>
      </c>
      <c r="G55" s="62">
        <v>4879</v>
      </c>
      <c r="H55" s="62">
        <v>4879</v>
      </c>
      <c r="I55" s="62">
        <v>3200</v>
      </c>
      <c r="J55" s="62">
        <v>608</v>
      </c>
      <c r="K55" s="62">
        <v>3808</v>
      </c>
      <c r="L55" s="62">
        <v>3808</v>
      </c>
      <c r="M55" s="62">
        <v>4000</v>
      </c>
      <c r="N55" s="62">
        <f t="shared" si="71"/>
        <v>760</v>
      </c>
      <c r="O55" s="62">
        <f t="shared" si="72"/>
        <v>4760</v>
      </c>
      <c r="P55" s="62">
        <f t="shared" si="73"/>
        <v>4760</v>
      </c>
      <c r="Q55" s="62" t="s">
        <v>394</v>
      </c>
      <c r="R55" s="62" t="s">
        <v>394</v>
      </c>
      <c r="S55" s="62" t="s">
        <v>394</v>
      </c>
      <c r="T55" s="65" t="s">
        <v>394</v>
      </c>
      <c r="U55" s="62">
        <v>800</v>
      </c>
      <c r="V55" s="62">
        <f t="shared" si="87"/>
        <v>152</v>
      </c>
      <c r="W55" s="62">
        <f t="shared" si="88"/>
        <v>952</v>
      </c>
      <c r="X55" s="62">
        <f t="shared" si="89"/>
        <v>952</v>
      </c>
      <c r="Y55" s="66" t="s">
        <v>421</v>
      </c>
      <c r="Z55" s="76">
        <v>0.19</v>
      </c>
      <c r="AA55" s="68"/>
      <c r="AB55" s="67" t="s">
        <v>394</v>
      </c>
      <c r="AC55" s="67" t="s">
        <v>394</v>
      </c>
      <c r="AD55" s="69" t="s">
        <v>394</v>
      </c>
      <c r="AE55" s="70" t="str">
        <f t="shared" si="9"/>
        <v>N/A</v>
      </c>
      <c r="AF55" s="71"/>
      <c r="AH55" s="50" t="s">
        <v>515</v>
      </c>
      <c r="AJ55" s="73">
        <f t="shared" si="3"/>
        <v>0.28125</v>
      </c>
      <c r="AK55" s="73">
        <f t="shared" si="4"/>
        <v>-2.4390243902439046E-2</v>
      </c>
      <c r="AL55" s="74">
        <f t="shared" si="5"/>
        <v>3766.6666666666665</v>
      </c>
      <c r="AM55" s="74">
        <f t="shared" si="90"/>
        <v>800</v>
      </c>
      <c r="AN55" s="107">
        <f t="shared" si="11"/>
        <v>-0.78761061946902655</v>
      </c>
    </row>
    <row r="56" spans="1:40" ht="26.25" thickBot="1" x14ac:dyDescent="0.25">
      <c r="A56" s="59">
        <v>54</v>
      </c>
      <c r="B56" s="60" t="s">
        <v>575</v>
      </c>
      <c r="C56" s="61" t="s">
        <v>24</v>
      </c>
      <c r="D56" s="59">
        <v>1</v>
      </c>
      <c r="E56" s="62">
        <v>13200</v>
      </c>
      <c r="F56" s="62">
        <v>2508</v>
      </c>
      <c r="G56" s="62">
        <v>15708</v>
      </c>
      <c r="H56" s="62">
        <v>15708</v>
      </c>
      <c r="I56" s="62">
        <v>10500</v>
      </c>
      <c r="J56" s="62">
        <v>1995</v>
      </c>
      <c r="K56" s="62">
        <v>12495</v>
      </c>
      <c r="L56" s="62">
        <v>12495</v>
      </c>
      <c r="M56" s="62">
        <v>11500</v>
      </c>
      <c r="N56" s="62">
        <f t="shared" si="71"/>
        <v>2185</v>
      </c>
      <c r="O56" s="62">
        <f t="shared" si="72"/>
        <v>13685</v>
      </c>
      <c r="P56" s="62">
        <f t="shared" si="73"/>
        <v>13685</v>
      </c>
      <c r="Q56" s="62" t="s">
        <v>394</v>
      </c>
      <c r="R56" s="62" t="s">
        <v>394</v>
      </c>
      <c r="S56" s="62" t="s">
        <v>394</v>
      </c>
      <c r="T56" s="65" t="s">
        <v>394</v>
      </c>
      <c r="U56" s="62">
        <v>2800</v>
      </c>
      <c r="V56" s="62">
        <f t="shared" si="87"/>
        <v>532</v>
      </c>
      <c r="W56" s="62">
        <f t="shared" si="88"/>
        <v>3332</v>
      </c>
      <c r="X56" s="62">
        <f t="shared" si="89"/>
        <v>3332</v>
      </c>
      <c r="Y56" s="66" t="s">
        <v>431</v>
      </c>
      <c r="Z56" s="76">
        <v>0.19</v>
      </c>
      <c r="AA56" s="68"/>
      <c r="AB56" s="67" t="s">
        <v>394</v>
      </c>
      <c r="AC56" s="67" t="s">
        <v>394</v>
      </c>
      <c r="AD56" s="69" t="s">
        <v>394</v>
      </c>
      <c r="AE56" s="70" t="str">
        <f t="shared" si="9"/>
        <v>N/A</v>
      </c>
      <c r="AF56" s="71"/>
      <c r="AH56" s="50" t="s">
        <v>515</v>
      </c>
      <c r="AJ56" s="73">
        <f t="shared" si="3"/>
        <v>0.25714285714285712</v>
      </c>
      <c r="AK56" s="73">
        <f t="shared" si="4"/>
        <v>-0.12878787878787878</v>
      </c>
      <c r="AL56" s="74">
        <f t="shared" si="5"/>
        <v>11733.333333333334</v>
      </c>
      <c r="AM56" s="74">
        <f t="shared" si="90"/>
        <v>2800</v>
      </c>
      <c r="AN56" s="107">
        <f t="shared" si="11"/>
        <v>-0.76136363636363635</v>
      </c>
    </row>
    <row r="57" spans="1:40" ht="26.25" thickBot="1" x14ac:dyDescent="0.25">
      <c r="A57" s="59">
        <v>55</v>
      </c>
      <c r="B57" s="60" t="s">
        <v>576</v>
      </c>
      <c r="C57" s="61" t="s">
        <v>24</v>
      </c>
      <c r="D57" s="59">
        <v>1</v>
      </c>
      <c r="E57" s="62">
        <v>33150</v>
      </c>
      <c r="F57" s="62">
        <v>6298.5</v>
      </c>
      <c r="G57" s="62">
        <v>39448.5</v>
      </c>
      <c r="H57" s="62">
        <v>39448.5</v>
      </c>
      <c r="I57" s="62">
        <v>29800</v>
      </c>
      <c r="J57" s="62">
        <v>5662</v>
      </c>
      <c r="K57" s="62">
        <v>35462</v>
      </c>
      <c r="L57" s="62">
        <v>35462</v>
      </c>
      <c r="M57" s="62">
        <v>31200</v>
      </c>
      <c r="N57" s="62">
        <f t="shared" si="71"/>
        <v>5928</v>
      </c>
      <c r="O57" s="62">
        <f t="shared" si="72"/>
        <v>37128</v>
      </c>
      <c r="P57" s="62">
        <f t="shared" si="73"/>
        <v>37128</v>
      </c>
      <c r="Q57" s="62" t="s">
        <v>394</v>
      </c>
      <c r="R57" s="62" t="s">
        <v>394</v>
      </c>
      <c r="S57" s="62" t="s">
        <v>394</v>
      </c>
      <c r="T57" s="65" t="s">
        <v>394</v>
      </c>
      <c r="U57" s="62">
        <v>13400</v>
      </c>
      <c r="V57" s="62">
        <f t="shared" si="87"/>
        <v>2546</v>
      </c>
      <c r="W57" s="62">
        <f t="shared" si="88"/>
        <v>15946</v>
      </c>
      <c r="X57" s="62">
        <f t="shared" si="89"/>
        <v>15946</v>
      </c>
      <c r="Y57" s="66" t="s">
        <v>432</v>
      </c>
      <c r="Z57" s="76">
        <v>0.19</v>
      </c>
      <c r="AA57" s="68"/>
      <c r="AB57" s="67">
        <f t="shared" si="22"/>
        <v>16764.705882352941</v>
      </c>
      <c r="AC57" s="67">
        <f t="shared" si="8"/>
        <v>3185.2941176470586</v>
      </c>
      <c r="AD57" s="69">
        <v>19950</v>
      </c>
      <c r="AE57" s="70">
        <f t="shared" si="9"/>
        <v>19950</v>
      </c>
      <c r="AF57" s="71"/>
      <c r="AH57" s="50" t="s">
        <v>515</v>
      </c>
      <c r="AJ57" s="73">
        <f t="shared" si="3"/>
        <v>0.11241610738255026</v>
      </c>
      <c r="AK57" s="73">
        <f t="shared" si="4"/>
        <v>-5.8823529411764719E-2</v>
      </c>
      <c r="AL57" s="74">
        <f t="shared" si="5"/>
        <v>31383.333333333332</v>
      </c>
      <c r="AM57" s="74">
        <f>+(U57+AB57)/2</f>
        <v>15082.35294117647</v>
      </c>
      <c r="AN57" s="107">
        <f t="shared" si="11"/>
        <v>-0.51941520102464778</v>
      </c>
    </row>
    <row r="58" spans="1:40" ht="26.25" thickBot="1" x14ac:dyDescent="0.25">
      <c r="A58" s="59">
        <v>56</v>
      </c>
      <c r="B58" s="77" t="s">
        <v>577</v>
      </c>
      <c r="C58" s="61" t="s">
        <v>24</v>
      </c>
      <c r="D58" s="59">
        <v>1</v>
      </c>
      <c r="E58" s="62">
        <v>4100</v>
      </c>
      <c r="F58" s="62">
        <v>779</v>
      </c>
      <c r="G58" s="62">
        <v>4879</v>
      </c>
      <c r="H58" s="62">
        <v>4879</v>
      </c>
      <c r="I58" s="62">
        <v>2900</v>
      </c>
      <c r="J58" s="62">
        <v>551</v>
      </c>
      <c r="K58" s="62">
        <v>3451</v>
      </c>
      <c r="L58" s="62">
        <v>3451</v>
      </c>
      <c r="M58" s="62">
        <v>3200</v>
      </c>
      <c r="N58" s="62">
        <f t="shared" si="71"/>
        <v>608</v>
      </c>
      <c r="O58" s="62">
        <f t="shared" si="72"/>
        <v>3808</v>
      </c>
      <c r="P58" s="62">
        <f t="shared" si="73"/>
        <v>3808</v>
      </c>
      <c r="Q58" s="62" t="s">
        <v>394</v>
      </c>
      <c r="R58" s="62" t="s">
        <v>394</v>
      </c>
      <c r="S58" s="62" t="s">
        <v>394</v>
      </c>
      <c r="T58" s="65" t="s">
        <v>394</v>
      </c>
      <c r="U58" s="62">
        <v>1000</v>
      </c>
      <c r="V58" s="62">
        <f t="shared" si="87"/>
        <v>190</v>
      </c>
      <c r="W58" s="62">
        <f t="shared" si="88"/>
        <v>1190</v>
      </c>
      <c r="X58" s="62">
        <f t="shared" si="89"/>
        <v>1190</v>
      </c>
      <c r="Y58" s="66" t="s">
        <v>433</v>
      </c>
      <c r="Z58" s="76">
        <v>0.19</v>
      </c>
      <c r="AA58" s="68"/>
      <c r="AB58" s="67">
        <f t="shared" si="22"/>
        <v>1428.5714285714287</v>
      </c>
      <c r="AC58" s="67">
        <f t="shared" si="8"/>
        <v>271.42857142857144</v>
      </c>
      <c r="AD58" s="69">
        <v>1700</v>
      </c>
      <c r="AE58" s="70">
        <f t="shared" si="9"/>
        <v>1700</v>
      </c>
      <c r="AF58" s="71"/>
      <c r="AH58" s="50" t="s">
        <v>515</v>
      </c>
      <c r="AJ58" s="73">
        <f t="shared" si="3"/>
        <v>0.4137931034482758</v>
      </c>
      <c r="AK58" s="73">
        <f t="shared" si="4"/>
        <v>-0.21951219512195119</v>
      </c>
      <c r="AL58" s="74">
        <f t="shared" si="5"/>
        <v>3400</v>
      </c>
      <c r="AM58" s="74">
        <f>+(U58+AB58)/2</f>
        <v>1214.2857142857142</v>
      </c>
      <c r="AN58" s="107">
        <f t="shared" si="11"/>
        <v>-0.64285714285714279</v>
      </c>
    </row>
    <row r="59" spans="1:40" ht="26.25" thickBot="1" x14ac:dyDescent="0.25">
      <c r="A59" s="59">
        <v>57</v>
      </c>
      <c r="B59" s="77" t="s">
        <v>578</v>
      </c>
      <c r="C59" s="61" t="s">
        <v>24</v>
      </c>
      <c r="D59" s="59">
        <v>1</v>
      </c>
      <c r="E59" s="62">
        <v>18600</v>
      </c>
      <c r="F59" s="62">
        <v>3534</v>
      </c>
      <c r="G59" s="62">
        <v>22134</v>
      </c>
      <c r="H59" s="62">
        <v>22134</v>
      </c>
      <c r="I59" s="62">
        <v>16900</v>
      </c>
      <c r="J59" s="62">
        <v>3211</v>
      </c>
      <c r="K59" s="62">
        <v>20111</v>
      </c>
      <c r="L59" s="62">
        <v>20111</v>
      </c>
      <c r="M59" s="62">
        <v>17500</v>
      </c>
      <c r="N59" s="62">
        <f t="shared" si="71"/>
        <v>3325</v>
      </c>
      <c r="O59" s="62">
        <f t="shared" si="72"/>
        <v>20825</v>
      </c>
      <c r="P59" s="62">
        <f t="shared" si="73"/>
        <v>20825</v>
      </c>
      <c r="Q59" s="62" t="s">
        <v>394</v>
      </c>
      <c r="R59" s="62" t="s">
        <v>394</v>
      </c>
      <c r="S59" s="62" t="s">
        <v>394</v>
      </c>
      <c r="T59" s="65" t="s">
        <v>394</v>
      </c>
      <c r="U59" s="62">
        <v>3400</v>
      </c>
      <c r="V59" s="62">
        <f t="shared" si="87"/>
        <v>646</v>
      </c>
      <c r="W59" s="62">
        <f t="shared" si="88"/>
        <v>4046</v>
      </c>
      <c r="X59" s="62">
        <f t="shared" si="89"/>
        <v>4046</v>
      </c>
      <c r="Y59" s="66" t="s">
        <v>434</v>
      </c>
      <c r="Z59" s="76">
        <v>0.19</v>
      </c>
      <c r="AA59" s="68"/>
      <c r="AB59" s="67">
        <f t="shared" si="22"/>
        <v>8025.2100840336134</v>
      </c>
      <c r="AC59" s="67">
        <f t="shared" si="8"/>
        <v>1524.7899159663866</v>
      </c>
      <c r="AD59" s="69">
        <v>9550</v>
      </c>
      <c r="AE59" s="70">
        <f t="shared" si="9"/>
        <v>9550</v>
      </c>
      <c r="AF59" s="71"/>
      <c r="AH59" s="50" t="s">
        <v>515</v>
      </c>
      <c r="AJ59" s="73">
        <f t="shared" si="3"/>
        <v>0.10059171597633143</v>
      </c>
      <c r="AK59" s="73">
        <f t="shared" si="4"/>
        <v>-5.9139784946236507E-2</v>
      </c>
      <c r="AL59" s="74">
        <f t="shared" si="5"/>
        <v>17666.666666666668</v>
      </c>
      <c r="AM59" s="74">
        <f>+(U59+AB59)/2</f>
        <v>5712.6050420168067</v>
      </c>
      <c r="AN59" s="107">
        <f t="shared" si="11"/>
        <v>-0.67664499762169017</v>
      </c>
    </row>
    <row r="60" spans="1:40" ht="26.25" thickBot="1" x14ac:dyDescent="0.25">
      <c r="A60" s="59">
        <v>58</v>
      </c>
      <c r="B60" s="77" t="s">
        <v>579</v>
      </c>
      <c r="C60" s="61" t="s">
        <v>24</v>
      </c>
      <c r="D60" s="59">
        <v>1</v>
      </c>
      <c r="E60" s="62">
        <v>51000</v>
      </c>
      <c r="F60" s="62">
        <v>9690</v>
      </c>
      <c r="G60" s="62">
        <v>60690</v>
      </c>
      <c r="H60" s="62">
        <v>60690</v>
      </c>
      <c r="I60" s="62">
        <v>39000</v>
      </c>
      <c r="J60" s="62">
        <v>7410</v>
      </c>
      <c r="K60" s="62">
        <v>46410</v>
      </c>
      <c r="L60" s="62">
        <v>46410</v>
      </c>
      <c r="M60" s="62">
        <v>41200</v>
      </c>
      <c r="N60" s="62">
        <f t="shared" si="71"/>
        <v>7828</v>
      </c>
      <c r="O60" s="62">
        <f t="shared" si="72"/>
        <v>49028</v>
      </c>
      <c r="P60" s="62">
        <f t="shared" si="73"/>
        <v>49028</v>
      </c>
      <c r="Q60" s="62" t="s">
        <v>394</v>
      </c>
      <c r="R60" s="62" t="s">
        <v>394</v>
      </c>
      <c r="S60" s="62" t="s">
        <v>394</v>
      </c>
      <c r="T60" s="65" t="s">
        <v>394</v>
      </c>
      <c r="U60" s="62">
        <v>14300</v>
      </c>
      <c r="V60" s="62">
        <f t="shared" si="87"/>
        <v>2717</v>
      </c>
      <c r="W60" s="62">
        <f t="shared" si="88"/>
        <v>17017</v>
      </c>
      <c r="X60" s="62">
        <f t="shared" si="89"/>
        <v>17017</v>
      </c>
      <c r="Y60" s="66" t="s">
        <v>435</v>
      </c>
      <c r="Z60" s="76">
        <v>0.19</v>
      </c>
      <c r="AA60" s="68"/>
      <c r="AB60" s="67">
        <f t="shared" si="22"/>
        <v>22100.840336134454</v>
      </c>
      <c r="AC60" s="67">
        <f t="shared" si="8"/>
        <v>4199.1596638655465</v>
      </c>
      <c r="AD60" s="69">
        <v>26300</v>
      </c>
      <c r="AE60" s="70">
        <f t="shared" si="9"/>
        <v>26300</v>
      </c>
      <c r="AF60" s="71"/>
      <c r="AH60" s="50" t="s">
        <v>515</v>
      </c>
      <c r="AJ60" s="73">
        <f t="shared" si="3"/>
        <v>0.30769230769230771</v>
      </c>
      <c r="AK60" s="73">
        <f t="shared" si="4"/>
        <v>-0.19215686274509802</v>
      </c>
      <c r="AL60" s="74">
        <f t="shared" si="5"/>
        <v>43733.333333333336</v>
      </c>
      <c r="AM60" s="74">
        <f>+(U60+AB60)/2</f>
        <v>18200.420168067227</v>
      </c>
      <c r="AN60" s="107">
        <f t="shared" si="11"/>
        <v>-0.58383185591309705</v>
      </c>
    </row>
    <row r="61" spans="1:40" ht="153.75" thickBot="1" x14ac:dyDescent="0.25">
      <c r="A61" s="59">
        <v>59</v>
      </c>
      <c r="B61" s="77" t="s">
        <v>580</v>
      </c>
      <c r="C61" s="61" t="s">
        <v>24</v>
      </c>
      <c r="D61" s="59">
        <v>1</v>
      </c>
      <c r="E61" s="62">
        <v>17000</v>
      </c>
      <c r="F61" s="62">
        <v>3230</v>
      </c>
      <c r="G61" s="62">
        <v>20230</v>
      </c>
      <c r="H61" s="62">
        <v>20230</v>
      </c>
      <c r="I61" s="62">
        <v>15000</v>
      </c>
      <c r="J61" s="62">
        <v>2850</v>
      </c>
      <c r="K61" s="62">
        <v>17850</v>
      </c>
      <c r="L61" s="62">
        <v>17850</v>
      </c>
      <c r="M61" s="62">
        <v>16500</v>
      </c>
      <c r="N61" s="62">
        <f t="shared" si="71"/>
        <v>3135</v>
      </c>
      <c r="O61" s="62">
        <f t="shared" si="72"/>
        <v>19635</v>
      </c>
      <c r="P61" s="62">
        <f t="shared" si="73"/>
        <v>19635</v>
      </c>
      <c r="Q61" s="62" t="s">
        <v>394</v>
      </c>
      <c r="R61" s="62" t="s">
        <v>394</v>
      </c>
      <c r="S61" s="62" t="s">
        <v>394</v>
      </c>
      <c r="T61" s="65" t="s">
        <v>394</v>
      </c>
      <c r="U61" s="62" t="s">
        <v>394</v>
      </c>
      <c r="V61" s="62" t="s">
        <v>394</v>
      </c>
      <c r="W61" s="62" t="s">
        <v>394</v>
      </c>
      <c r="X61" s="62" t="s">
        <v>394</v>
      </c>
      <c r="Y61" s="66" t="s">
        <v>394</v>
      </c>
      <c r="Z61" s="67"/>
      <c r="AA61" s="68"/>
      <c r="AB61" s="67" t="s">
        <v>394</v>
      </c>
      <c r="AC61" s="67" t="s">
        <v>394</v>
      </c>
      <c r="AD61" s="69" t="s">
        <v>394</v>
      </c>
      <c r="AE61" s="70" t="str">
        <f t="shared" si="9"/>
        <v>N/A</v>
      </c>
      <c r="AF61" s="71"/>
      <c r="AH61" s="50" t="s">
        <v>515</v>
      </c>
      <c r="AJ61" s="73">
        <f t="shared" si="3"/>
        <v>0.1333333333333333</v>
      </c>
      <c r="AK61" s="73">
        <f t="shared" si="4"/>
        <v>-2.9411764705882359E-2</v>
      </c>
      <c r="AL61" s="74">
        <f t="shared" si="5"/>
        <v>16166.666666666666</v>
      </c>
      <c r="AM61" s="74" t="str">
        <f t="shared" ref="AM61:AM62" si="91">+U61</f>
        <v>N/A</v>
      </c>
      <c r="AN61" s="108" t="e">
        <f t="shared" si="11"/>
        <v>#VALUE!</v>
      </c>
    </row>
    <row r="62" spans="1:40" ht="115.5" thickBot="1" x14ac:dyDescent="0.25">
      <c r="A62" s="59">
        <v>60</v>
      </c>
      <c r="B62" s="60" t="s">
        <v>581</v>
      </c>
      <c r="C62" s="61" t="s">
        <v>52</v>
      </c>
      <c r="D62" s="59">
        <v>1</v>
      </c>
      <c r="E62" s="62">
        <v>8200</v>
      </c>
      <c r="F62" s="62">
        <v>1558</v>
      </c>
      <c r="G62" s="62">
        <v>9758</v>
      </c>
      <c r="H62" s="62">
        <v>9758</v>
      </c>
      <c r="I62" s="62">
        <v>7900</v>
      </c>
      <c r="J62" s="62">
        <v>1501</v>
      </c>
      <c r="K62" s="62">
        <v>9401</v>
      </c>
      <c r="L62" s="62">
        <v>9401</v>
      </c>
      <c r="M62" s="62">
        <v>8500</v>
      </c>
      <c r="N62" s="62">
        <f t="shared" si="71"/>
        <v>1615</v>
      </c>
      <c r="O62" s="62">
        <f t="shared" si="72"/>
        <v>10115</v>
      </c>
      <c r="P62" s="62">
        <f t="shared" si="73"/>
        <v>10115</v>
      </c>
      <c r="Q62" s="62" t="s">
        <v>394</v>
      </c>
      <c r="R62" s="62" t="s">
        <v>394</v>
      </c>
      <c r="S62" s="62" t="s">
        <v>394</v>
      </c>
      <c r="T62" s="65" t="s">
        <v>394</v>
      </c>
      <c r="U62" s="62">
        <v>3600</v>
      </c>
      <c r="V62" s="62">
        <f t="shared" ref="V62" si="92">U62*19%</f>
        <v>684</v>
      </c>
      <c r="W62" s="62">
        <f t="shared" ref="W62" si="93">V62+U62</f>
        <v>4284</v>
      </c>
      <c r="X62" s="62">
        <f t="shared" ref="X62" si="94">W62</f>
        <v>4284</v>
      </c>
      <c r="Y62" s="66" t="s">
        <v>436</v>
      </c>
      <c r="Z62" s="76">
        <v>0.19</v>
      </c>
      <c r="AA62" s="68"/>
      <c r="AB62" s="67" t="s">
        <v>394</v>
      </c>
      <c r="AC62" s="67" t="s">
        <v>394</v>
      </c>
      <c r="AD62" s="69" t="s">
        <v>394</v>
      </c>
      <c r="AE62" s="70" t="str">
        <f t="shared" si="9"/>
        <v>N/A</v>
      </c>
      <c r="AF62" s="71"/>
      <c r="AH62" s="50" t="s">
        <v>515</v>
      </c>
      <c r="AJ62" s="73">
        <f t="shared" si="3"/>
        <v>3.7974683544303778E-2</v>
      </c>
      <c r="AK62" s="73">
        <f t="shared" si="4"/>
        <v>3.6585365853658569E-2</v>
      </c>
      <c r="AL62" s="74">
        <f t="shared" si="5"/>
        <v>8200</v>
      </c>
      <c r="AM62" s="74">
        <f t="shared" si="91"/>
        <v>3600</v>
      </c>
      <c r="AN62" s="107">
        <f t="shared" si="11"/>
        <v>-0.56097560975609762</v>
      </c>
    </row>
    <row r="63" spans="1:40" ht="204.75" thickBot="1" x14ac:dyDescent="0.25">
      <c r="A63" s="59">
        <v>61</v>
      </c>
      <c r="B63" s="60" t="s">
        <v>582</v>
      </c>
      <c r="C63" s="61" t="s">
        <v>55</v>
      </c>
      <c r="D63" s="59">
        <v>1</v>
      </c>
      <c r="E63" s="62">
        <v>35000</v>
      </c>
      <c r="F63" s="62">
        <v>6650</v>
      </c>
      <c r="G63" s="62">
        <v>41650</v>
      </c>
      <c r="H63" s="62">
        <v>41650</v>
      </c>
      <c r="I63" s="62">
        <v>35000</v>
      </c>
      <c r="J63" s="62">
        <v>6650</v>
      </c>
      <c r="K63" s="62">
        <v>41650</v>
      </c>
      <c r="L63" s="62">
        <v>41650</v>
      </c>
      <c r="M63" s="62">
        <v>36000</v>
      </c>
      <c r="N63" s="62">
        <f>M63*19%</f>
        <v>6840</v>
      </c>
      <c r="O63" s="62">
        <f>N63+M63</f>
        <v>42840</v>
      </c>
      <c r="P63" s="62">
        <f>O63</f>
        <v>42840</v>
      </c>
      <c r="Q63" s="62" t="s">
        <v>394</v>
      </c>
      <c r="R63" s="62" t="s">
        <v>394</v>
      </c>
      <c r="S63" s="62" t="s">
        <v>394</v>
      </c>
      <c r="T63" s="65" t="s">
        <v>394</v>
      </c>
      <c r="U63" s="62" t="s">
        <v>394</v>
      </c>
      <c r="V63" s="62" t="s">
        <v>394</v>
      </c>
      <c r="W63" s="62" t="s">
        <v>394</v>
      </c>
      <c r="X63" s="62" t="s">
        <v>394</v>
      </c>
      <c r="Y63" s="66" t="s">
        <v>394</v>
      </c>
      <c r="Z63" s="67"/>
      <c r="AA63" s="68"/>
      <c r="AB63" s="67">
        <f t="shared" si="22"/>
        <v>96554.621848739494</v>
      </c>
      <c r="AC63" s="67">
        <f t="shared" si="8"/>
        <v>18345.378151260506</v>
      </c>
      <c r="AD63" s="69">
        <v>114900</v>
      </c>
      <c r="AE63" s="70">
        <f t="shared" si="9"/>
        <v>114900</v>
      </c>
      <c r="AF63" s="71"/>
      <c r="AH63" s="50" t="s">
        <v>515</v>
      </c>
      <c r="AJ63" s="73">
        <f t="shared" si="3"/>
        <v>0</v>
      </c>
      <c r="AK63" s="73">
        <f t="shared" si="4"/>
        <v>2.857142857142847E-2</v>
      </c>
      <c r="AL63" s="74">
        <f t="shared" si="5"/>
        <v>35333.333333333336</v>
      </c>
      <c r="AM63" s="74">
        <f>+AB63</f>
        <v>96554.621848739494</v>
      </c>
      <c r="AN63" s="107">
        <f t="shared" si="11"/>
        <v>1.7326779768511176</v>
      </c>
    </row>
    <row r="64" spans="1:40" ht="77.25" thickBot="1" x14ac:dyDescent="0.25">
      <c r="A64" s="59">
        <v>62</v>
      </c>
      <c r="B64" s="60" t="s">
        <v>583</v>
      </c>
      <c r="C64" s="61" t="s">
        <v>56</v>
      </c>
      <c r="D64" s="59">
        <v>1</v>
      </c>
      <c r="E64" s="62">
        <v>16200</v>
      </c>
      <c r="F64" s="62">
        <v>3078</v>
      </c>
      <c r="G64" s="62">
        <v>19278</v>
      </c>
      <c r="H64" s="62">
        <v>19278</v>
      </c>
      <c r="I64" s="62">
        <v>11200</v>
      </c>
      <c r="J64" s="62">
        <v>2128</v>
      </c>
      <c r="K64" s="62">
        <v>13328</v>
      </c>
      <c r="L64" s="62">
        <v>13328</v>
      </c>
      <c r="M64" s="62">
        <v>17900</v>
      </c>
      <c r="N64" s="62">
        <f t="shared" ref="N64:N68" si="95">M64*19%</f>
        <v>3401</v>
      </c>
      <c r="O64" s="62">
        <f t="shared" ref="O64:O68" si="96">N64+M64</f>
        <v>21301</v>
      </c>
      <c r="P64" s="62">
        <f t="shared" ref="P64:P68" si="97">O64</f>
        <v>21301</v>
      </c>
      <c r="Q64" s="62">
        <v>2162.71</v>
      </c>
      <c r="R64" s="62">
        <f t="shared" ref="R64:R67" si="98">Q64*19%</f>
        <v>410.91489999999999</v>
      </c>
      <c r="S64" s="62">
        <f t="shared" ref="S64:S67" si="99">R64+Q64</f>
        <v>2573.6248999999998</v>
      </c>
      <c r="T64" s="65">
        <f t="shared" ref="T64:T67" si="100">S64</f>
        <v>2573.6248999999998</v>
      </c>
      <c r="U64" s="62" t="s">
        <v>394</v>
      </c>
      <c r="V64" s="62" t="s">
        <v>394</v>
      </c>
      <c r="W64" s="62" t="s">
        <v>394</v>
      </c>
      <c r="X64" s="62" t="s">
        <v>394</v>
      </c>
      <c r="Y64" s="66" t="s">
        <v>394</v>
      </c>
      <c r="Z64" s="67"/>
      <c r="AA64" s="68"/>
      <c r="AB64" s="67">
        <f t="shared" si="22"/>
        <v>3193.2773109243699</v>
      </c>
      <c r="AC64" s="67">
        <f t="shared" si="8"/>
        <v>606.72268907563034</v>
      </c>
      <c r="AD64" s="69">
        <v>3800</v>
      </c>
      <c r="AE64" s="70">
        <f t="shared" si="9"/>
        <v>3800</v>
      </c>
      <c r="AF64" s="71"/>
      <c r="AH64" s="50" t="s">
        <v>515</v>
      </c>
      <c r="AJ64" s="73">
        <f t="shared" si="3"/>
        <v>0.4464285714285714</v>
      </c>
      <c r="AK64" s="73">
        <f t="shared" si="4"/>
        <v>0.10493827160493829</v>
      </c>
      <c r="AL64" s="74">
        <f t="shared" si="5"/>
        <v>15100</v>
      </c>
      <c r="AM64" s="74">
        <f>+AB64</f>
        <v>3193.2773109243699</v>
      </c>
      <c r="AN64" s="107">
        <f t="shared" si="11"/>
        <v>-0.78852468139573706</v>
      </c>
    </row>
    <row r="65" spans="1:40" ht="26.25" thickBot="1" x14ac:dyDescent="0.25">
      <c r="A65" s="59">
        <v>63</v>
      </c>
      <c r="B65" s="60" t="s">
        <v>584</v>
      </c>
      <c r="C65" s="61" t="s">
        <v>56</v>
      </c>
      <c r="D65" s="59">
        <v>0</v>
      </c>
      <c r="E65" s="62">
        <v>15900</v>
      </c>
      <c r="F65" s="62">
        <v>3021</v>
      </c>
      <c r="G65" s="62">
        <v>18921</v>
      </c>
      <c r="H65" s="62">
        <v>18921</v>
      </c>
      <c r="I65" s="62">
        <v>16900</v>
      </c>
      <c r="J65" s="62">
        <v>3211</v>
      </c>
      <c r="K65" s="62">
        <v>20111</v>
      </c>
      <c r="L65" s="62">
        <v>20111</v>
      </c>
      <c r="M65" s="62">
        <v>17900</v>
      </c>
      <c r="N65" s="62">
        <f t="shared" si="95"/>
        <v>3401</v>
      </c>
      <c r="O65" s="62">
        <f t="shared" si="96"/>
        <v>21301</v>
      </c>
      <c r="P65" s="62">
        <f t="shared" si="97"/>
        <v>21301</v>
      </c>
      <c r="Q65" s="62" t="s">
        <v>394</v>
      </c>
      <c r="R65" s="62" t="s">
        <v>394</v>
      </c>
      <c r="S65" s="62" t="s">
        <v>394</v>
      </c>
      <c r="T65" s="65" t="s">
        <v>394</v>
      </c>
      <c r="U65" s="62">
        <v>2700</v>
      </c>
      <c r="V65" s="62">
        <f t="shared" ref="V65" si="101">U65*19%</f>
        <v>513</v>
      </c>
      <c r="W65" s="62">
        <f t="shared" ref="W65" si="102">V65+U65</f>
        <v>3213</v>
      </c>
      <c r="X65" s="62">
        <f t="shared" ref="X65" si="103">W65</f>
        <v>3213</v>
      </c>
      <c r="Y65" s="66" t="s">
        <v>437</v>
      </c>
      <c r="Z65" s="76">
        <v>0.19</v>
      </c>
      <c r="AA65" s="68"/>
      <c r="AB65" s="67">
        <f t="shared" si="22"/>
        <v>1260.5042016806724</v>
      </c>
      <c r="AC65" s="67">
        <f t="shared" si="8"/>
        <v>239.49579831932775</v>
      </c>
      <c r="AD65" s="69">
        <v>1500</v>
      </c>
      <c r="AE65" s="70">
        <f t="shared" si="9"/>
        <v>1500</v>
      </c>
      <c r="AF65" s="71"/>
      <c r="AH65" s="50" t="s">
        <v>515</v>
      </c>
      <c r="AJ65" s="73">
        <f t="shared" si="3"/>
        <v>-5.9171597633136064E-2</v>
      </c>
      <c r="AK65" s="73">
        <f t="shared" si="4"/>
        <v>0.12578616352201255</v>
      </c>
      <c r="AL65" s="74">
        <f t="shared" si="5"/>
        <v>16900</v>
      </c>
      <c r="AM65" s="74">
        <f>+(U65+AB65)/2</f>
        <v>1980.2521008403362</v>
      </c>
      <c r="AN65" s="107">
        <f t="shared" si="11"/>
        <v>-0.88282531947690313</v>
      </c>
    </row>
    <row r="66" spans="1:40" ht="51.75" thickBot="1" x14ac:dyDescent="0.25">
      <c r="A66" s="59">
        <v>64</v>
      </c>
      <c r="B66" s="60" t="s">
        <v>585</v>
      </c>
      <c r="C66" s="61" t="s">
        <v>56</v>
      </c>
      <c r="D66" s="59">
        <v>1</v>
      </c>
      <c r="E66" s="62">
        <v>59000</v>
      </c>
      <c r="F66" s="62">
        <v>11210</v>
      </c>
      <c r="G66" s="62">
        <v>70210</v>
      </c>
      <c r="H66" s="62">
        <v>70210</v>
      </c>
      <c r="I66" s="62">
        <v>55000</v>
      </c>
      <c r="J66" s="62">
        <v>10450</v>
      </c>
      <c r="K66" s="62">
        <v>65450</v>
      </c>
      <c r="L66" s="62">
        <v>65450</v>
      </c>
      <c r="M66" s="62">
        <v>56000</v>
      </c>
      <c r="N66" s="62">
        <f t="shared" si="95"/>
        <v>10640</v>
      </c>
      <c r="O66" s="62">
        <f t="shared" si="96"/>
        <v>66640</v>
      </c>
      <c r="P66" s="62">
        <f t="shared" si="97"/>
        <v>66640</v>
      </c>
      <c r="Q66" s="62">
        <v>15402.87</v>
      </c>
      <c r="R66" s="62">
        <f t="shared" si="98"/>
        <v>2926.5453000000002</v>
      </c>
      <c r="S66" s="62">
        <f t="shared" si="99"/>
        <v>18329.415300000001</v>
      </c>
      <c r="T66" s="65">
        <f t="shared" si="100"/>
        <v>18329.415300000001</v>
      </c>
      <c r="U66" s="62">
        <v>60900</v>
      </c>
      <c r="V66" s="62">
        <f t="shared" ref="V66:V67" si="104">U66*19%</f>
        <v>11571</v>
      </c>
      <c r="W66" s="62">
        <f t="shared" ref="W66:W67" si="105">V66+U66</f>
        <v>72471</v>
      </c>
      <c r="X66" s="62">
        <f t="shared" ref="X66:X67" si="106">W66</f>
        <v>72471</v>
      </c>
      <c r="Y66" s="66" t="s">
        <v>438</v>
      </c>
      <c r="Z66" s="76">
        <v>0.19</v>
      </c>
      <c r="AA66" s="68"/>
      <c r="AB66" s="67" t="s">
        <v>394</v>
      </c>
      <c r="AC66" s="67" t="s">
        <v>394</v>
      </c>
      <c r="AD66" s="69" t="s">
        <v>394</v>
      </c>
      <c r="AE66" s="70" t="str">
        <f t="shared" si="9"/>
        <v>N/A</v>
      </c>
      <c r="AF66" s="71"/>
      <c r="AH66" s="50" t="s">
        <v>515</v>
      </c>
      <c r="AJ66" s="73">
        <f t="shared" si="3"/>
        <v>7.2727272727272751E-2</v>
      </c>
      <c r="AK66" s="73">
        <f t="shared" si="4"/>
        <v>-5.084745762711862E-2</v>
      </c>
      <c r="AL66" s="74">
        <f t="shared" si="5"/>
        <v>56666.666666666664</v>
      </c>
      <c r="AM66" s="74">
        <f>+U66</f>
        <v>60900</v>
      </c>
      <c r="AN66" s="75">
        <f t="shared" si="11"/>
        <v>7.4705882352941178E-2</v>
      </c>
    </row>
    <row r="67" spans="1:40" ht="26.25" thickBot="1" x14ac:dyDescent="0.25">
      <c r="A67" s="59">
        <v>65</v>
      </c>
      <c r="B67" s="60" t="s">
        <v>586</v>
      </c>
      <c r="C67" s="61" t="s">
        <v>24</v>
      </c>
      <c r="D67" s="59">
        <v>1</v>
      </c>
      <c r="E67" s="62">
        <v>7200</v>
      </c>
      <c r="F67" s="62">
        <v>1368</v>
      </c>
      <c r="G67" s="62">
        <v>8568</v>
      </c>
      <c r="H67" s="62">
        <v>8568</v>
      </c>
      <c r="I67" s="62">
        <v>6900</v>
      </c>
      <c r="J67" s="62">
        <v>1311</v>
      </c>
      <c r="K67" s="62">
        <v>8211</v>
      </c>
      <c r="L67" s="62">
        <v>8211</v>
      </c>
      <c r="M67" s="62">
        <v>7100</v>
      </c>
      <c r="N67" s="62">
        <f t="shared" si="95"/>
        <v>1349</v>
      </c>
      <c r="O67" s="62">
        <f t="shared" si="96"/>
        <v>8449</v>
      </c>
      <c r="P67" s="62">
        <f t="shared" si="97"/>
        <v>8449</v>
      </c>
      <c r="Q67" s="62">
        <v>507.62</v>
      </c>
      <c r="R67" s="62">
        <f t="shared" si="98"/>
        <v>96.447800000000001</v>
      </c>
      <c r="S67" s="62">
        <f t="shared" si="99"/>
        <v>604.06780000000003</v>
      </c>
      <c r="T67" s="65">
        <f t="shared" si="100"/>
        <v>604.06780000000003</v>
      </c>
      <c r="U67" s="62">
        <v>2300</v>
      </c>
      <c r="V67" s="62">
        <f t="shared" si="104"/>
        <v>437</v>
      </c>
      <c r="W67" s="62">
        <f t="shared" si="105"/>
        <v>2737</v>
      </c>
      <c r="X67" s="62">
        <f t="shared" si="106"/>
        <v>2737</v>
      </c>
      <c r="Y67" s="66" t="s">
        <v>439</v>
      </c>
      <c r="Z67" s="76">
        <v>0.19</v>
      </c>
      <c r="AA67" s="68"/>
      <c r="AB67" s="67">
        <f t="shared" si="22"/>
        <v>714.28571428571433</v>
      </c>
      <c r="AC67" s="67">
        <f t="shared" si="8"/>
        <v>135.71428571428572</v>
      </c>
      <c r="AD67" s="69">
        <v>850</v>
      </c>
      <c r="AE67" s="70">
        <f t="shared" si="9"/>
        <v>850</v>
      </c>
      <c r="AF67" s="71"/>
      <c r="AH67" s="50" t="s">
        <v>515</v>
      </c>
      <c r="AJ67" s="73">
        <f t="shared" ref="AJ67:AJ130" si="107">+E67/I67-1</f>
        <v>4.3478260869565188E-2</v>
      </c>
      <c r="AK67" s="73">
        <f t="shared" ref="AK67:AK130" si="108">+M67/E67-1</f>
        <v>-1.388888888888884E-2</v>
      </c>
      <c r="AL67" s="74">
        <f t="shared" ref="AL67:AL130" si="109">+AVERAGE(E67,I67,M67)</f>
        <v>7066.666666666667</v>
      </c>
      <c r="AM67" s="74">
        <f>+(U67+AB67)/2</f>
        <v>1507.1428571428571</v>
      </c>
      <c r="AN67" s="107">
        <f t="shared" si="11"/>
        <v>-0.78672506738544479</v>
      </c>
    </row>
    <row r="68" spans="1:40" ht="115.5" thickBot="1" x14ac:dyDescent="0.25">
      <c r="A68" s="59">
        <v>66</v>
      </c>
      <c r="B68" s="60" t="s">
        <v>587</v>
      </c>
      <c r="C68" s="61" t="s">
        <v>56</v>
      </c>
      <c r="D68" s="59">
        <v>1</v>
      </c>
      <c r="E68" s="62">
        <v>62500</v>
      </c>
      <c r="F68" s="62">
        <v>11875</v>
      </c>
      <c r="G68" s="62">
        <v>74375</v>
      </c>
      <c r="H68" s="62">
        <v>74375</v>
      </c>
      <c r="I68" s="62">
        <v>58800</v>
      </c>
      <c r="J68" s="62">
        <f>+I68*0.19</f>
        <v>11172</v>
      </c>
      <c r="K68" s="62">
        <f>+I68+J68</f>
        <v>69972</v>
      </c>
      <c r="L68" s="62">
        <f>+K68</f>
        <v>69972</v>
      </c>
      <c r="M68" s="62">
        <v>57000</v>
      </c>
      <c r="N68" s="62">
        <f t="shared" si="95"/>
        <v>10830</v>
      </c>
      <c r="O68" s="62">
        <f t="shared" si="96"/>
        <v>67830</v>
      </c>
      <c r="P68" s="62">
        <f t="shared" si="97"/>
        <v>67830</v>
      </c>
      <c r="Q68" s="62" t="s">
        <v>394</v>
      </c>
      <c r="R68" s="62" t="s">
        <v>394</v>
      </c>
      <c r="S68" s="62" t="s">
        <v>394</v>
      </c>
      <c r="T68" s="65" t="s">
        <v>394</v>
      </c>
      <c r="U68" s="62">
        <v>41300</v>
      </c>
      <c r="V68" s="62">
        <f t="shared" ref="V68" si="110">U68*19%</f>
        <v>7847</v>
      </c>
      <c r="W68" s="62">
        <f t="shared" ref="W68" si="111">V68+U68</f>
        <v>49147</v>
      </c>
      <c r="X68" s="62">
        <f t="shared" ref="X68" si="112">W68</f>
        <v>49147</v>
      </c>
      <c r="Y68" s="66" t="s">
        <v>440</v>
      </c>
      <c r="Z68" s="76">
        <v>0.19</v>
      </c>
      <c r="AA68" s="68"/>
      <c r="AB68" s="67">
        <f t="shared" si="22"/>
        <v>18067.226890756305</v>
      </c>
      <c r="AC68" s="67">
        <f t="shared" ref="AC68:AC130" si="113">+AB68*0.19</f>
        <v>3432.7731092436979</v>
      </c>
      <c r="AD68" s="69">
        <v>21500</v>
      </c>
      <c r="AE68" s="70">
        <f t="shared" ref="AE68:AE131" si="114">+AD68</f>
        <v>21500</v>
      </c>
      <c r="AF68" s="71"/>
      <c r="AH68" s="50" t="s">
        <v>515</v>
      </c>
      <c r="AJ68" s="73">
        <f t="shared" si="107"/>
        <v>6.2925170068027114E-2</v>
      </c>
      <c r="AK68" s="73">
        <f t="shared" si="108"/>
        <v>-8.7999999999999967E-2</v>
      </c>
      <c r="AL68" s="74">
        <f t="shared" si="109"/>
        <v>59433.333333333336</v>
      </c>
      <c r="AM68" s="74">
        <f>+(U68+AB68)/2</f>
        <v>29683.613445378152</v>
      </c>
      <c r="AN68" s="107">
        <f t="shared" ref="AN68:AN131" si="115">(AM68/AL68)-1</f>
        <v>-0.50055613944961053</v>
      </c>
    </row>
    <row r="69" spans="1:40" ht="153.75" thickBot="1" x14ac:dyDescent="0.25">
      <c r="A69" s="59">
        <v>67</v>
      </c>
      <c r="B69" s="87" t="s">
        <v>588</v>
      </c>
      <c r="C69" s="61" t="s">
        <v>24</v>
      </c>
      <c r="D69" s="59">
        <v>1</v>
      </c>
      <c r="E69" s="62">
        <v>50000</v>
      </c>
      <c r="F69" s="62">
        <v>9500</v>
      </c>
      <c r="G69" s="62">
        <v>59500</v>
      </c>
      <c r="H69" s="62">
        <v>59500</v>
      </c>
      <c r="I69" s="62">
        <v>41000</v>
      </c>
      <c r="J69" s="62">
        <v>7790</v>
      </c>
      <c r="K69" s="62">
        <v>48790</v>
      </c>
      <c r="L69" s="62">
        <v>48790</v>
      </c>
      <c r="M69" s="62">
        <v>41200</v>
      </c>
      <c r="N69" s="62">
        <f>M69*19%</f>
        <v>7828</v>
      </c>
      <c r="O69" s="62">
        <f>N69+M69</f>
        <v>49028</v>
      </c>
      <c r="P69" s="62">
        <f>O69</f>
        <v>49028</v>
      </c>
      <c r="Q69" s="62" t="s">
        <v>394</v>
      </c>
      <c r="R69" s="62" t="s">
        <v>394</v>
      </c>
      <c r="S69" s="62" t="s">
        <v>394</v>
      </c>
      <c r="T69" s="65" t="s">
        <v>394</v>
      </c>
      <c r="U69" s="62" t="s">
        <v>394</v>
      </c>
      <c r="V69" s="62" t="s">
        <v>394</v>
      </c>
      <c r="W69" s="62" t="s">
        <v>394</v>
      </c>
      <c r="X69" s="62" t="s">
        <v>394</v>
      </c>
      <c r="Y69" s="66" t="s">
        <v>394</v>
      </c>
      <c r="Z69" s="67"/>
      <c r="AA69" s="68"/>
      <c r="AB69" s="67">
        <f t="shared" si="22"/>
        <v>21260.504201680673</v>
      </c>
      <c r="AC69" s="67">
        <f t="shared" si="113"/>
        <v>4039.4957983193281</v>
      </c>
      <c r="AD69" s="69">
        <v>25300</v>
      </c>
      <c r="AE69" s="70">
        <f t="shared" si="114"/>
        <v>25300</v>
      </c>
      <c r="AF69" s="71"/>
      <c r="AH69" s="50" t="s">
        <v>515</v>
      </c>
      <c r="AJ69" s="73">
        <f t="shared" si="107"/>
        <v>0.21951219512195119</v>
      </c>
      <c r="AK69" s="73">
        <f t="shared" si="108"/>
        <v>-0.17600000000000005</v>
      </c>
      <c r="AL69" s="74">
        <f t="shared" si="109"/>
        <v>44066.666666666664</v>
      </c>
      <c r="AM69" s="74">
        <f>+AB69</f>
        <v>21260.504201680673</v>
      </c>
      <c r="AN69" s="107">
        <f t="shared" si="115"/>
        <v>-0.51753772613432658</v>
      </c>
    </row>
    <row r="70" spans="1:40" ht="204.75" thickBot="1" x14ac:dyDescent="0.25">
      <c r="A70" s="59">
        <v>68</v>
      </c>
      <c r="B70" s="87" t="s">
        <v>589</v>
      </c>
      <c r="C70" s="61" t="s">
        <v>24</v>
      </c>
      <c r="D70" s="59">
        <v>1</v>
      </c>
      <c r="E70" s="62">
        <v>45000</v>
      </c>
      <c r="F70" s="62">
        <v>8550</v>
      </c>
      <c r="G70" s="62">
        <v>53550</v>
      </c>
      <c r="H70" s="62">
        <v>53550</v>
      </c>
      <c r="I70" s="62">
        <v>39000</v>
      </c>
      <c r="J70" s="62">
        <v>7410</v>
      </c>
      <c r="K70" s="62">
        <v>46410</v>
      </c>
      <c r="L70" s="62">
        <v>46410</v>
      </c>
      <c r="M70" s="62">
        <v>41200</v>
      </c>
      <c r="N70" s="62">
        <f>M70*19%</f>
        <v>7828</v>
      </c>
      <c r="O70" s="62">
        <f>N70+M70</f>
        <v>49028</v>
      </c>
      <c r="P70" s="62">
        <f>O70</f>
        <v>49028</v>
      </c>
      <c r="Q70" s="62" t="s">
        <v>394</v>
      </c>
      <c r="R70" s="62" t="s">
        <v>394</v>
      </c>
      <c r="S70" s="62" t="s">
        <v>394</v>
      </c>
      <c r="T70" s="65" t="s">
        <v>394</v>
      </c>
      <c r="U70" s="62" t="s">
        <v>394</v>
      </c>
      <c r="V70" s="62" t="s">
        <v>394</v>
      </c>
      <c r="W70" s="62" t="s">
        <v>394</v>
      </c>
      <c r="X70" s="62" t="s">
        <v>394</v>
      </c>
      <c r="Y70" s="66" t="s">
        <v>394</v>
      </c>
      <c r="Z70" s="67"/>
      <c r="AA70" s="68"/>
      <c r="AB70" s="67">
        <f t="shared" si="22"/>
        <v>23445.378151260506</v>
      </c>
      <c r="AC70" s="67">
        <f t="shared" si="113"/>
        <v>4454.6218487394963</v>
      </c>
      <c r="AD70" s="69">
        <v>27900</v>
      </c>
      <c r="AE70" s="70">
        <f t="shared" si="114"/>
        <v>27900</v>
      </c>
      <c r="AF70" s="71"/>
      <c r="AH70" s="50" t="s">
        <v>515</v>
      </c>
      <c r="AJ70" s="73">
        <f t="shared" si="107"/>
        <v>0.15384615384615374</v>
      </c>
      <c r="AK70" s="73">
        <f t="shared" si="108"/>
        <v>-8.4444444444444433E-2</v>
      </c>
      <c r="AL70" s="74">
        <f t="shared" si="109"/>
        <v>41733.333333333336</v>
      </c>
      <c r="AM70" s="74">
        <f>+AB70</f>
        <v>23445.378151260506</v>
      </c>
      <c r="AN70" s="107">
        <f t="shared" si="115"/>
        <v>-0.43820978870781535</v>
      </c>
    </row>
    <row r="71" spans="1:40" ht="39" thickBot="1" x14ac:dyDescent="0.25">
      <c r="A71" s="59">
        <v>69</v>
      </c>
      <c r="B71" s="60" t="s">
        <v>590</v>
      </c>
      <c r="C71" s="61" t="s">
        <v>24</v>
      </c>
      <c r="D71" s="59">
        <v>1</v>
      </c>
      <c r="E71" s="62">
        <v>1500</v>
      </c>
      <c r="F71" s="63">
        <v>285</v>
      </c>
      <c r="G71" s="62">
        <v>1785</v>
      </c>
      <c r="H71" s="62">
        <v>1785</v>
      </c>
      <c r="I71" s="62">
        <v>2000</v>
      </c>
      <c r="J71" s="64">
        <v>0</v>
      </c>
      <c r="K71" s="62">
        <f>+I71+J71</f>
        <v>2000</v>
      </c>
      <c r="L71" s="62">
        <f>+K71</f>
        <v>2000</v>
      </c>
      <c r="M71" s="62">
        <v>1400</v>
      </c>
      <c r="N71" s="63">
        <f>M71*19%</f>
        <v>266</v>
      </c>
      <c r="O71" s="62">
        <f>N71+M71</f>
        <v>1666</v>
      </c>
      <c r="P71" s="62">
        <f>O71</f>
        <v>1666</v>
      </c>
      <c r="Q71" s="62">
        <v>290.88</v>
      </c>
      <c r="R71" s="63">
        <f>Q71*19%</f>
        <v>55.267200000000003</v>
      </c>
      <c r="S71" s="62">
        <f>R71+Q71</f>
        <v>346.1472</v>
      </c>
      <c r="T71" s="65">
        <f>S71</f>
        <v>346.1472</v>
      </c>
      <c r="U71" s="62" t="s">
        <v>394</v>
      </c>
      <c r="V71" s="62" t="s">
        <v>394</v>
      </c>
      <c r="W71" s="62" t="s">
        <v>394</v>
      </c>
      <c r="X71" s="62" t="s">
        <v>394</v>
      </c>
      <c r="Y71" s="66" t="s">
        <v>394</v>
      </c>
      <c r="Z71" s="67"/>
      <c r="AA71" s="68"/>
      <c r="AB71" s="67" t="s">
        <v>394</v>
      </c>
      <c r="AC71" s="67" t="s">
        <v>394</v>
      </c>
      <c r="AD71" s="69" t="s">
        <v>394</v>
      </c>
      <c r="AE71" s="70" t="str">
        <f t="shared" si="114"/>
        <v>N/A</v>
      </c>
      <c r="AF71" s="71"/>
      <c r="AH71" s="51" t="s">
        <v>516</v>
      </c>
      <c r="AJ71" s="73">
        <f t="shared" si="107"/>
        <v>-0.25</v>
      </c>
      <c r="AK71" s="73">
        <f t="shared" si="108"/>
        <v>-6.6666666666666652E-2</v>
      </c>
      <c r="AL71" s="74">
        <f t="shared" si="109"/>
        <v>1633.3333333333333</v>
      </c>
      <c r="AM71" s="74" t="str">
        <f t="shared" ref="AM71:AM74" si="116">+U71</f>
        <v>N/A</v>
      </c>
      <c r="AN71" s="108" t="e">
        <f t="shared" si="115"/>
        <v>#VALUE!</v>
      </c>
    </row>
    <row r="72" spans="1:40" ht="102.75" thickBot="1" x14ac:dyDescent="0.25">
      <c r="A72" s="59">
        <v>70</v>
      </c>
      <c r="B72" s="60" t="s">
        <v>591</v>
      </c>
      <c r="C72" s="61" t="s">
        <v>66</v>
      </c>
      <c r="D72" s="59">
        <v>1</v>
      </c>
      <c r="E72" s="62">
        <v>112000</v>
      </c>
      <c r="F72" s="62">
        <v>21280</v>
      </c>
      <c r="G72" s="62">
        <v>133280</v>
      </c>
      <c r="H72" s="62">
        <v>133280</v>
      </c>
      <c r="I72" s="62">
        <v>96000</v>
      </c>
      <c r="J72" s="62">
        <v>18240</v>
      </c>
      <c r="K72" s="62">
        <v>114240</v>
      </c>
      <c r="L72" s="62">
        <v>114240</v>
      </c>
      <c r="M72" s="62">
        <v>102500</v>
      </c>
      <c r="N72" s="62">
        <f t="shared" ref="N72:N74" si="117">M72*19%</f>
        <v>19475</v>
      </c>
      <c r="O72" s="62">
        <f t="shared" ref="O72:O74" si="118">N72+M72</f>
        <v>121975</v>
      </c>
      <c r="P72" s="62">
        <f t="shared" ref="P72:P74" si="119">O72</f>
        <v>121975</v>
      </c>
      <c r="Q72" s="62" t="s">
        <v>394</v>
      </c>
      <c r="R72" s="62" t="s">
        <v>394</v>
      </c>
      <c r="S72" s="62" t="s">
        <v>394</v>
      </c>
      <c r="T72" s="65" t="s">
        <v>394</v>
      </c>
      <c r="U72" s="62" t="s">
        <v>394</v>
      </c>
      <c r="V72" s="62" t="s">
        <v>394</v>
      </c>
      <c r="W72" s="62" t="s">
        <v>394</v>
      </c>
      <c r="X72" s="62" t="s">
        <v>394</v>
      </c>
      <c r="Y72" s="66" t="s">
        <v>394</v>
      </c>
      <c r="Z72" s="67"/>
      <c r="AA72" s="68"/>
      <c r="AB72" s="67" t="s">
        <v>394</v>
      </c>
      <c r="AC72" s="67" t="s">
        <v>394</v>
      </c>
      <c r="AD72" s="69" t="s">
        <v>394</v>
      </c>
      <c r="AE72" s="70" t="str">
        <f t="shared" si="114"/>
        <v>N/A</v>
      </c>
      <c r="AF72" s="71"/>
      <c r="AH72" s="50" t="s">
        <v>515</v>
      </c>
      <c r="AJ72" s="73">
        <f t="shared" si="107"/>
        <v>0.16666666666666674</v>
      </c>
      <c r="AK72" s="73">
        <f t="shared" si="108"/>
        <v>-8.4821428571428603E-2</v>
      </c>
      <c r="AL72" s="74">
        <f t="shared" si="109"/>
        <v>103500</v>
      </c>
      <c r="AM72" s="74" t="str">
        <f t="shared" si="116"/>
        <v>N/A</v>
      </c>
      <c r="AN72" s="108" t="e">
        <f t="shared" si="115"/>
        <v>#VALUE!</v>
      </c>
    </row>
    <row r="73" spans="1:40" ht="128.25" thickBot="1" x14ac:dyDescent="0.25">
      <c r="A73" s="59">
        <v>71</v>
      </c>
      <c r="B73" s="60" t="s">
        <v>592</v>
      </c>
      <c r="C73" s="90" t="s">
        <v>68</v>
      </c>
      <c r="D73" s="59">
        <v>1</v>
      </c>
      <c r="E73" s="62">
        <v>16000</v>
      </c>
      <c r="F73" s="62">
        <v>3040</v>
      </c>
      <c r="G73" s="62">
        <v>19040</v>
      </c>
      <c r="H73" s="62">
        <v>19040</v>
      </c>
      <c r="I73" s="62">
        <v>16200</v>
      </c>
      <c r="J73" s="62">
        <v>3078</v>
      </c>
      <c r="K73" s="62">
        <v>19278</v>
      </c>
      <c r="L73" s="62">
        <v>19278</v>
      </c>
      <c r="M73" s="62">
        <v>17500</v>
      </c>
      <c r="N73" s="62">
        <f t="shared" si="117"/>
        <v>3325</v>
      </c>
      <c r="O73" s="62">
        <f t="shared" si="118"/>
        <v>20825</v>
      </c>
      <c r="P73" s="62">
        <f t="shared" si="119"/>
        <v>20825</v>
      </c>
      <c r="Q73" s="62" t="s">
        <v>394</v>
      </c>
      <c r="R73" s="62" t="s">
        <v>394</v>
      </c>
      <c r="S73" s="62" t="s">
        <v>394</v>
      </c>
      <c r="T73" s="65" t="s">
        <v>394</v>
      </c>
      <c r="U73" s="62" t="s">
        <v>394</v>
      </c>
      <c r="V73" s="62" t="s">
        <v>394</v>
      </c>
      <c r="W73" s="62" t="s">
        <v>394</v>
      </c>
      <c r="X73" s="62" t="s">
        <v>394</v>
      </c>
      <c r="Y73" s="66" t="s">
        <v>394</v>
      </c>
      <c r="Z73" s="67"/>
      <c r="AA73" s="68"/>
      <c r="AB73" s="67" t="s">
        <v>394</v>
      </c>
      <c r="AC73" s="67" t="s">
        <v>394</v>
      </c>
      <c r="AD73" s="69" t="s">
        <v>394</v>
      </c>
      <c r="AE73" s="70" t="str">
        <f t="shared" si="114"/>
        <v>N/A</v>
      </c>
      <c r="AF73" s="71"/>
      <c r="AH73" s="50" t="s">
        <v>515</v>
      </c>
      <c r="AJ73" s="73">
        <f t="shared" si="107"/>
        <v>-1.2345679012345734E-2</v>
      </c>
      <c r="AK73" s="73">
        <f t="shared" si="108"/>
        <v>9.375E-2</v>
      </c>
      <c r="AL73" s="74">
        <f t="shared" si="109"/>
        <v>16566.666666666668</v>
      </c>
      <c r="AM73" s="74" t="str">
        <f t="shared" si="116"/>
        <v>N/A</v>
      </c>
      <c r="AN73" s="108" t="e">
        <f t="shared" si="115"/>
        <v>#VALUE!</v>
      </c>
    </row>
    <row r="74" spans="1:40" ht="77.25" thickBot="1" x14ac:dyDescent="0.25">
      <c r="A74" s="59">
        <v>72</v>
      </c>
      <c r="B74" s="80" t="s">
        <v>593</v>
      </c>
      <c r="C74" s="61" t="s">
        <v>55</v>
      </c>
      <c r="D74" s="59">
        <v>1</v>
      </c>
      <c r="E74" s="62">
        <v>32000</v>
      </c>
      <c r="F74" s="62">
        <v>6080</v>
      </c>
      <c r="G74" s="62">
        <v>38080</v>
      </c>
      <c r="H74" s="62">
        <v>38080</v>
      </c>
      <c r="I74" s="62">
        <v>36000</v>
      </c>
      <c r="J74" s="62">
        <v>6840</v>
      </c>
      <c r="K74" s="62">
        <v>42840</v>
      </c>
      <c r="L74" s="62">
        <v>42840</v>
      </c>
      <c r="M74" s="62">
        <v>35000</v>
      </c>
      <c r="N74" s="62">
        <f t="shared" si="117"/>
        <v>6650</v>
      </c>
      <c r="O74" s="62">
        <f t="shared" si="118"/>
        <v>41650</v>
      </c>
      <c r="P74" s="62">
        <f t="shared" si="119"/>
        <v>41650</v>
      </c>
      <c r="Q74" s="62">
        <v>7574.67</v>
      </c>
      <c r="R74" s="62">
        <f t="shared" ref="R74" si="120">Q74*19%</f>
        <v>1439.1873000000001</v>
      </c>
      <c r="S74" s="62">
        <f t="shared" ref="S74" si="121">R74+Q74</f>
        <v>9013.8572999999997</v>
      </c>
      <c r="T74" s="65">
        <f t="shared" ref="T74" si="122">S74</f>
        <v>9013.8572999999997</v>
      </c>
      <c r="U74" s="62" t="s">
        <v>394</v>
      </c>
      <c r="V74" s="62" t="s">
        <v>394</v>
      </c>
      <c r="W74" s="62" t="s">
        <v>394</v>
      </c>
      <c r="X74" s="62" t="s">
        <v>394</v>
      </c>
      <c r="Y74" s="66" t="s">
        <v>394</v>
      </c>
      <c r="Z74" s="67"/>
      <c r="AA74" s="68"/>
      <c r="AB74" s="67" t="s">
        <v>394</v>
      </c>
      <c r="AC74" s="67" t="s">
        <v>394</v>
      </c>
      <c r="AD74" s="69" t="s">
        <v>394</v>
      </c>
      <c r="AE74" s="70" t="str">
        <f t="shared" si="114"/>
        <v>N/A</v>
      </c>
      <c r="AF74" s="71"/>
      <c r="AH74" s="50" t="s">
        <v>515</v>
      </c>
      <c r="AJ74" s="73">
        <f t="shared" si="107"/>
        <v>-0.11111111111111116</v>
      </c>
      <c r="AK74" s="73">
        <f t="shared" si="108"/>
        <v>9.375E-2</v>
      </c>
      <c r="AL74" s="74">
        <f t="shared" si="109"/>
        <v>34333.333333333336</v>
      </c>
      <c r="AM74" s="74" t="str">
        <f t="shared" si="116"/>
        <v>N/A</v>
      </c>
      <c r="AN74" s="108" t="e">
        <f t="shared" si="115"/>
        <v>#VALUE!</v>
      </c>
    </row>
    <row r="75" spans="1:40" ht="77.25" thickBot="1" x14ac:dyDescent="0.25">
      <c r="A75" s="59">
        <v>73</v>
      </c>
      <c r="B75" s="60" t="s">
        <v>594</v>
      </c>
      <c r="C75" s="61" t="s">
        <v>18</v>
      </c>
      <c r="D75" s="59">
        <v>1</v>
      </c>
      <c r="E75" s="62">
        <v>55000</v>
      </c>
      <c r="F75" s="62">
        <f t="shared" ref="F75:F83" si="123">E75*19%</f>
        <v>10450</v>
      </c>
      <c r="G75" s="62">
        <f t="shared" ref="G75:G83" si="124">F75+E75</f>
        <v>65450</v>
      </c>
      <c r="H75" s="62">
        <f t="shared" ref="H75:H83" si="125">G75</f>
        <v>65450</v>
      </c>
      <c r="I75" s="62">
        <v>65000</v>
      </c>
      <c r="J75" s="62">
        <v>12350</v>
      </c>
      <c r="K75" s="62">
        <v>77350</v>
      </c>
      <c r="L75" s="62">
        <v>77350</v>
      </c>
      <c r="M75" s="62">
        <v>64000</v>
      </c>
      <c r="N75" s="62">
        <f>M75*19%</f>
        <v>12160</v>
      </c>
      <c r="O75" s="62">
        <f>N75+M75</f>
        <v>76160</v>
      </c>
      <c r="P75" s="62">
        <f>O75</f>
        <v>76160</v>
      </c>
      <c r="Q75" s="62">
        <v>11403.79</v>
      </c>
      <c r="R75" s="62">
        <f>Q75*19%</f>
        <v>2166.7201</v>
      </c>
      <c r="S75" s="62">
        <f>R75+Q75</f>
        <v>13570.510100000001</v>
      </c>
      <c r="T75" s="65">
        <f>S75</f>
        <v>13570.510100000001</v>
      </c>
      <c r="U75" s="62" t="s">
        <v>394</v>
      </c>
      <c r="V75" s="62" t="s">
        <v>394</v>
      </c>
      <c r="W75" s="62" t="s">
        <v>394</v>
      </c>
      <c r="X75" s="62" t="s">
        <v>394</v>
      </c>
      <c r="Y75" s="66" t="s">
        <v>394</v>
      </c>
      <c r="Z75" s="67"/>
      <c r="AA75" s="68"/>
      <c r="AB75" s="67">
        <f t="shared" ref="AB75:AB130" si="126">+AD75/119%</f>
        <v>16470.588235294119</v>
      </c>
      <c r="AC75" s="67">
        <f t="shared" si="113"/>
        <v>3129.4117647058824</v>
      </c>
      <c r="AD75" s="69">
        <v>19600</v>
      </c>
      <c r="AE75" s="70">
        <f t="shared" si="114"/>
        <v>19600</v>
      </c>
      <c r="AF75" s="71"/>
      <c r="AH75" s="50" t="s">
        <v>515</v>
      </c>
      <c r="AJ75" s="73">
        <f t="shared" si="107"/>
        <v>-0.15384615384615385</v>
      </c>
      <c r="AK75" s="73">
        <f t="shared" si="108"/>
        <v>0.16363636363636358</v>
      </c>
      <c r="AL75" s="74">
        <f t="shared" si="109"/>
        <v>61333.333333333336</v>
      </c>
      <c r="AM75" s="74">
        <f>+AB75</f>
        <v>16470.588235294119</v>
      </c>
      <c r="AN75" s="107">
        <f t="shared" si="115"/>
        <v>-0.73145780051150888</v>
      </c>
    </row>
    <row r="76" spans="1:40" ht="77.25" thickBot="1" x14ac:dyDescent="0.25">
      <c r="A76" s="59">
        <v>74</v>
      </c>
      <c r="B76" s="60" t="s">
        <v>595</v>
      </c>
      <c r="C76" s="61" t="s">
        <v>18</v>
      </c>
      <c r="D76" s="59">
        <v>1</v>
      </c>
      <c r="E76" s="62">
        <v>30000</v>
      </c>
      <c r="F76" s="62">
        <f t="shared" si="123"/>
        <v>5700</v>
      </c>
      <c r="G76" s="62">
        <f t="shared" si="124"/>
        <v>35700</v>
      </c>
      <c r="H76" s="62">
        <f t="shared" si="125"/>
        <v>35700</v>
      </c>
      <c r="I76" s="62">
        <v>25000</v>
      </c>
      <c r="J76" s="62">
        <v>4750</v>
      </c>
      <c r="K76" s="62">
        <v>29750</v>
      </c>
      <c r="L76" s="62">
        <v>29750</v>
      </c>
      <c r="M76" s="62">
        <v>26000</v>
      </c>
      <c r="N76" s="62">
        <f>M76*19%</f>
        <v>4940</v>
      </c>
      <c r="O76" s="62">
        <f>N76+M76</f>
        <v>30940</v>
      </c>
      <c r="P76" s="62">
        <f>O76</f>
        <v>30940</v>
      </c>
      <c r="Q76" s="62">
        <v>6997.26</v>
      </c>
      <c r="R76" s="62">
        <f>Q76*19%</f>
        <v>1329.4794000000002</v>
      </c>
      <c r="S76" s="62">
        <f>R76+Q76</f>
        <v>8326.7394000000004</v>
      </c>
      <c r="T76" s="65">
        <f>S76</f>
        <v>8326.7394000000004</v>
      </c>
      <c r="U76" s="62">
        <v>38700</v>
      </c>
      <c r="V76" s="62">
        <f>U76*19%</f>
        <v>7353</v>
      </c>
      <c r="W76" s="62">
        <f>V76+U76</f>
        <v>46053</v>
      </c>
      <c r="X76" s="62">
        <f>W76</f>
        <v>46053</v>
      </c>
      <c r="Y76" s="66" t="s">
        <v>441</v>
      </c>
      <c r="Z76" s="76">
        <v>0.19</v>
      </c>
      <c r="AA76" s="68"/>
      <c r="AB76" s="67">
        <f t="shared" si="126"/>
        <v>21344.537815126052</v>
      </c>
      <c r="AC76" s="67">
        <f t="shared" si="113"/>
        <v>4055.4621848739498</v>
      </c>
      <c r="AD76" s="69">
        <v>25400</v>
      </c>
      <c r="AE76" s="70">
        <f t="shared" si="114"/>
        <v>25400</v>
      </c>
      <c r="AF76" s="71"/>
      <c r="AH76" s="50" t="s">
        <v>515</v>
      </c>
      <c r="AJ76" s="73">
        <f t="shared" si="107"/>
        <v>0.19999999999999996</v>
      </c>
      <c r="AK76" s="73">
        <f t="shared" si="108"/>
        <v>-0.1333333333333333</v>
      </c>
      <c r="AL76" s="74">
        <f t="shared" si="109"/>
        <v>27000</v>
      </c>
      <c r="AM76" s="74">
        <f>+(U76+AB76)/2</f>
        <v>30022.268907563026</v>
      </c>
      <c r="AN76" s="75">
        <f t="shared" si="115"/>
        <v>0.1119358854652972</v>
      </c>
    </row>
    <row r="77" spans="1:40" ht="39" thickBot="1" x14ac:dyDescent="0.25">
      <c r="A77" s="59">
        <v>75</v>
      </c>
      <c r="B77" s="87" t="s">
        <v>596</v>
      </c>
      <c r="C77" s="61" t="s">
        <v>24</v>
      </c>
      <c r="D77" s="59">
        <v>1</v>
      </c>
      <c r="E77" s="62">
        <v>37000</v>
      </c>
      <c r="F77" s="62">
        <f t="shared" si="123"/>
        <v>7030</v>
      </c>
      <c r="G77" s="62">
        <f t="shared" si="124"/>
        <v>44030</v>
      </c>
      <c r="H77" s="62">
        <f t="shared" si="125"/>
        <v>44030</v>
      </c>
      <c r="I77" s="62">
        <v>32600</v>
      </c>
      <c r="J77" s="62">
        <v>6194</v>
      </c>
      <c r="K77" s="62">
        <v>38794</v>
      </c>
      <c r="L77" s="62">
        <v>38794</v>
      </c>
      <c r="M77" s="62">
        <v>37000</v>
      </c>
      <c r="N77" s="62">
        <f>M77*19%</f>
        <v>7030</v>
      </c>
      <c r="O77" s="62">
        <f>N77+M77</f>
        <v>44030</v>
      </c>
      <c r="P77" s="62">
        <f>O77</f>
        <v>44030</v>
      </c>
      <c r="Q77" s="62">
        <v>9826.61</v>
      </c>
      <c r="R77" s="62">
        <f>Q77*19%</f>
        <v>1867.0559000000001</v>
      </c>
      <c r="S77" s="62">
        <f>R77+Q77</f>
        <v>11693.6659</v>
      </c>
      <c r="T77" s="65">
        <f>S77</f>
        <v>11693.6659</v>
      </c>
      <c r="U77" s="62" t="s">
        <v>394</v>
      </c>
      <c r="V77" s="62" t="s">
        <v>394</v>
      </c>
      <c r="W77" s="62" t="s">
        <v>394</v>
      </c>
      <c r="X77" s="62" t="s">
        <v>394</v>
      </c>
      <c r="Y77" s="66" t="s">
        <v>394</v>
      </c>
      <c r="Z77" s="67"/>
      <c r="AA77" s="68"/>
      <c r="AB77" s="67" t="s">
        <v>394</v>
      </c>
      <c r="AC77" s="67" t="s">
        <v>394</v>
      </c>
      <c r="AD77" s="69" t="s">
        <v>394</v>
      </c>
      <c r="AE77" s="70" t="str">
        <f t="shared" si="114"/>
        <v>N/A</v>
      </c>
      <c r="AF77" s="71"/>
      <c r="AH77" s="50" t="s">
        <v>515</v>
      </c>
      <c r="AJ77" s="73">
        <f t="shared" si="107"/>
        <v>0.13496932515337434</v>
      </c>
      <c r="AK77" s="73">
        <f t="shared" si="108"/>
        <v>0</v>
      </c>
      <c r="AL77" s="74">
        <f t="shared" si="109"/>
        <v>35533.333333333336</v>
      </c>
      <c r="AM77" s="74" t="str">
        <f>+U77</f>
        <v>N/A</v>
      </c>
      <c r="AN77" s="108" t="e">
        <f t="shared" si="115"/>
        <v>#VALUE!</v>
      </c>
    </row>
    <row r="78" spans="1:40" ht="153.75" thickBot="1" x14ac:dyDescent="0.25">
      <c r="A78" s="59">
        <v>76</v>
      </c>
      <c r="B78" s="87" t="s">
        <v>597</v>
      </c>
      <c r="C78" s="61" t="s">
        <v>24</v>
      </c>
      <c r="D78" s="59">
        <v>1</v>
      </c>
      <c r="E78" s="62">
        <v>35000</v>
      </c>
      <c r="F78" s="62">
        <f t="shared" si="123"/>
        <v>6650</v>
      </c>
      <c r="G78" s="62">
        <f t="shared" si="124"/>
        <v>41650</v>
      </c>
      <c r="H78" s="62">
        <f t="shared" si="125"/>
        <v>41650</v>
      </c>
      <c r="I78" s="62">
        <v>37000</v>
      </c>
      <c r="J78" s="62">
        <v>7030</v>
      </c>
      <c r="K78" s="62">
        <v>44030</v>
      </c>
      <c r="L78" s="62">
        <v>44030</v>
      </c>
      <c r="M78" s="62">
        <v>37000</v>
      </c>
      <c r="N78" s="62">
        <f t="shared" ref="N78:N80" si="127">M78*19%</f>
        <v>7030</v>
      </c>
      <c r="O78" s="62">
        <f t="shared" ref="O78:O80" si="128">N78+M78</f>
        <v>44030</v>
      </c>
      <c r="P78" s="62">
        <f t="shared" ref="P78:P80" si="129">O78</f>
        <v>44030</v>
      </c>
      <c r="Q78" s="62" t="s">
        <v>394</v>
      </c>
      <c r="R78" s="62" t="s">
        <v>394</v>
      </c>
      <c r="S78" s="62" t="s">
        <v>394</v>
      </c>
      <c r="T78" s="65" t="s">
        <v>394</v>
      </c>
      <c r="U78" s="62" t="s">
        <v>394</v>
      </c>
      <c r="V78" s="62" t="s">
        <v>394</v>
      </c>
      <c r="W78" s="62" t="s">
        <v>394</v>
      </c>
      <c r="X78" s="62" t="s">
        <v>394</v>
      </c>
      <c r="Y78" s="66" t="s">
        <v>394</v>
      </c>
      <c r="Z78" s="67"/>
      <c r="AA78" s="68"/>
      <c r="AB78" s="67">
        <f t="shared" si="126"/>
        <v>18277.310924369747</v>
      </c>
      <c r="AC78" s="67">
        <f t="shared" si="113"/>
        <v>3472.6890756302519</v>
      </c>
      <c r="AD78" s="69">
        <v>21750</v>
      </c>
      <c r="AE78" s="70">
        <f t="shared" si="114"/>
        <v>21750</v>
      </c>
      <c r="AF78" s="71"/>
      <c r="AH78" s="50" t="s">
        <v>515</v>
      </c>
      <c r="AJ78" s="73">
        <f t="shared" si="107"/>
        <v>-5.4054054054054057E-2</v>
      </c>
      <c r="AK78" s="73">
        <f t="shared" si="108"/>
        <v>5.7142857142857162E-2</v>
      </c>
      <c r="AL78" s="74">
        <f t="shared" si="109"/>
        <v>36333.333333333336</v>
      </c>
      <c r="AM78" s="74">
        <f>+AB78</f>
        <v>18277.310924369747</v>
      </c>
      <c r="AN78" s="107">
        <f t="shared" si="115"/>
        <v>-0.49695474520083271</v>
      </c>
    </row>
    <row r="79" spans="1:40" ht="153.75" thickBot="1" x14ac:dyDescent="0.25">
      <c r="A79" s="59">
        <v>77</v>
      </c>
      <c r="B79" s="87" t="s">
        <v>598</v>
      </c>
      <c r="C79" s="61" t="s">
        <v>24</v>
      </c>
      <c r="D79" s="59">
        <v>1</v>
      </c>
      <c r="E79" s="62">
        <v>40000</v>
      </c>
      <c r="F79" s="62">
        <f t="shared" si="123"/>
        <v>7600</v>
      </c>
      <c r="G79" s="62">
        <f t="shared" si="124"/>
        <v>47600</v>
      </c>
      <c r="H79" s="62">
        <f t="shared" si="125"/>
        <v>47600</v>
      </c>
      <c r="I79" s="62">
        <v>36000</v>
      </c>
      <c r="J79" s="62">
        <v>6840</v>
      </c>
      <c r="K79" s="62">
        <v>42840</v>
      </c>
      <c r="L79" s="62">
        <v>42840</v>
      </c>
      <c r="M79" s="62">
        <v>37000</v>
      </c>
      <c r="N79" s="62">
        <f t="shared" si="127"/>
        <v>7030</v>
      </c>
      <c r="O79" s="62">
        <f t="shared" si="128"/>
        <v>44030</v>
      </c>
      <c r="P79" s="62">
        <f t="shared" si="129"/>
        <v>44030</v>
      </c>
      <c r="Q79" s="62" t="s">
        <v>394</v>
      </c>
      <c r="R79" s="62" t="s">
        <v>394</v>
      </c>
      <c r="S79" s="62" t="s">
        <v>394</v>
      </c>
      <c r="T79" s="65" t="s">
        <v>394</v>
      </c>
      <c r="U79" s="62" t="s">
        <v>394</v>
      </c>
      <c r="V79" s="62" t="s">
        <v>394</v>
      </c>
      <c r="W79" s="62" t="s">
        <v>394</v>
      </c>
      <c r="X79" s="62" t="s">
        <v>394</v>
      </c>
      <c r="Y79" s="66" t="s">
        <v>394</v>
      </c>
      <c r="Z79" s="67"/>
      <c r="AA79" s="68"/>
      <c r="AB79" s="67" t="s">
        <v>394</v>
      </c>
      <c r="AC79" s="67" t="s">
        <v>394</v>
      </c>
      <c r="AD79" s="69" t="s">
        <v>394</v>
      </c>
      <c r="AE79" s="70" t="str">
        <f t="shared" si="114"/>
        <v>N/A</v>
      </c>
      <c r="AF79" s="71"/>
      <c r="AH79" s="50" t="s">
        <v>515</v>
      </c>
      <c r="AJ79" s="73">
        <f t="shared" si="107"/>
        <v>0.11111111111111116</v>
      </c>
      <c r="AK79" s="73">
        <f t="shared" si="108"/>
        <v>-7.4999999999999956E-2</v>
      </c>
      <c r="AL79" s="74">
        <f t="shared" si="109"/>
        <v>37666.666666666664</v>
      </c>
      <c r="AM79" s="74" t="str">
        <f t="shared" ref="AM79:AM80" si="130">+U79</f>
        <v>N/A</v>
      </c>
      <c r="AN79" s="108" t="e">
        <f t="shared" si="115"/>
        <v>#VALUE!</v>
      </c>
    </row>
    <row r="80" spans="1:40" ht="128.25" thickBot="1" x14ac:dyDescent="0.25">
      <c r="A80" s="59">
        <v>78</v>
      </c>
      <c r="B80" s="87" t="s">
        <v>599</v>
      </c>
      <c r="C80" s="61" t="s">
        <v>24</v>
      </c>
      <c r="D80" s="59">
        <v>1</v>
      </c>
      <c r="E80" s="62">
        <v>81000</v>
      </c>
      <c r="F80" s="62">
        <f t="shared" si="123"/>
        <v>15390</v>
      </c>
      <c r="G80" s="62">
        <f t="shared" si="124"/>
        <v>96390</v>
      </c>
      <c r="H80" s="62">
        <f t="shared" si="125"/>
        <v>96390</v>
      </c>
      <c r="I80" s="62">
        <v>65000</v>
      </c>
      <c r="J80" s="62">
        <v>12350</v>
      </c>
      <c r="K80" s="62">
        <v>77350</v>
      </c>
      <c r="L80" s="62">
        <v>77350</v>
      </c>
      <c r="M80" s="62">
        <v>75000</v>
      </c>
      <c r="N80" s="62">
        <f t="shared" si="127"/>
        <v>14250</v>
      </c>
      <c r="O80" s="62">
        <f t="shared" si="128"/>
        <v>89250</v>
      </c>
      <c r="P80" s="62">
        <f t="shared" si="129"/>
        <v>89250</v>
      </c>
      <c r="Q80" s="62" t="s">
        <v>394</v>
      </c>
      <c r="R80" s="62" t="s">
        <v>394</v>
      </c>
      <c r="S80" s="62" t="s">
        <v>394</v>
      </c>
      <c r="T80" s="65" t="s">
        <v>394</v>
      </c>
      <c r="U80" s="62" t="s">
        <v>394</v>
      </c>
      <c r="V80" s="62" t="s">
        <v>394</v>
      </c>
      <c r="W80" s="62" t="s">
        <v>394</v>
      </c>
      <c r="X80" s="62" t="s">
        <v>394</v>
      </c>
      <c r="Y80" s="66" t="s">
        <v>394</v>
      </c>
      <c r="Z80" s="67"/>
      <c r="AA80" s="68"/>
      <c r="AB80" s="67" t="s">
        <v>394</v>
      </c>
      <c r="AC80" s="67" t="s">
        <v>394</v>
      </c>
      <c r="AD80" s="69" t="s">
        <v>394</v>
      </c>
      <c r="AE80" s="70" t="str">
        <f t="shared" si="114"/>
        <v>N/A</v>
      </c>
      <c r="AF80" s="71"/>
      <c r="AH80" s="50" t="s">
        <v>515</v>
      </c>
      <c r="AJ80" s="73">
        <f t="shared" si="107"/>
        <v>0.24615384615384617</v>
      </c>
      <c r="AK80" s="73">
        <f t="shared" si="108"/>
        <v>-7.407407407407407E-2</v>
      </c>
      <c r="AL80" s="74">
        <f t="shared" si="109"/>
        <v>73666.666666666672</v>
      </c>
      <c r="AM80" s="74" t="str">
        <f t="shared" si="130"/>
        <v>N/A</v>
      </c>
      <c r="AN80" s="108" t="e">
        <f t="shared" si="115"/>
        <v>#VALUE!</v>
      </c>
    </row>
    <row r="81" spans="1:40" ht="64.5" thickBot="1" x14ac:dyDescent="0.25">
      <c r="A81" s="59">
        <v>79</v>
      </c>
      <c r="B81" s="60" t="s">
        <v>600</v>
      </c>
      <c r="C81" s="61" t="s">
        <v>76</v>
      </c>
      <c r="D81" s="59">
        <v>1</v>
      </c>
      <c r="E81" s="62">
        <v>16000</v>
      </c>
      <c r="F81" s="62">
        <f t="shared" si="123"/>
        <v>3040</v>
      </c>
      <c r="G81" s="62">
        <f t="shared" si="124"/>
        <v>19040</v>
      </c>
      <c r="H81" s="62">
        <f t="shared" si="125"/>
        <v>19040</v>
      </c>
      <c r="I81" s="62">
        <v>16230</v>
      </c>
      <c r="J81" s="62">
        <v>3083.7</v>
      </c>
      <c r="K81" s="62">
        <v>19313.7</v>
      </c>
      <c r="L81" s="62">
        <v>19313.7</v>
      </c>
      <c r="M81" s="62">
        <v>17500</v>
      </c>
      <c r="N81" s="62">
        <f>M81*19%</f>
        <v>3325</v>
      </c>
      <c r="O81" s="62">
        <f>N81+M81</f>
        <v>20825</v>
      </c>
      <c r="P81" s="62">
        <f>O81</f>
        <v>20825</v>
      </c>
      <c r="Q81" s="62">
        <v>454.8</v>
      </c>
      <c r="R81" s="62">
        <f>Q81*19%</f>
        <v>86.412000000000006</v>
      </c>
      <c r="S81" s="62">
        <f>R81+Q81</f>
        <v>541.21199999999999</v>
      </c>
      <c r="T81" s="65">
        <f>S81</f>
        <v>541.21199999999999</v>
      </c>
      <c r="U81" s="62">
        <v>800</v>
      </c>
      <c r="V81" s="62">
        <f>U81*19%</f>
        <v>152</v>
      </c>
      <c r="W81" s="62">
        <f>V81+U81</f>
        <v>952</v>
      </c>
      <c r="X81" s="62">
        <f>W81</f>
        <v>952</v>
      </c>
      <c r="Y81" s="66" t="s">
        <v>421</v>
      </c>
      <c r="Z81" s="76">
        <v>0.19</v>
      </c>
      <c r="AA81" s="68"/>
      <c r="AB81" s="67">
        <f t="shared" si="126"/>
        <v>1008.4033613445379</v>
      </c>
      <c r="AC81" s="67">
        <f t="shared" si="113"/>
        <v>191.59663865546219</v>
      </c>
      <c r="AD81" s="69">
        <v>1200</v>
      </c>
      <c r="AE81" s="70">
        <f t="shared" si="114"/>
        <v>1200</v>
      </c>
      <c r="AF81" s="71"/>
      <c r="AH81" s="50" t="s">
        <v>515</v>
      </c>
      <c r="AJ81" s="73">
        <f t="shared" si="107"/>
        <v>-1.4171287738755423E-2</v>
      </c>
      <c r="AK81" s="73">
        <f t="shared" si="108"/>
        <v>9.375E-2</v>
      </c>
      <c r="AL81" s="74">
        <f t="shared" si="109"/>
        <v>16576.666666666668</v>
      </c>
      <c r="AM81" s="74">
        <f>+(U81+AB81)/2</f>
        <v>904.20168067226894</v>
      </c>
      <c r="AN81" s="107">
        <f t="shared" si="115"/>
        <v>-0.9454533472347314</v>
      </c>
    </row>
    <row r="82" spans="1:40" ht="26.25" thickBot="1" x14ac:dyDescent="0.25">
      <c r="A82" s="59">
        <v>80</v>
      </c>
      <c r="B82" s="80" t="s">
        <v>601</v>
      </c>
      <c r="C82" s="61" t="s">
        <v>66</v>
      </c>
      <c r="D82" s="59">
        <v>1</v>
      </c>
      <c r="E82" s="62">
        <v>58500</v>
      </c>
      <c r="F82" s="62">
        <f t="shared" si="123"/>
        <v>11115</v>
      </c>
      <c r="G82" s="62">
        <f t="shared" si="124"/>
        <v>69615</v>
      </c>
      <c r="H82" s="62">
        <f t="shared" si="125"/>
        <v>69615</v>
      </c>
      <c r="I82" s="62">
        <v>59800</v>
      </c>
      <c r="J82" s="62">
        <v>11362</v>
      </c>
      <c r="K82" s="62">
        <v>71162</v>
      </c>
      <c r="L82" s="62">
        <v>71162</v>
      </c>
      <c r="M82" s="62">
        <v>61200</v>
      </c>
      <c r="N82" s="62">
        <f>M82*19%</f>
        <v>11628</v>
      </c>
      <c r="O82" s="62">
        <f>N82+M82</f>
        <v>72828</v>
      </c>
      <c r="P82" s="62">
        <f>O82</f>
        <v>72828</v>
      </c>
      <c r="Q82" s="62">
        <v>15877.29</v>
      </c>
      <c r="R82" s="62">
        <f>Q82*19%</f>
        <v>3016.6851000000001</v>
      </c>
      <c r="S82" s="62">
        <f>R82+Q82</f>
        <v>18893.9751</v>
      </c>
      <c r="T82" s="65">
        <f>S82</f>
        <v>18893.9751</v>
      </c>
      <c r="U82" s="62" t="s">
        <v>394</v>
      </c>
      <c r="V82" s="62" t="s">
        <v>394</v>
      </c>
      <c r="W82" s="62" t="s">
        <v>394</v>
      </c>
      <c r="X82" s="62" t="s">
        <v>394</v>
      </c>
      <c r="Y82" s="66" t="s">
        <v>394</v>
      </c>
      <c r="Z82" s="67"/>
      <c r="AA82" s="68"/>
      <c r="AB82" s="67" t="s">
        <v>394</v>
      </c>
      <c r="AC82" s="67" t="s">
        <v>394</v>
      </c>
      <c r="AD82" s="69" t="s">
        <v>394</v>
      </c>
      <c r="AE82" s="70" t="str">
        <f t="shared" si="114"/>
        <v>N/A</v>
      </c>
      <c r="AF82" s="71"/>
      <c r="AH82" s="50" t="s">
        <v>515</v>
      </c>
      <c r="AJ82" s="73">
        <f t="shared" si="107"/>
        <v>-2.1739130434782594E-2</v>
      </c>
      <c r="AK82" s="73">
        <f t="shared" si="108"/>
        <v>4.6153846153846212E-2</v>
      </c>
      <c r="AL82" s="74">
        <f t="shared" si="109"/>
        <v>59833.333333333336</v>
      </c>
      <c r="AM82" s="74" t="str">
        <f>+U82</f>
        <v>N/A</v>
      </c>
      <c r="AN82" s="108" t="e">
        <f t="shared" si="115"/>
        <v>#VALUE!</v>
      </c>
    </row>
    <row r="83" spans="1:40" ht="51.75" thickBot="1" x14ac:dyDescent="0.25">
      <c r="A83" s="59">
        <v>81</v>
      </c>
      <c r="B83" s="77" t="s">
        <v>602</v>
      </c>
      <c r="C83" s="61" t="s">
        <v>24</v>
      </c>
      <c r="D83" s="59">
        <v>1</v>
      </c>
      <c r="E83" s="62">
        <v>15000</v>
      </c>
      <c r="F83" s="62">
        <f t="shared" si="123"/>
        <v>2850</v>
      </c>
      <c r="G83" s="62">
        <f t="shared" si="124"/>
        <v>17850</v>
      </c>
      <c r="H83" s="62">
        <f t="shared" si="125"/>
        <v>17850</v>
      </c>
      <c r="I83" s="62">
        <v>16500</v>
      </c>
      <c r="J83" s="62">
        <v>3135</v>
      </c>
      <c r="K83" s="62">
        <v>19635</v>
      </c>
      <c r="L83" s="62">
        <v>19635</v>
      </c>
      <c r="M83" s="62">
        <v>16200</v>
      </c>
      <c r="N83" s="62">
        <f>M83*19%</f>
        <v>3078</v>
      </c>
      <c r="O83" s="62">
        <f>N83+M83</f>
        <v>19278</v>
      </c>
      <c r="P83" s="62">
        <f>O83</f>
        <v>19278</v>
      </c>
      <c r="Q83" s="62" t="s">
        <v>394</v>
      </c>
      <c r="R83" s="62" t="s">
        <v>394</v>
      </c>
      <c r="S83" s="62" t="s">
        <v>394</v>
      </c>
      <c r="T83" s="65" t="s">
        <v>394</v>
      </c>
      <c r="U83" s="62">
        <v>1600</v>
      </c>
      <c r="V83" s="62">
        <f t="shared" ref="V83" si="131">U83*19%</f>
        <v>304</v>
      </c>
      <c r="W83" s="62">
        <f t="shared" ref="W83" si="132">V83*19%</f>
        <v>57.76</v>
      </c>
      <c r="X83" s="62">
        <f t="shared" ref="X83" si="133">W83*19%</f>
        <v>10.974399999999999</v>
      </c>
      <c r="Y83" s="66" t="s">
        <v>442</v>
      </c>
      <c r="Z83" s="76">
        <v>0.19</v>
      </c>
      <c r="AA83" s="68"/>
      <c r="AB83" s="67">
        <f t="shared" si="126"/>
        <v>7731.09243697479</v>
      </c>
      <c r="AC83" s="67">
        <f t="shared" si="113"/>
        <v>1468.90756302521</v>
      </c>
      <c r="AD83" s="69">
        <v>9200</v>
      </c>
      <c r="AE83" s="70">
        <f t="shared" si="114"/>
        <v>9200</v>
      </c>
      <c r="AF83" s="71"/>
      <c r="AH83" s="50" t="s">
        <v>515</v>
      </c>
      <c r="AJ83" s="73">
        <f t="shared" si="107"/>
        <v>-9.0909090909090939E-2</v>
      </c>
      <c r="AK83" s="73">
        <f t="shared" si="108"/>
        <v>8.0000000000000071E-2</v>
      </c>
      <c r="AL83" s="74">
        <f t="shared" si="109"/>
        <v>15900</v>
      </c>
      <c r="AM83" s="74">
        <f>+(U83+AB83)/2</f>
        <v>4665.546218487395</v>
      </c>
      <c r="AN83" s="107">
        <f t="shared" si="115"/>
        <v>-0.70656942022091851</v>
      </c>
    </row>
    <row r="84" spans="1:40" ht="51.75" thickBot="1" x14ac:dyDescent="0.25">
      <c r="A84" s="59">
        <v>82</v>
      </c>
      <c r="B84" s="77" t="s">
        <v>603</v>
      </c>
      <c r="C84" s="61" t="s">
        <v>24</v>
      </c>
      <c r="D84" s="59">
        <v>1</v>
      </c>
      <c r="E84" s="62">
        <v>16000</v>
      </c>
      <c r="F84" s="62">
        <f t="shared" ref="F84:F91" si="134">E84*19%</f>
        <v>3040</v>
      </c>
      <c r="G84" s="62">
        <f t="shared" ref="G84:G91" si="135">F84+E84</f>
        <v>19040</v>
      </c>
      <c r="H84" s="62">
        <f t="shared" ref="H84:H91" si="136">G84</f>
        <v>19040</v>
      </c>
      <c r="I84" s="62">
        <v>16900</v>
      </c>
      <c r="J84" s="62">
        <v>3211</v>
      </c>
      <c r="K84" s="62">
        <v>20111</v>
      </c>
      <c r="L84" s="62">
        <v>20111</v>
      </c>
      <c r="M84" s="62">
        <v>16200</v>
      </c>
      <c r="N84" s="62">
        <f t="shared" ref="N84:N91" si="137">M84*19%</f>
        <v>3078</v>
      </c>
      <c r="O84" s="62">
        <f t="shared" ref="O84:O91" si="138">N84+M84</f>
        <v>19278</v>
      </c>
      <c r="P84" s="62">
        <f t="shared" ref="P84:P91" si="139">O84</f>
        <v>19278</v>
      </c>
      <c r="Q84" s="62">
        <v>2418.69</v>
      </c>
      <c r="R84" s="62">
        <f t="shared" ref="R84:R87" si="140">Q84*19%</f>
        <v>459.55110000000002</v>
      </c>
      <c r="S84" s="62">
        <f t="shared" ref="S84:S87" si="141">R84+Q84</f>
        <v>2878.2411000000002</v>
      </c>
      <c r="T84" s="65">
        <f t="shared" ref="T84:T87" si="142">S84</f>
        <v>2878.2411000000002</v>
      </c>
      <c r="U84" s="62">
        <v>7600</v>
      </c>
      <c r="V84" s="62">
        <f t="shared" ref="V84:V85" si="143">U84*19%</f>
        <v>1444</v>
      </c>
      <c r="W84" s="62">
        <f t="shared" ref="W84:W85" si="144">V84+U84</f>
        <v>9044</v>
      </c>
      <c r="X84" s="62">
        <f t="shared" ref="X84:X85" si="145">W84</f>
        <v>9044</v>
      </c>
      <c r="Y84" s="66" t="s">
        <v>443</v>
      </c>
      <c r="Z84" s="76">
        <v>0.19</v>
      </c>
      <c r="AA84" s="68"/>
      <c r="AB84" s="67">
        <f t="shared" si="126"/>
        <v>9243.6974789915967</v>
      </c>
      <c r="AC84" s="67">
        <f t="shared" si="113"/>
        <v>1756.3025210084033</v>
      </c>
      <c r="AD84" s="69">
        <v>11000</v>
      </c>
      <c r="AE84" s="70">
        <f t="shared" si="114"/>
        <v>11000</v>
      </c>
      <c r="AF84" s="71"/>
      <c r="AH84" s="50" t="s">
        <v>515</v>
      </c>
      <c r="AJ84" s="73">
        <f t="shared" si="107"/>
        <v>-5.3254437869822535E-2</v>
      </c>
      <c r="AK84" s="73">
        <f t="shared" si="108"/>
        <v>1.2499999999999956E-2</v>
      </c>
      <c r="AL84" s="74">
        <f t="shared" si="109"/>
        <v>16366.666666666666</v>
      </c>
      <c r="AM84" s="74">
        <f>+(U84+AB84)/2</f>
        <v>8421.8487394957992</v>
      </c>
      <c r="AN84" s="107">
        <f t="shared" si="115"/>
        <v>-0.48542675726094908</v>
      </c>
    </row>
    <row r="85" spans="1:40" ht="51.75" thickBot="1" x14ac:dyDescent="0.25">
      <c r="A85" s="59">
        <v>83</v>
      </c>
      <c r="B85" s="77" t="s">
        <v>604</v>
      </c>
      <c r="C85" s="61" t="s">
        <v>24</v>
      </c>
      <c r="D85" s="59">
        <v>1</v>
      </c>
      <c r="E85" s="62">
        <v>18000</v>
      </c>
      <c r="F85" s="62">
        <f t="shared" si="134"/>
        <v>3420</v>
      </c>
      <c r="G85" s="62">
        <f t="shared" si="135"/>
        <v>21420</v>
      </c>
      <c r="H85" s="62">
        <f t="shared" si="136"/>
        <v>21420</v>
      </c>
      <c r="I85" s="62">
        <v>17800</v>
      </c>
      <c r="J85" s="62">
        <v>3382</v>
      </c>
      <c r="K85" s="62">
        <v>21182</v>
      </c>
      <c r="L85" s="62">
        <v>21182</v>
      </c>
      <c r="M85" s="62">
        <v>16200</v>
      </c>
      <c r="N85" s="62">
        <f t="shared" si="137"/>
        <v>3078</v>
      </c>
      <c r="O85" s="62">
        <f t="shared" si="138"/>
        <v>19278</v>
      </c>
      <c r="P85" s="62">
        <f t="shared" si="139"/>
        <v>19278</v>
      </c>
      <c r="Q85" s="62">
        <v>3390.73</v>
      </c>
      <c r="R85" s="62">
        <f t="shared" si="140"/>
        <v>644.23869999999999</v>
      </c>
      <c r="S85" s="62">
        <f t="shared" si="141"/>
        <v>4034.9686999999999</v>
      </c>
      <c r="T85" s="65">
        <f t="shared" si="142"/>
        <v>4034.9686999999999</v>
      </c>
      <c r="U85" s="62">
        <v>8500</v>
      </c>
      <c r="V85" s="62">
        <f t="shared" si="143"/>
        <v>1615</v>
      </c>
      <c r="W85" s="62">
        <f t="shared" si="144"/>
        <v>10115</v>
      </c>
      <c r="X85" s="62">
        <f t="shared" si="145"/>
        <v>10115</v>
      </c>
      <c r="Y85" s="66" t="s">
        <v>444</v>
      </c>
      <c r="Z85" s="76">
        <v>0.19</v>
      </c>
      <c r="AA85" s="68"/>
      <c r="AB85" s="67">
        <f t="shared" si="126"/>
        <v>15042.01680672269</v>
      </c>
      <c r="AC85" s="67">
        <f t="shared" si="113"/>
        <v>2857.9831932773109</v>
      </c>
      <c r="AD85" s="69">
        <v>17900</v>
      </c>
      <c r="AE85" s="70">
        <f t="shared" si="114"/>
        <v>17900</v>
      </c>
      <c r="AF85" s="71"/>
      <c r="AH85" s="50" t="s">
        <v>515</v>
      </c>
      <c r="AJ85" s="73">
        <f t="shared" si="107"/>
        <v>1.1235955056179803E-2</v>
      </c>
      <c r="AK85" s="73">
        <f t="shared" si="108"/>
        <v>-9.9999999999999978E-2</v>
      </c>
      <c r="AL85" s="74">
        <f t="shared" si="109"/>
        <v>17333.333333333332</v>
      </c>
      <c r="AM85" s="74">
        <f>+(U85+AB85)/2</f>
        <v>11771.008403361346</v>
      </c>
      <c r="AN85" s="107">
        <f t="shared" si="115"/>
        <v>-0.32090336134453767</v>
      </c>
    </row>
    <row r="86" spans="1:40" ht="51.75" thickBot="1" x14ac:dyDescent="0.25">
      <c r="A86" s="59">
        <v>84</v>
      </c>
      <c r="B86" s="77" t="s">
        <v>605</v>
      </c>
      <c r="C86" s="61" t="s">
        <v>24</v>
      </c>
      <c r="D86" s="59">
        <v>1</v>
      </c>
      <c r="E86" s="62">
        <v>15000</v>
      </c>
      <c r="F86" s="62">
        <f t="shared" si="134"/>
        <v>2850</v>
      </c>
      <c r="G86" s="62">
        <f t="shared" si="135"/>
        <v>17850</v>
      </c>
      <c r="H86" s="62">
        <f t="shared" si="136"/>
        <v>17850</v>
      </c>
      <c r="I86" s="62">
        <v>15200</v>
      </c>
      <c r="J86" s="62">
        <v>2888</v>
      </c>
      <c r="K86" s="62">
        <v>18088</v>
      </c>
      <c r="L86" s="62">
        <v>18088</v>
      </c>
      <c r="M86" s="62">
        <v>16400</v>
      </c>
      <c r="N86" s="62">
        <f t="shared" si="137"/>
        <v>3116</v>
      </c>
      <c r="O86" s="62">
        <f t="shared" si="138"/>
        <v>19516</v>
      </c>
      <c r="P86" s="62">
        <f t="shared" si="139"/>
        <v>19516</v>
      </c>
      <c r="Q86" s="62">
        <v>2623.36</v>
      </c>
      <c r="R86" s="62">
        <f t="shared" si="140"/>
        <v>498.43840000000006</v>
      </c>
      <c r="S86" s="62">
        <f t="shared" si="141"/>
        <v>3121.7984000000001</v>
      </c>
      <c r="T86" s="65">
        <f t="shared" si="142"/>
        <v>3121.7984000000001</v>
      </c>
      <c r="U86" s="62" t="s">
        <v>394</v>
      </c>
      <c r="V86" s="62" t="s">
        <v>394</v>
      </c>
      <c r="W86" s="62" t="s">
        <v>394</v>
      </c>
      <c r="X86" s="62" t="s">
        <v>394</v>
      </c>
      <c r="Y86" s="66" t="s">
        <v>394</v>
      </c>
      <c r="Z86" s="67"/>
      <c r="AA86" s="68"/>
      <c r="AB86" s="67">
        <f t="shared" si="126"/>
        <v>10000</v>
      </c>
      <c r="AC86" s="67">
        <f t="shared" si="113"/>
        <v>1900</v>
      </c>
      <c r="AD86" s="69">
        <v>11900</v>
      </c>
      <c r="AE86" s="70">
        <f t="shared" si="114"/>
        <v>11900</v>
      </c>
      <c r="AF86" s="71"/>
      <c r="AH86" s="50" t="s">
        <v>515</v>
      </c>
      <c r="AJ86" s="73">
        <f t="shared" si="107"/>
        <v>-1.3157894736842146E-2</v>
      </c>
      <c r="AK86" s="73">
        <f t="shared" si="108"/>
        <v>9.3333333333333268E-2</v>
      </c>
      <c r="AL86" s="74">
        <f t="shared" si="109"/>
        <v>15533.333333333334</v>
      </c>
      <c r="AM86" s="74">
        <f t="shared" ref="AM86:AM87" si="146">+AB86</f>
        <v>10000</v>
      </c>
      <c r="AN86" s="107">
        <f t="shared" si="115"/>
        <v>-0.35622317596566522</v>
      </c>
    </row>
    <row r="87" spans="1:40" ht="51.75" thickBot="1" x14ac:dyDescent="0.25">
      <c r="A87" s="59">
        <v>85</v>
      </c>
      <c r="B87" s="77" t="s">
        <v>606</v>
      </c>
      <c r="C87" s="61" t="s">
        <v>24</v>
      </c>
      <c r="D87" s="59">
        <v>1</v>
      </c>
      <c r="E87" s="62">
        <v>10000</v>
      </c>
      <c r="F87" s="62">
        <f t="shared" si="134"/>
        <v>1900</v>
      </c>
      <c r="G87" s="62">
        <f t="shared" si="135"/>
        <v>11900</v>
      </c>
      <c r="H87" s="62">
        <f t="shared" si="136"/>
        <v>11900</v>
      </c>
      <c r="I87" s="62">
        <v>14500</v>
      </c>
      <c r="J87" s="62">
        <v>2755</v>
      </c>
      <c r="K87" s="62">
        <v>17255</v>
      </c>
      <c r="L87" s="62">
        <v>17255</v>
      </c>
      <c r="M87" s="62">
        <v>13200</v>
      </c>
      <c r="N87" s="62">
        <f t="shared" si="137"/>
        <v>2508</v>
      </c>
      <c r="O87" s="62">
        <f t="shared" si="138"/>
        <v>15708</v>
      </c>
      <c r="P87" s="62">
        <f t="shared" si="139"/>
        <v>15708</v>
      </c>
      <c r="Q87" s="62">
        <v>1810.71</v>
      </c>
      <c r="R87" s="62">
        <f t="shared" si="140"/>
        <v>344.03489999999999</v>
      </c>
      <c r="S87" s="62">
        <f t="shared" si="141"/>
        <v>2154.7449000000001</v>
      </c>
      <c r="T87" s="65">
        <f t="shared" si="142"/>
        <v>2154.7449000000001</v>
      </c>
      <c r="U87" s="62" t="s">
        <v>394</v>
      </c>
      <c r="V87" s="62" t="s">
        <v>394</v>
      </c>
      <c r="W87" s="62" t="s">
        <v>394</v>
      </c>
      <c r="X87" s="62" t="s">
        <v>394</v>
      </c>
      <c r="Y87" s="66" t="s">
        <v>394</v>
      </c>
      <c r="Z87" s="67"/>
      <c r="AA87" s="68"/>
      <c r="AB87" s="67">
        <f t="shared" si="126"/>
        <v>8319.3277310924368</v>
      </c>
      <c r="AC87" s="67">
        <f t="shared" si="113"/>
        <v>1580.672268907563</v>
      </c>
      <c r="AD87" s="69">
        <v>9900</v>
      </c>
      <c r="AE87" s="70">
        <f t="shared" si="114"/>
        <v>9900</v>
      </c>
      <c r="AF87" s="71"/>
      <c r="AH87" s="50" t="s">
        <v>515</v>
      </c>
      <c r="AJ87" s="73">
        <f t="shared" si="107"/>
        <v>-0.31034482758620685</v>
      </c>
      <c r="AK87" s="73">
        <f t="shared" si="108"/>
        <v>0.32000000000000006</v>
      </c>
      <c r="AL87" s="74">
        <f t="shared" si="109"/>
        <v>12566.666666666666</v>
      </c>
      <c r="AM87" s="74">
        <f t="shared" si="146"/>
        <v>8319.3277310924368</v>
      </c>
      <c r="AN87" s="107">
        <f t="shared" si="115"/>
        <v>-0.33798453068229939</v>
      </c>
    </row>
    <row r="88" spans="1:40" ht="115.5" thickBot="1" x14ac:dyDescent="0.25">
      <c r="A88" s="59">
        <v>86</v>
      </c>
      <c r="B88" s="60" t="s">
        <v>607</v>
      </c>
      <c r="C88" s="61" t="s">
        <v>24</v>
      </c>
      <c r="D88" s="59">
        <v>1</v>
      </c>
      <c r="E88" s="62">
        <v>21000</v>
      </c>
      <c r="F88" s="62">
        <f t="shared" si="134"/>
        <v>3990</v>
      </c>
      <c r="G88" s="62">
        <f t="shared" si="135"/>
        <v>24990</v>
      </c>
      <c r="H88" s="62">
        <f t="shared" si="136"/>
        <v>24990</v>
      </c>
      <c r="I88" s="62">
        <v>16200</v>
      </c>
      <c r="J88" s="62">
        <v>3078</v>
      </c>
      <c r="K88" s="62">
        <v>19278</v>
      </c>
      <c r="L88" s="62">
        <v>19278</v>
      </c>
      <c r="M88" s="62">
        <v>17000</v>
      </c>
      <c r="N88" s="62">
        <f t="shared" si="137"/>
        <v>3230</v>
      </c>
      <c r="O88" s="62">
        <f t="shared" si="138"/>
        <v>20230</v>
      </c>
      <c r="P88" s="62">
        <f t="shared" si="139"/>
        <v>20230</v>
      </c>
      <c r="Q88" s="62" t="s">
        <v>394</v>
      </c>
      <c r="R88" s="62" t="s">
        <v>394</v>
      </c>
      <c r="S88" s="62" t="s">
        <v>394</v>
      </c>
      <c r="T88" s="65" t="s">
        <v>394</v>
      </c>
      <c r="U88" s="62">
        <v>12400</v>
      </c>
      <c r="V88" s="62">
        <f t="shared" ref="V88" si="147">U88*19%</f>
        <v>2356</v>
      </c>
      <c r="W88" s="62">
        <f t="shared" ref="W88" si="148">V88+U88</f>
        <v>14756</v>
      </c>
      <c r="X88" s="62">
        <f t="shared" ref="X88" si="149">W88</f>
        <v>14756</v>
      </c>
      <c r="Y88" s="66" t="s">
        <v>445</v>
      </c>
      <c r="Z88" s="76">
        <v>0.19</v>
      </c>
      <c r="AA88" s="68"/>
      <c r="AB88" s="67">
        <f t="shared" si="126"/>
        <v>11680.672268907563</v>
      </c>
      <c r="AC88" s="67">
        <f t="shared" si="113"/>
        <v>2219.3277310924368</v>
      </c>
      <c r="AD88" s="69">
        <v>13900</v>
      </c>
      <c r="AE88" s="70">
        <f t="shared" si="114"/>
        <v>13900</v>
      </c>
      <c r="AF88" s="71"/>
      <c r="AH88" s="50" t="s">
        <v>515</v>
      </c>
      <c r="AJ88" s="73">
        <f t="shared" si="107"/>
        <v>0.29629629629629628</v>
      </c>
      <c r="AK88" s="73">
        <f t="shared" si="108"/>
        <v>-0.19047619047619047</v>
      </c>
      <c r="AL88" s="74">
        <f t="shared" si="109"/>
        <v>18066.666666666668</v>
      </c>
      <c r="AM88" s="74">
        <f>+(U88+AB88)/2</f>
        <v>12040.336134453781</v>
      </c>
      <c r="AN88" s="107">
        <f t="shared" si="115"/>
        <v>-0.3335607305652889</v>
      </c>
    </row>
    <row r="89" spans="1:40" ht="179.25" thickBot="1" x14ac:dyDescent="0.25">
      <c r="A89" s="59">
        <v>87</v>
      </c>
      <c r="B89" s="60" t="s">
        <v>608</v>
      </c>
      <c r="C89" s="61" t="s">
        <v>82</v>
      </c>
      <c r="D89" s="59">
        <v>1</v>
      </c>
      <c r="E89" s="62">
        <v>35000</v>
      </c>
      <c r="F89" s="62">
        <f t="shared" si="134"/>
        <v>6650</v>
      </c>
      <c r="G89" s="62">
        <f t="shared" si="135"/>
        <v>41650</v>
      </c>
      <c r="H89" s="62">
        <f t="shared" si="136"/>
        <v>41650</v>
      </c>
      <c r="I89" s="62">
        <v>31200</v>
      </c>
      <c r="J89" s="62">
        <v>5928</v>
      </c>
      <c r="K89" s="62">
        <v>37128</v>
      </c>
      <c r="L89" s="62">
        <v>37128</v>
      </c>
      <c r="M89" s="62">
        <v>32000</v>
      </c>
      <c r="N89" s="62">
        <f t="shared" si="137"/>
        <v>6080</v>
      </c>
      <c r="O89" s="62">
        <f t="shared" si="138"/>
        <v>38080</v>
      </c>
      <c r="P89" s="62">
        <f t="shared" si="139"/>
        <v>38080</v>
      </c>
      <c r="Q89" s="62" t="s">
        <v>394</v>
      </c>
      <c r="R89" s="62" t="s">
        <v>394</v>
      </c>
      <c r="S89" s="62" t="s">
        <v>394</v>
      </c>
      <c r="T89" s="65" t="s">
        <v>394</v>
      </c>
      <c r="U89" s="62">
        <v>6900</v>
      </c>
      <c r="V89" s="62">
        <f t="shared" ref="V89" si="150">U89*19%</f>
        <v>1311</v>
      </c>
      <c r="W89" s="62">
        <f t="shared" ref="W89" si="151">V89+U89</f>
        <v>8211</v>
      </c>
      <c r="X89" s="62">
        <f t="shared" ref="X89" si="152">W89</f>
        <v>8211</v>
      </c>
      <c r="Y89" s="66" t="s">
        <v>446</v>
      </c>
      <c r="Z89" s="76">
        <v>0.19</v>
      </c>
      <c r="AA89" s="68"/>
      <c r="AB89" s="67" t="s">
        <v>394</v>
      </c>
      <c r="AC89" s="67" t="s">
        <v>394</v>
      </c>
      <c r="AD89" s="69" t="s">
        <v>394</v>
      </c>
      <c r="AE89" s="70" t="str">
        <f t="shared" si="114"/>
        <v>N/A</v>
      </c>
      <c r="AF89" s="71"/>
      <c r="AH89" s="50" t="s">
        <v>515</v>
      </c>
      <c r="AJ89" s="73">
        <f t="shared" si="107"/>
        <v>0.12179487179487181</v>
      </c>
      <c r="AK89" s="73">
        <f t="shared" si="108"/>
        <v>-8.5714285714285743E-2</v>
      </c>
      <c r="AL89" s="74">
        <f t="shared" si="109"/>
        <v>32733.333333333332</v>
      </c>
      <c r="AM89" s="74">
        <f t="shared" ref="AM89:AM92" si="153">+U89</f>
        <v>6900</v>
      </c>
      <c r="AN89" s="107">
        <f t="shared" si="115"/>
        <v>-0.78920570264765777</v>
      </c>
    </row>
    <row r="90" spans="1:40" ht="141" thickBot="1" x14ac:dyDescent="0.25">
      <c r="A90" s="59">
        <v>88</v>
      </c>
      <c r="B90" s="60" t="s">
        <v>609</v>
      </c>
      <c r="C90" s="61" t="s">
        <v>82</v>
      </c>
      <c r="D90" s="59">
        <v>1</v>
      </c>
      <c r="E90" s="62">
        <v>15000</v>
      </c>
      <c r="F90" s="62">
        <f t="shared" si="134"/>
        <v>2850</v>
      </c>
      <c r="G90" s="62">
        <f t="shared" si="135"/>
        <v>17850</v>
      </c>
      <c r="H90" s="62">
        <f t="shared" si="136"/>
        <v>17850</v>
      </c>
      <c r="I90" s="62">
        <v>15000</v>
      </c>
      <c r="J90" s="62">
        <v>2850</v>
      </c>
      <c r="K90" s="62">
        <v>17850</v>
      </c>
      <c r="L90" s="62">
        <v>17850</v>
      </c>
      <c r="M90" s="62">
        <v>16100</v>
      </c>
      <c r="N90" s="62">
        <f t="shared" si="137"/>
        <v>3059</v>
      </c>
      <c r="O90" s="62">
        <f t="shared" si="138"/>
        <v>19159</v>
      </c>
      <c r="P90" s="62">
        <f t="shared" si="139"/>
        <v>19159</v>
      </c>
      <c r="Q90" s="62" t="s">
        <v>394</v>
      </c>
      <c r="R90" s="62" t="s">
        <v>394</v>
      </c>
      <c r="S90" s="62" t="s">
        <v>394</v>
      </c>
      <c r="T90" s="65" t="s">
        <v>394</v>
      </c>
      <c r="U90" s="62">
        <v>7100</v>
      </c>
      <c r="V90" s="62">
        <f t="shared" ref="V90:V91" si="154">U90*19%</f>
        <v>1349</v>
      </c>
      <c r="W90" s="62">
        <f t="shared" ref="W90:W91" si="155">V90+U90</f>
        <v>8449</v>
      </c>
      <c r="X90" s="62">
        <f t="shared" ref="X90:X91" si="156">W90</f>
        <v>8449</v>
      </c>
      <c r="Y90" s="66" t="s">
        <v>424</v>
      </c>
      <c r="Z90" s="76">
        <v>0.19</v>
      </c>
      <c r="AA90" s="68"/>
      <c r="AB90" s="67" t="s">
        <v>394</v>
      </c>
      <c r="AC90" s="67" t="s">
        <v>394</v>
      </c>
      <c r="AD90" s="69" t="s">
        <v>394</v>
      </c>
      <c r="AE90" s="70" t="str">
        <f t="shared" si="114"/>
        <v>N/A</v>
      </c>
      <c r="AF90" s="71"/>
      <c r="AH90" s="50" t="s">
        <v>515</v>
      </c>
      <c r="AJ90" s="73">
        <f t="shared" si="107"/>
        <v>0</v>
      </c>
      <c r="AK90" s="73">
        <f t="shared" si="108"/>
        <v>7.333333333333325E-2</v>
      </c>
      <c r="AL90" s="74">
        <f t="shared" si="109"/>
        <v>15366.666666666666</v>
      </c>
      <c r="AM90" s="74">
        <f t="shared" si="153"/>
        <v>7100</v>
      </c>
      <c r="AN90" s="107">
        <f t="shared" si="115"/>
        <v>-0.53796095444685466</v>
      </c>
    </row>
    <row r="91" spans="1:40" ht="77.25" thickBot="1" x14ac:dyDescent="0.25">
      <c r="A91" s="59">
        <v>89</v>
      </c>
      <c r="B91" s="60" t="s">
        <v>610</v>
      </c>
      <c r="C91" s="61" t="s">
        <v>82</v>
      </c>
      <c r="D91" s="59">
        <v>1</v>
      </c>
      <c r="E91" s="62">
        <v>15000</v>
      </c>
      <c r="F91" s="62">
        <f t="shared" si="134"/>
        <v>2850</v>
      </c>
      <c r="G91" s="62">
        <f t="shared" si="135"/>
        <v>17850</v>
      </c>
      <c r="H91" s="62">
        <f t="shared" si="136"/>
        <v>17850</v>
      </c>
      <c r="I91" s="62">
        <v>15600</v>
      </c>
      <c r="J91" s="62">
        <v>2964</v>
      </c>
      <c r="K91" s="62">
        <v>18564</v>
      </c>
      <c r="L91" s="62">
        <v>18564</v>
      </c>
      <c r="M91" s="62">
        <v>16100</v>
      </c>
      <c r="N91" s="62">
        <f t="shared" si="137"/>
        <v>3059</v>
      </c>
      <c r="O91" s="62">
        <f t="shared" si="138"/>
        <v>19159</v>
      </c>
      <c r="P91" s="62">
        <f t="shared" si="139"/>
        <v>19159</v>
      </c>
      <c r="Q91" s="62" t="s">
        <v>394</v>
      </c>
      <c r="R91" s="62" t="s">
        <v>394</v>
      </c>
      <c r="S91" s="62" t="s">
        <v>394</v>
      </c>
      <c r="T91" s="65" t="s">
        <v>394</v>
      </c>
      <c r="U91" s="62">
        <v>6100</v>
      </c>
      <c r="V91" s="62">
        <f t="shared" si="154"/>
        <v>1159</v>
      </c>
      <c r="W91" s="62">
        <f t="shared" si="155"/>
        <v>7259</v>
      </c>
      <c r="X91" s="62">
        <f t="shared" si="156"/>
        <v>7259</v>
      </c>
      <c r="Y91" s="66" t="s">
        <v>447</v>
      </c>
      <c r="Z91" s="76">
        <v>0.19</v>
      </c>
      <c r="AA91" s="68"/>
      <c r="AB91" s="67" t="s">
        <v>394</v>
      </c>
      <c r="AC91" s="67" t="s">
        <v>394</v>
      </c>
      <c r="AD91" s="69" t="s">
        <v>394</v>
      </c>
      <c r="AE91" s="70" t="str">
        <f t="shared" si="114"/>
        <v>N/A</v>
      </c>
      <c r="AF91" s="71"/>
      <c r="AH91" s="50" t="s">
        <v>515</v>
      </c>
      <c r="AJ91" s="73">
        <f t="shared" si="107"/>
        <v>-3.8461538461538436E-2</v>
      </c>
      <c r="AK91" s="73">
        <f t="shared" si="108"/>
        <v>7.333333333333325E-2</v>
      </c>
      <c r="AL91" s="74">
        <f t="shared" si="109"/>
        <v>15566.666666666666</v>
      </c>
      <c r="AM91" s="74">
        <f t="shared" si="153"/>
        <v>6100</v>
      </c>
      <c r="AN91" s="107">
        <f t="shared" si="115"/>
        <v>-0.60813704496788001</v>
      </c>
    </row>
    <row r="92" spans="1:40" ht="90" thickBot="1" x14ac:dyDescent="0.25">
      <c r="A92" s="59">
        <v>90</v>
      </c>
      <c r="B92" s="60" t="s">
        <v>611</v>
      </c>
      <c r="C92" s="61" t="s">
        <v>24</v>
      </c>
      <c r="D92" s="59">
        <v>1</v>
      </c>
      <c r="E92" s="62">
        <v>5000</v>
      </c>
      <c r="F92" s="62">
        <f>E92*19%</f>
        <v>950</v>
      </c>
      <c r="G92" s="62">
        <f>F92+E92</f>
        <v>5950</v>
      </c>
      <c r="H92" s="62">
        <f>G92</f>
        <v>5950</v>
      </c>
      <c r="I92" s="62">
        <v>3500</v>
      </c>
      <c r="J92" s="62">
        <v>665</v>
      </c>
      <c r="K92" s="62">
        <v>4165</v>
      </c>
      <c r="L92" s="62">
        <v>4165</v>
      </c>
      <c r="M92" s="62">
        <v>4200</v>
      </c>
      <c r="N92" s="62">
        <f>M92*19%</f>
        <v>798</v>
      </c>
      <c r="O92" s="62">
        <f>N92+M92</f>
        <v>4998</v>
      </c>
      <c r="P92" s="62">
        <f>O92</f>
        <v>4998</v>
      </c>
      <c r="Q92" s="62" t="s">
        <v>394</v>
      </c>
      <c r="R92" s="62" t="s">
        <v>394</v>
      </c>
      <c r="S92" s="62" t="s">
        <v>394</v>
      </c>
      <c r="T92" s="65" t="s">
        <v>394</v>
      </c>
      <c r="U92" s="62" t="s">
        <v>394</v>
      </c>
      <c r="V92" s="62" t="s">
        <v>394</v>
      </c>
      <c r="W92" s="62" t="s">
        <v>394</v>
      </c>
      <c r="X92" s="62" t="s">
        <v>394</v>
      </c>
      <c r="Y92" s="66" t="s">
        <v>394</v>
      </c>
      <c r="Z92" s="67"/>
      <c r="AA92" s="68"/>
      <c r="AB92" s="67" t="s">
        <v>394</v>
      </c>
      <c r="AC92" s="67" t="s">
        <v>394</v>
      </c>
      <c r="AD92" s="69" t="s">
        <v>394</v>
      </c>
      <c r="AE92" s="70" t="str">
        <f t="shared" si="114"/>
        <v>N/A</v>
      </c>
      <c r="AF92" s="71"/>
      <c r="AH92" s="50" t="s">
        <v>515</v>
      </c>
      <c r="AJ92" s="73">
        <f t="shared" si="107"/>
        <v>0.4285714285714286</v>
      </c>
      <c r="AK92" s="73">
        <f t="shared" si="108"/>
        <v>-0.16000000000000003</v>
      </c>
      <c r="AL92" s="74">
        <f t="shared" si="109"/>
        <v>4233.333333333333</v>
      </c>
      <c r="AM92" s="74" t="str">
        <f t="shared" si="153"/>
        <v>N/A</v>
      </c>
      <c r="AN92" s="108" t="e">
        <f t="shared" si="115"/>
        <v>#VALUE!</v>
      </c>
    </row>
    <row r="93" spans="1:40" ht="102.75" thickBot="1" x14ac:dyDescent="0.25">
      <c r="A93" s="59">
        <v>91</v>
      </c>
      <c r="B93" s="60" t="s">
        <v>612</v>
      </c>
      <c r="C93" s="61" t="s">
        <v>24</v>
      </c>
      <c r="D93" s="59">
        <v>1</v>
      </c>
      <c r="E93" s="62">
        <v>5800</v>
      </c>
      <c r="F93" s="62">
        <f t="shared" ref="F93:F136" si="157">E93*19%</f>
        <v>1102</v>
      </c>
      <c r="G93" s="62">
        <f>F93+E93</f>
        <v>6902</v>
      </c>
      <c r="H93" s="62">
        <f>G93</f>
        <v>6902</v>
      </c>
      <c r="I93" s="62">
        <v>6200</v>
      </c>
      <c r="J93" s="62">
        <v>1178</v>
      </c>
      <c r="K93" s="62">
        <v>7378</v>
      </c>
      <c r="L93" s="62">
        <v>7378</v>
      </c>
      <c r="M93" s="62">
        <v>6000</v>
      </c>
      <c r="N93" s="62">
        <f t="shared" ref="N93:N136" si="158">M93*19%</f>
        <v>1140</v>
      </c>
      <c r="O93" s="62">
        <f>N93+M93</f>
        <v>7140</v>
      </c>
      <c r="P93" s="62">
        <f>O93</f>
        <v>7140</v>
      </c>
      <c r="Q93" s="62" t="s">
        <v>394</v>
      </c>
      <c r="R93" s="62" t="s">
        <v>394</v>
      </c>
      <c r="S93" s="62" t="s">
        <v>394</v>
      </c>
      <c r="T93" s="65" t="s">
        <v>394</v>
      </c>
      <c r="U93" s="62" t="s">
        <v>394</v>
      </c>
      <c r="V93" s="62" t="s">
        <v>394</v>
      </c>
      <c r="W93" s="62" t="s">
        <v>394</v>
      </c>
      <c r="X93" s="62" t="s">
        <v>394</v>
      </c>
      <c r="Y93" s="66" t="s">
        <v>394</v>
      </c>
      <c r="Z93" s="67"/>
      <c r="AA93" s="68"/>
      <c r="AB93" s="67">
        <f t="shared" si="126"/>
        <v>3277.3109243697481</v>
      </c>
      <c r="AC93" s="67">
        <f t="shared" si="113"/>
        <v>622.6890756302522</v>
      </c>
      <c r="AD93" s="69">
        <v>3900</v>
      </c>
      <c r="AE93" s="70">
        <f t="shared" si="114"/>
        <v>3900</v>
      </c>
      <c r="AF93" s="71"/>
      <c r="AH93" s="50" t="s">
        <v>515</v>
      </c>
      <c r="AJ93" s="73">
        <f t="shared" si="107"/>
        <v>-6.4516129032258118E-2</v>
      </c>
      <c r="AK93" s="73">
        <f t="shared" si="108"/>
        <v>3.4482758620689724E-2</v>
      </c>
      <c r="AL93" s="74">
        <f t="shared" si="109"/>
        <v>6000</v>
      </c>
      <c r="AM93" s="74">
        <f>+AB93</f>
        <v>3277.3109243697481</v>
      </c>
      <c r="AN93" s="107">
        <f t="shared" si="115"/>
        <v>-0.45378151260504196</v>
      </c>
    </row>
    <row r="94" spans="1:40" ht="90" thickBot="1" x14ac:dyDescent="0.25">
      <c r="A94" s="59">
        <v>92</v>
      </c>
      <c r="B94" s="60" t="s">
        <v>613</v>
      </c>
      <c r="C94" s="61" t="s">
        <v>24</v>
      </c>
      <c r="D94" s="59">
        <v>1</v>
      </c>
      <c r="E94" s="62">
        <v>6100</v>
      </c>
      <c r="F94" s="62">
        <f t="shared" si="157"/>
        <v>1159</v>
      </c>
      <c r="G94" s="62">
        <f t="shared" ref="G94:G136" si="159">F94+E94</f>
        <v>7259</v>
      </c>
      <c r="H94" s="62">
        <f t="shared" ref="H94:H150" si="160">G94</f>
        <v>7259</v>
      </c>
      <c r="I94" s="62">
        <v>6500</v>
      </c>
      <c r="J94" s="62">
        <v>1235</v>
      </c>
      <c r="K94" s="62">
        <v>7735</v>
      </c>
      <c r="L94" s="62">
        <v>7735</v>
      </c>
      <c r="M94" s="62">
        <v>6000</v>
      </c>
      <c r="N94" s="62">
        <f t="shared" si="158"/>
        <v>1140</v>
      </c>
      <c r="O94" s="62">
        <f t="shared" ref="O94:O150" si="161">N94+M94</f>
        <v>7140</v>
      </c>
      <c r="P94" s="62">
        <f t="shared" ref="P94:P150" si="162">O94</f>
        <v>7140</v>
      </c>
      <c r="Q94" s="62" t="s">
        <v>394</v>
      </c>
      <c r="R94" s="62" t="s">
        <v>394</v>
      </c>
      <c r="S94" s="62" t="s">
        <v>394</v>
      </c>
      <c r="T94" s="65" t="s">
        <v>394</v>
      </c>
      <c r="U94" s="62" t="s">
        <v>394</v>
      </c>
      <c r="V94" s="62" t="s">
        <v>394</v>
      </c>
      <c r="W94" s="62" t="s">
        <v>394</v>
      </c>
      <c r="X94" s="62" t="s">
        <v>394</v>
      </c>
      <c r="Y94" s="66" t="s">
        <v>394</v>
      </c>
      <c r="Z94" s="67"/>
      <c r="AA94" s="68"/>
      <c r="AB94" s="67" t="s">
        <v>394</v>
      </c>
      <c r="AC94" s="67" t="s">
        <v>394</v>
      </c>
      <c r="AD94" s="69" t="s">
        <v>394</v>
      </c>
      <c r="AE94" s="70" t="str">
        <f t="shared" si="114"/>
        <v>N/A</v>
      </c>
      <c r="AF94" s="71"/>
      <c r="AH94" s="50" t="s">
        <v>515</v>
      </c>
      <c r="AJ94" s="73">
        <f t="shared" si="107"/>
        <v>-6.1538461538461542E-2</v>
      </c>
      <c r="AK94" s="73">
        <f t="shared" si="108"/>
        <v>-1.6393442622950838E-2</v>
      </c>
      <c r="AL94" s="74">
        <f t="shared" si="109"/>
        <v>6200</v>
      </c>
      <c r="AM94" s="74" t="str">
        <f t="shared" ref="AM94:AM99" si="163">+U94</f>
        <v>N/A</v>
      </c>
      <c r="AN94" s="108" t="e">
        <f t="shared" si="115"/>
        <v>#VALUE!</v>
      </c>
    </row>
    <row r="95" spans="1:40" ht="64.5" thickBot="1" x14ac:dyDescent="0.25">
      <c r="A95" s="59">
        <v>93</v>
      </c>
      <c r="B95" s="60" t="s">
        <v>614</v>
      </c>
      <c r="C95" s="61" t="s">
        <v>44</v>
      </c>
      <c r="D95" s="59">
        <v>1</v>
      </c>
      <c r="E95" s="62">
        <v>7900</v>
      </c>
      <c r="F95" s="62">
        <f t="shared" si="157"/>
        <v>1501</v>
      </c>
      <c r="G95" s="62">
        <f t="shared" si="159"/>
        <v>9401</v>
      </c>
      <c r="H95" s="62">
        <f t="shared" si="160"/>
        <v>9401</v>
      </c>
      <c r="I95" s="62">
        <v>8000</v>
      </c>
      <c r="J95" s="62">
        <v>1520</v>
      </c>
      <c r="K95" s="62">
        <v>9520</v>
      </c>
      <c r="L95" s="62">
        <v>9520</v>
      </c>
      <c r="M95" s="62">
        <v>8000</v>
      </c>
      <c r="N95" s="62">
        <f t="shared" si="158"/>
        <v>1520</v>
      </c>
      <c r="O95" s="62">
        <f t="shared" si="161"/>
        <v>9520</v>
      </c>
      <c r="P95" s="62">
        <f t="shared" si="162"/>
        <v>9520</v>
      </c>
      <c r="Q95" s="62">
        <v>498.94</v>
      </c>
      <c r="R95" s="62">
        <f t="shared" ref="R95:R134" si="164">Q95*19%</f>
        <v>94.798600000000008</v>
      </c>
      <c r="S95" s="62">
        <f t="shared" ref="S95:S146" si="165">R95+Q95</f>
        <v>593.73860000000002</v>
      </c>
      <c r="T95" s="65">
        <f t="shared" ref="T95:T146" si="166">S95</f>
        <v>593.73860000000002</v>
      </c>
      <c r="U95" s="62" t="s">
        <v>394</v>
      </c>
      <c r="V95" s="62" t="s">
        <v>394</v>
      </c>
      <c r="W95" s="62" t="s">
        <v>394</v>
      </c>
      <c r="X95" s="62" t="s">
        <v>394</v>
      </c>
      <c r="Y95" s="66" t="s">
        <v>394</v>
      </c>
      <c r="Z95" s="67"/>
      <c r="AA95" s="68"/>
      <c r="AB95" s="67" t="s">
        <v>394</v>
      </c>
      <c r="AC95" s="67" t="s">
        <v>394</v>
      </c>
      <c r="AD95" s="69" t="s">
        <v>394</v>
      </c>
      <c r="AE95" s="70" t="str">
        <f t="shared" si="114"/>
        <v>N/A</v>
      </c>
      <c r="AF95" s="71"/>
      <c r="AH95" s="50" t="s">
        <v>515</v>
      </c>
      <c r="AJ95" s="73">
        <f t="shared" si="107"/>
        <v>-1.2499999999999956E-2</v>
      </c>
      <c r="AK95" s="73">
        <f t="shared" si="108"/>
        <v>1.2658227848101333E-2</v>
      </c>
      <c r="AL95" s="74">
        <f t="shared" si="109"/>
        <v>7966.666666666667</v>
      </c>
      <c r="AM95" s="74" t="str">
        <f t="shared" si="163"/>
        <v>N/A</v>
      </c>
      <c r="AN95" s="108" t="e">
        <f t="shared" si="115"/>
        <v>#VALUE!</v>
      </c>
    </row>
    <row r="96" spans="1:40" ht="51.75" thickBot="1" x14ac:dyDescent="0.25">
      <c r="A96" s="59">
        <v>94</v>
      </c>
      <c r="B96" s="60" t="s">
        <v>615</v>
      </c>
      <c r="C96" s="61" t="s">
        <v>44</v>
      </c>
      <c r="D96" s="59">
        <v>1</v>
      </c>
      <c r="E96" s="62">
        <v>8000</v>
      </c>
      <c r="F96" s="62">
        <f t="shared" si="157"/>
        <v>1520</v>
      </c>
      <c r="G96" s="62">
        <f t="shared" si="159"/>
        <v>9520</v>
      </c>
      <c r="H96" s="62">
        <f t="shared" si="160"/>
        <v>9520</v>
      </c>
      <c r="I96" s="62">
        <v>6900</v>
      </c>
      <c r="J96" s="62">
        <v>1311</v>
      </c>
      <c r="K96" s="62">
        <v>8211</v>
      </c>
      <c r="L96" s="62">
        <v>8211</v>
      </c>
      <c r="M96" s="62">
        <v>8000</v>
      </c>
      <c r="N96" s="62">
        <f t="shared" si="158"/>
        <v>1520</v>
      </c>
      <c r="O96" s="62">
        <f t="shared" si="161"/>
        <v>9520</v>
      </c>
      <c r="P96" s="62">
        <f t="shared" si="162"/>
        <v>9520</v>
      </c>
      <c r="Q96" s="62">
        <v>1586.05</v>
      </c>
      <c r="R96" s="62">
        <f t="shared" si="164"/>
        <v>301.34949999999998</v>
      </c>
      <c r="S96" s="62">
        <f t="shared" si="165"/>
        <v>1887.3995</v>
      </c>
      <c r="T96" s="65">
        <f t="shared" si="166"/>
        <v>1887.3995</v>
      </c>
      <c r="U96" s="62" t="s">
        <v>394</v>
      </c>
      <c r="V96" s="62" t="s">
        <v>394</v>
      </c>
      <c r="W96" s="62" t="s">
        <v>394</v>
      </c>
      <c r="X96" s="62" t="s">
        <v>394</v>
      </c>
      <c r="Y96" s="66" t="s">
        <v>394</v>
      </c>
      <c r="Z96" s="67"/>
      <c r="AA96" s="68"/>
      <c r="AB96" s="67" t="s">
        <v>394</v>
      </c>
      <c r="AC96" s="67" t="s">
        <v>394</v>
      </c>
      <c r="AD96" s="69" t="s">
        <v>394</v>
      </c>
      <c r="AE96" s="70" t="str">
        <f t="shared" si="114"/>
        <v>N/A</v>
      </c>
      <c r="AF96" s="71"/>
      <c r="AH96" s="50" t="s">
        <v>515</v>
      </c>
      <c r="AJ96" s="73">
        <f t="shared" si="107"/>
        <v>0.15942028985507251</v>
      </c>
      <c r="AK96" s="73">
        <f t="shared" si="108"/>
        <v>0</v>
      </c>
      <c r="AL96" s="74">
        <f t="shared" si="109"/>
        <v>7633.333333333333</v>
      </c>
      <c r="AM96" s="74" t="str">
        <f t="shared" si="163"/>
        <v>N/A</v>
      </c>
      <c r="AN96" s="108" t="e">
        <f t="shared" si="115"/>
        <v>#VALUE!</v>
      </c>
    </row>
    <row r="97" spans="1:40" ht="77.25" thickBot="1" x14ac:dyDescent="0.25">
      <c r="A97" s="59">
        <v>95</v>
      </c>
      <c r="B97" s="60" t="s">
        <v>616</v>
      </c>
      <c r="C97" s="61" t="s">
        <v>44</v>
      </c>
      <c r="D97" s="59">
        <v>1</v>
      </c>
      <c r="E97" s="62">
        <v>8500</v>
      </c>
      <c r="F97" s="62">
        <f t="shared" si="157"/>
        <v>1615</v>
      </c>
      <c r="G97" s="62">
        <f t="shared" si="159"/>
        <v>10115</v>
      </c>
      <c r="H97" s="62">
        <f t="shared" si="160"/>
        <v>10115</v>
      </c>
      <c r="I97" s="62">
        <v>8000</v>
      </c>
      <c r="J97" s="62">
        <v>1520</v>
      </c>
      <c r="K97" s="62">
        <v>9520</v>
      </c>
      <c r="L97" s="62">
        <v>9520</v>
      </c>
      <c r="M97" s="62">
        <v>9000</v>
      </c>
      <c r="N97" s="62">
        <f t="shared" si="158"/>
        <v>1710</v>
      </c>
      <c r="O97" s="62">
        <f t="shared" si="161"/>
        <v>10710</v>
      </c>
      <c r="P97" s="62">
        <f t="shared" si="162"/>
        <v>10710</v>
      </c>
      <c r="Q97" s="62">
        <v>1045.98</v>
      </c>
      <c r="R97" s="62">
        <f t="shared" si="164"/>
        <v>198.7362</v>
      </c>
      <c r="S97" s="62">
        <f t="shared" si="165"/>
        <v>1244.7162000000001</v>
      </c>
      <c r="T97" s="65">
        <f t="shared" si="166"/>
        <v>1244.7162000000001</v>
      </c>
      <c r="U97" s="62" t="s">
        <v>394</v>
      </c>
      <c r="V97" s="62" t="s">
        <v>394</v>
      </c>
      <c r="W97" s="62" t="s">
        <v>394</v>
      </c>
      <c r="X97" s="62" t="s">
        <v>394</v>
      </c>
      <c r="Y97" s="66" t="s">
        <v>394</v>
      </c>
      <c r="Z97" s="67"/>
      <c r="AA97" s="68"/>
      <c r="AB97" s="67" t="s">
        <v>394</v>
      </c>
      <c r="AC97" s="67" t="s">
        <v>394</v>
      </c>
      <c r="AD97" s="69" t="s">
        <v>394</v>
      </c>
      <c r="AE97" s="70" t="str">
        <f t="shared" si="114"/>
        <v>N/A</v>
      </c>
      <c r="AF97" s="71"/>
      <c r="AH97" s="50" t="s">
        <v>515</v>
      </c>
      <c r="AJ97" s="73">
        <f t="shared" si="107"/>
        <v>6.25E-2</v>
      </c>
      <c r="AK97" s="73">
        <f t="shared" si="108"/>
        <v>5.8823529411764719E-2</v>
      </c>
      <c r="AL97" s="74">
        <f t="shared" si="109"/>
        <v>8500</v>
      </c>
      <c r="AM97" s="74" t="str">
        <f t="shared" si="163"/>
        <v>N/A</v>
      </c>
      <c r="AN97" s="108" t="e">
        <f t="shared" si="115"/>
        <v>#VALUE!</v>
      </c>
    </row>
    <row r="98" spans="1:40" ht="77.25" thickBot="1" x14ac:dyDescent="0.25">
      <c r="A98" s="59">
        <v>96</v>
      </c>
      <c r="B98" s="60" t="s">
        <v>617</v>
      </c>
      <c r="C98" s="61" t="s">
        <v>44</v>
      </c>
      <c r="D98" s="59">
        <v>1</v>
      </c>
      <c r="E98" s="62">
        <v>12000</v>
      </c>
      <c r="F98" s="62">
        <f t="shared" si="157"/>
        <v>2280</v>
      </c>
      <c r="G98" s="62">
        <f t="shared" si="159"/>
        <v>14280</v>
      </c>
      <c r="H98" s="62">
        <f t="shared" si="160"/>
        <v>14280</v>
      </c>
      <c r="I98" s="62">
        <v>8900</v>
      </c>
      <c r="J98" s="62">
        <v>1691</v>
      </c>
      <c r="K98" s="62">
        <v>10591</v>
      </c>
      <c r="L98" s="62">
        <v>10591</v>
      </c>
      <c r="M98" s="62">
        <v>10100</v>
      </c>
      <c r="N98" s="62">
        <f t="shared" si="158"/>
        <v>1919</v>
      </c>
      <c r="O98" s="62">
        <f t="shared" si="161"/>
        <v>12019</v>
      </c>
      <c r="P98" s="62">
        <f t="shared" si="162"/>
        <v>12019</v>
      </c>
      <c r="Q98" s="62" t="s">
        <v>394</v>
      </c>
      <c r="R98" s="62" t="s">
        <v>394</v>
      </c>
      <c r="S98" s="62" t="s">
        <v>394</v>
      </c>
      <c r="T98" s="65" t="s">
        <v>394</v>
      </c>
      <c r="U98" s="62">
        <f>169300/100</f>
        <v>1693</v>
      </c>
      <c r="V98" s="62">
        <f t="shared" ref="V98" si="167">U98*19%</f>
        <v>321.67</v>
      </c>
      <c r="W98" s="62">
        <f t="shared" ref="W98" si="168">V98+U98</f>
        <v>2014.67</v>
      </c>
      <c r="X98" s="62">
        <f t="shared" ref="X98" si="169">W98</f>
        <v>2014.67</v>
      </c>
      <c r="Y98" s="66" t="s">
        <v>448</v>
      </c>
      <c r="Z98" s="76">
        <v>0.19</v>
      </c>
      <c r="AA98" s="83" t="s">
        <v>449</v>
      </c>
      <c r="AB98" s="67" t="s">
        <v>394</v>
      </c>
      <c r="AC98" s="67" t="s">
        <v>394</v>
      </c>
      <c r="AD98" s="69" t="s">
        <v>394</v>
      </c>
      <c r="AE98" s="70" t="str">
        <f t="shared" si="114"/>
        <v>N/A</v>
      </c>
      <c r="AF98" s="71"/>
      <c r="AH98" s="50" t="s">
        <v>515</v>
      </c>
      <c r="AJ98" s="73">
        <f t="shared" si="107"/>
        <v>0.348314606741573</v>
      </c>
      <c r="AK98" s="73">
        <f t="shared" si="108"/>
        <v>-0.15833333333333333</v>
      </c>
      <c r="AL98" s="74">
        <f t="shared" si="109"/>
        <v>10333.333333333334</v>
      </c>
      <c r="AM98" s="74">
        <f t="shared" si="163"/>
        <v>1693</v>
      </c>
      <c r="AN98" s="107">
        <f t="shared" si="115"/>
        <v>-0.83616129032258069</v>
      </c>
    </row>
    <row r="99" spans="1:40" ht="76.5" x14ac:dyDescent="0.2">
      <c r="A99" s="59">
        <v>97</v>
      </c>
      <c r="B99" s="60" t="s">
        <v>618</v>
      </c>
      <c r="C99" s="61" t="s">
        <v>44</v>
      </c>
      <c r="D99" s="59">
        <v>1</v>
      </c>
      <c r="E99" s="62">
        <v>15000</v>
      </c>
      <c r="F99" s="62">
        <f t="shared" si="157"/>
        <v>2850</v>
      </c>
      <c r="G99" s="62">
        <f t="shared" si="159"/>
        <v>17850</v>
      </c>
      <c r="H99" s="62">
        <f t="shared" si="160"/>
        <v>17850</v>
      </c>
      <c r="I99" s="62">
        <v>15200</v>
      </c>
      <c r="J99" s="62">
        <v>2888</v>
      </c>
      <c r="K99" s="62">
        <v>18088</v>
      </c>
      <c r="L99" s="62">
        <v>18088</v>
      </c>
      <c r="M99" s="62">
        <v>16500</v>
      </c>
      <c r="N99" s="62">
        <f t="shared" si="158"/>
        <v>3135</v>
      </c>
      <c r="O99" s="62">
        <f t="shared" si="161"/>
        <v>19635</v>
      </c>
      <c r="P99" s="62">
        <f t="shared" si="162"/>
        <v>19635</v>
      </c>
      <c r="Q99" s="62" t="s">
        <v>394</v>
      </c>
      <c r="R99" s="62" t="s">
        <v>394</v>
      </c>
      <c r="S99" s="62" t="s">
        <v>394</v>
      </c>
      <c r="T99" s="65" t="s">
        <v>394</v>
      </c>
      <c r="U99" s="62">
        <v>1100</v>
      </c>
      <c r="V99" s="62">
        <f t="shared" ref="V99" si="170">U99*19%</f>
        <v>209</v>
      </c>
      <c r="W99" s="62">
        <f t="shared" ref="W99" si="171">V99+U99</f>
        <v>1309</v>
      </c>
      <c r="X99" s="62">
        <f t="shared" ref="X99" si="172">W99</f>
        <v>1309</v>
      </c>
      <c r="Y99" s="66" t="s">
        <v>404</v>
      </c>
      <c r="Z99" s="76">
        <v>0.19</v>
      </c>
      <c r="AA99" s="68"/>
      <c r="AB99" s="67" t="s">
        <v>394</v>
      </c>
      <c r="AC99" s="67" t="s">
        <v>394</v>
      </c>
      <c r="AD99" s="69" t="s">
        <v>394</v>
      </c>
      <c r="AE99" s="70" t="str">
        <f t="shared" si="114"/>
        <v>N/A</v>
      </c>
      <c r="AF99" s="71"/>
      <c r="AH99" s="50" t="s">
        <v>515</v>
      </c>
      <c r="AJ99" s="73">
        <f t="shared" si="107"/>
        <v>-1.3157894736842146E-2</v>
      </c>
      <c r="AK99" s="73">
        <f t="shared" si="108"/>
        <v>0.10000000000000009</v>
      </c>
      <c r="AL99" s="74">
        <f t="shared" si="109"/>
        <v>15566.666666666666</v>
      </c>
      <c r="AM99" s="74">
        <f t="shared" si="163"/>
        <v>1100</v>
      </c>
      <c r="AN99" s="107">
        <f t="shared" si="115"/>
        <v>-0.92933618843683086</v>
      </c>
    </row>
    <row r="100" spans="1:40" ht="64.5" thickBot="1" x14ac:dyDescent="0.25">
      <c r="A100" s="59">
        <v>98</v>
      </c>
      <c r="B100" s="60" t="s">
        <v>725</v>
      </c>
      <c r="C100" s="61" t="s">
        <v>68</v>
      </c>
      <c r="D100" s="59">
        <v>1</v>
      </c>
      <c r="E100" s="62">
        <v>15000</v>
      </c>
      <c r="F100" s="62">
        <f t="shared" si="157"/>
        <v>2850</v>
      </c>
      <c r="G100" s="62">
        <f t="shared" si="159"/>
        <v>17850</v>
      </c>
      <c r="H100" s="62">
        <f t="shared" si="160"/>
        <v>17850</v>
      </c>
      <c r="I100" s="62">
        <v>15200</v>
      </c>
      <c r="J100" s="62">
        <v>2888</v>
      </c>
      <c r="K100" s="62">
        <v>18088</v>
      </c>
      <c r="L100" s="62">
        <v>18088</v>
      </c>
      <c r="M100" s="62">
        <v>16500</v>
      </c>
      <c r="N100" s="62">
        <f t="shared" si="158"/>
        <v>3135</v>
      </c>
      <c r="O100" s="62">
        <f t="shared" si="161"/>
        <v>19635</v>
      </c>
      <c r="P100" s="62">
        <f t="shared" si="162"/>
        <v>19635</v>
      </c>
      <c r="Q100" s="62">
        <v>1809.77</v>
      </c>
      <c r="R100" s="62">
        <f t="shared" si="164"/>
        <v>343.85629999999998</v>
      </c>
      <c r="S100" s="62">
        <f t="shared" si="165"/>
        <v>2153.6262999999999</v>
      </c>
      <c r="T100" s="65">
        <f t="shared" si="166"/>
        <v>2153.6262999999999</v>
      </c>
      <c r="U100" s="62" t="s">
        <v>394</v>
      </c>
      <c r="V100" s="62" t="s">
        <v>394</v>
      </c>
      <c r="W100" s="62" t="s">
        <v>394</v>
      </c>
      <c r="X100" s="62" t="s">
        <v>394</v>
      </c>
      <c r="Y100" s="66" t="s">
        <v>394</v>
      </c>
      <c r="Z100" s="67"/>
      <c r="AA100" s="68"/>
      <c r="AB100" s="62" t="s">
        <v>394</v>
      </c>
      <c r="AC100" s="62" t="s">
        <v>394</v>
      </c>
      <c r="AD100" s="62" t="s">
        <v>394</v>
      </c>
      <c r="AE100" s="62" t="s">
        <v>394</v>
      </c>
      <c r="AF100" s="71"/>
      <c r="AH100" s="50" t="s">
        <v>515</v>
      </c>
      <c r="AI100" s="49" t="s">
        <v>519</v>
      </c>
      <c r="AJ100" s="73">
        <f t="shared" si="107"/>
        <v>-1.3157894736842146E-2</v>
      </c>
      <c r="AK100" s="73">
        <f t="shared" si="108"/>
        <v>0.10000000000000009</v>
      </c>
      <c r="AL100" s="74">
        <f t="shared" si="109"/>
        <v>15566.666666666666</v>
      </c>
      <c r="AM100" s="74" t="str">
        <f>+AB100</f>
        <v>N/A</v>
      </c>
      <c r="AN100" s="108" t="e">
        <f t="shared" si="115"/>
        <v>#VALUE!</v>
      </c>
    </row>
    <row r="101" spans="1:40" ht="77.25" thickBot="1" x14ac:dyDescent="0.25">
      <c r="A101" s="59">
        <v>99</v>
      </c>
      <c r="B101" s="60" t="s">
        <v>619</v>
      </c>
      <c r="C101" s="61" t="s">
        <v>24</v>
      </c>
      <c r="D101" s="59">
        <v>1</v>
      </c>
      <c r="E101" s="62">
        <v>17000</v>
      </c>
      <c r="F101" s="62">
        <f t="shared" si="157"/>
        <v>3230</v>
      </c>
      <c r="G101" s="62">
        <f t="shared" si="159"/>
        <v>20230</v>
      </c>
      <c r="H101" s="62">
        <f t="shared" si="160"/>
        <v>20230</v>
      </c>
      <c r="I101" s="62">
        <v>15000</v>
      </c>
      <c r="J101" s="62">
        <v>2850</v>
      </c>
      <c r="K101" s="62">
        <v>17850</v>
      </c>
      <c r="L101" s="62">
        <v>17850</v>
      </c>
      <c r="M101" s="62">
        <v>16500</v>
      </c>
      <c r="N101" s="62">
        <f t="shared" si="158"/>
        <v>3135</v>
      </c>
      <c r="O101" s="62">
        <f t="shared" si="161"/>
        <v>19635</v>
      </c>
      <c r="P101" s="62">
        <f t="shared" si="162"/>
        <v>19635</v>
      </c>
      <c r="Q101" s="62">
        <v>11055</v>
      </c>
      <c r="R101" s="62">
        <f t="shared" si="164"/>
        <v>2100.4499999999998</v>
      </c>
      <c r="S101" s="62">
        <f t="shared" si="165"/>
        <v>13155.45</v>
      </c>
      <c r="T101" s="65">
        <f t="shared" si="166"/>
        <v>13155.45</v>
      </c>
      <c r="U101" s="62">
        <v>34900</v>
      </c>
      <c r="V101" s="62">
        <f t="shared" ref="V101" si="173">U101*19%</f>
        <v>6631</v>
      </c>
      <c r="W101" s="62">
        <f t="shared" ref="W101" si="174">V101+U101</f>
        <v>41531</v>
      </c>
      <c r="X101" s="62">
        <f t="shared" ref="X101" si="175">W101</f>
        <v>41531</v>
      </c>
      <c r="Y101" s="66" t="s">
        <v>450</v>
      </c>
      <c r="Z101" s="76">
        <v>0.19</v>
      </c>
      <c r="AA101" s="68"/>
      <c r="AB101" s="67" t="s">
        <v>394</v>
      </c>
      <c r="AC101" s="67" t="s">
        <v>394</v>
      </c>
      <c r="AD101" s="69" t="s">
        <v>394</v>
      </c>
      <c r="AE101" s="70" t="str">
        <f t="shared" si="114"/>
        <v>N/A</v>
      </c>
      <c r="AF101" s="71"/>
      <c r="AH101" s="50" t="s">
        <v>515</v>
      </c>
      <c r="AJ101" s="73">
        <f t="shared" si="107"/>
        <v>0.1333333333333333</v>
      </c>
      <c r="AK101" s="73">
        <f t="shared" si="108"/>
        <v>-2.9411764705882359E-2</v>
      </c>
      <c r="AL101" s="74">
        <f t="shared" si="109"/>
        <v>16166.666666666666</v>
      </c>
      <c r="AM101" s="74">
        <f t="shared" ref="AM101:AM117" si="176">+U101</f>
        <v>34900</v>
      </c>
      <c r="AN101" s="107">
        <f t="shared" si="115"/>
        <v>1.158762886597938</v>
      </c>
    </row>
    <row r="102" spans="1:40" ht="77.25" thickBot="1" x14ac:dyDescent="0.25">
      <c r="A102" s="59">
        <v>100</v>
      </c>
      <c r="B102" s="87" t="s">
        <v>620</v>
      </c>
      <c r="C102" s="61" t="s">
        <v>24</v>
      </c>
      <c r="D102" s="59">
        <v>1</v>
      </c>
      <c r="E102" s="62">
        <v>19000</v>
      </c>
      <c r="F102" s="62">
        <f t="shared" si="157"/>
        <v>3610</v>
      </c>
      <c r="G102" s="62">
        <f t="shared" si="159"/>
        <v>22610</v>
      </c>
      <c r="H102" s="62">
        <f t="shared" si="160"/>
        <v>22610</v>
      </c>
      <c r="I102" s="62">
        <v>16900</v>
      </c>
      <c r="J102" s="62">
        <v>3211</v>
      </c>
      <c r="K102" s="62">
        <v>20111</v>
      </c>
      <c r="L102" s="62">
        <v>20111</v>
      </c>
      <c r="M102" s="62">
        <v>17500</v>
      </c>
      <c r="N102" s="62">
        <f t="shared" si="158"/>
        <v>3325</v>
      </c>
      <c r="O102" s="62">
        <f t="shared" si="161"/>
        <v>20825</v>
      </c>
      <c r="P102" s="62">
        <f t="shared" si="162"/>
        <v>20825</v>
      </c>
      <c r="Q102" s="62" t="s">
        <v>394</v>
      </c>
      <c r="R102" s="62" t="s">
        <v>394</v>
      </c>
      <c r="S102" s="62" t="s">
        <v>394</v>
      </c>
      <c r="T102" s="65" t="s">
        <v>394</v>
      </c>
      <c r="U102" s="62">
        <v>27900</v>
      </c>
      <c r="V102" s="62">
        <f t="shared" ref="V102" si="177">U102*19%</f>
        <v>5301</v>
      </c>
      <c r="W102" s="62">
        <f t="shared" ref="W102" si="178">V102+U102</f>
        <v>33201</v>
      </c>
      <c r="X102" s="62">
        <f t="shared" ref="X102" si="179">W102</f>
        <v>33201</v>
      </c>
      <c r="Y102" s="66" t="s">
        <v>451</v>
      </c>
      <c r="Z102" s="76">
        <v>0.19</v>
      </c>
      <c r="AA102" s="68"/>
      <c r="AB102" s="67" t="s">
        <v>394</v>
      </c>
      <c r="AC102" s="67" t="s">
        <v>394</v>
      </c>
      <c r="AD102" s="69" t="s">
        <v>394</v>
      </c>
      <c r="AE102" s="70" t="str">
        <f t="shared" si="114"/>
        <v>N/A</v>
      </c>
      <c r="AF102" s="71"/>
      <c r="AH102" s="50" t="s">
        <v>515</v>
      </c>
      <c r="AJ102" s="73">
        <f t="shared" si="107"/>
        <v>0.12426035502958577</v>
      </c>
      <c r="AK102" s="73">
        <f t="shared" si="108"/>
        <v>-7.8947368421052655E-2</v>
      </c>
      <c r="AL102" s="74">
        <f t="shared" si="109"/>
        <v>17800</v>
      </c>
      <c r="AM102" s="74">
        <f t="shared" si="176"/>
        <v>27900</v>
      </c>
      <c r="AN102" s="107">
        <f t="shared" si="115"/>
        <v>0.56741573033707859</v>
      </c>
    </row>
    <row r="103" spans="1:40" ht="230.25" thickBot="1" x14ac:dyDescent="0.25">
      <c r="A103" s="59">
        <v>101</v>
      </c>
      <c r="B103" s="60" t="s">
        <v>621</v>
      </c>
      <c r="C103" s="61" t="s">
        <v>24</v>
      </c>
      <c r="D103" s="59">
        <v>1</v>
      </c>
      <c r="E103" s="62">
        <v>135200</v>
      </c>
      <c r="F103" s="62">
        <f t="shared" si="157"/>
        <v>25688</v>
      </c>
      <c r="G103" s="62">
        <f t="shared" si="159"/>
        <v>160888</v>
      </c>
      <c r="H103" s="62">
        <f t="shared" si="160"/>
        <v>160888</v>
      </c>
      <c r="I103" s="62">
        <v>115000</v>
      </c>
      <c r="J103" s="62">
        <v>21850</v>
      </c>
      <c r="K103" s="62">
        <v>136850</v>
      </c>
      <c r="L103" s="62">
        <v>136850</v>
      </c>
      <c r="M103" s="62">
        <v>125000</v>
      </c>
      <c r="N103" s="62">
        <f t="shared" si="158"/>
        <v>23750</v>
      </c>
      <c r="O103" s="62">
        <f t="shared" si="161"/>
        <v>148750</v>
      </c>
      <c r="P103" s="62">
        <f t="shared" si="162"/>
        <v>148750</v>
      </c>
      <c r="Q103" s="62" t="s">
        <v>394</v>
      </c>
      <c r="R103" s="62" t="s">
        <v>394</v>
      </c>
      <c r="S103" s="62" t="s">
        <v>394</v>
      </c>
      <c r="T103" s="65" t="s">
        <v>394</v>
      </c>
      <c r="U103" s="62">
        <v>115800</v>
      </c>
      <c r="V103" s="62">
        <f t="shared" ref="V103:V104" si="180">U103*19%</f>
        <v>22002</v>
      </c>
      <c r="W103" s="62">
        <f t="shared" ref="W103:W104" si="181">V103+U103</f>
        <v>137802</v>
      </c>
      <c r="X103" s="62">
        <f t="shared" ref="X103:X104" si="182">W103</f>
        <v>137802</v>
      </c>
      <c r="Y103" s="66" t="s">
        <v>452</v>
      </c>
      <c r="Z103" s="76">
        <v>0.19</v>
      </c>
      <c r="AA103" s="68"/>
      <c r="AB103" s="67" t="s">
        <v>394</v>
      </c>
      <c r="AC103" s="67" t="s">
        <v>394</v>
      </c>
      <c r="AD103" s="69" t="s">
        <v>394</v>
      </c>
      <c r="AE103" s="70" t="str">
        <f t="shared" si="114"/>
        <v>N/A</v>
      </c>
      <c r="AF103" s="71"/>
      <c r="AH103" s="50" t="s">
        <v>515</v>
      </c>
      <c r="AJ103" s="73">
        <f t="shared" si="107"/>
        <v>0.17565217391304344</v>
      </c>
      <c r="AK103" s="73">
        <f t="shared" si="108"/>
        <v>-7.5443786982248517E-2</v>
      </c>
      <c r="AL103" s="74">
        <f t="shared" si="109"/>
        <v>125066.66666666667</v>
      </c>
      <c r="AM103" s="74">
        <f t="shared" si="176"/>
        <v>115800</v>
      </c>
      <c r="AN103" s="75">
        <f t="shared" si="115"/>
        <v>-7.4093816631130127E-2</v>
      </c>
    </row>
    <row r="104" spans="1:40" ht="166.5" thickBot="1" x14ac:dyDescent="0.25">
      <c r="A104" s="59">
        <v>102</v>
      </c>
      <c r="B104" s="60" t="s">
        <v>622</v>
      </c>
      <c r="C104" s="61" t="s">
        <v>24</v>
      </c>
      <c r="D104" s="59">
        <v>1</v>
      </c>
      <c r="E104" s="62">
        <v>62000</v>
      </c>
      <c r="F104" s="62">
        <f t="shared" si="157"/>
        <v>11780</v>
      </c>
      <c r="G104" s="62">
        <f t="shared" si="159"/>
        <v>73780</v>
      </c>
      <c r="H104" s="62">
        <f t="shared" si="160"/>
        <v>73780</v>
      </c>
      <c r="I104" s="62">
        <v>52000</v>
      </c>
      <c r="J104" s="62">
        <v>9880</v>
      </c>
      <c r="K104" s="62">
        <v>61880</v>
      </c>
      <c r="L104" s="62">
        <v>61880</v>
      </c>
      <c r="M104" s="62">
        <v>55000</v>
      </c>
      <c r="N104" s="62">
        <f t="shared" si="158"/>
        <v>10450</v>
      </c>
      <c r="O104" s="62">
        <f t="shared" si="161"/>
        <v>65450</v>
      </c>
      <c r="P104" s="62">
        <f t="shared" si="162"/>
        <v>65450</v>
      </c>
      <c r="Q104" s="62" t="s">
        <v>394</v>
      </c>
      <c r="R104" s="62" t="s">
        <v>394</v>
      </c>
      <c r="S104" s="62" t="s">
        <v>394</v>
      </c>
      <c r="T104" s="65" t="s">
        <v>394</v>
      </c>
      <c r="U104" s="62">
        <v>47900</v>
      </c>
      <c r="V104" s="62">
        <f t="shared" si="180"/>
        <v>9101</v>
      </c>
      <c r="W104" s="62">
        <f t="shared" si="181"/>
        <v>57001</v>
      </c>
      <c r="X104" s="62">
        <f t="shared" si="182"/>
        <v>57001</v>
      </c>
      <c r="Y104" s="66" t="s">
        <v>453</v>
      </c>
      <c r="Z104" s="76">
        <v>0.19</v>
      </c>
      <c r="AA104" s="68"/>
      <c r="AB104" s="67" t="s">
        <v>394</v>
      </c>
      <c r="AC104" s="67" t="s">
        <v>394</v>
      </c>
      <c r="AD104" s="69" t="s">
        <v>394</v>
      </c>
      <c r="AE104" s="70" t="str">
        <f t="shared" si="114"/>
        <v>N/A</v>
      </c>
      <c r="AF104" s="71"/>
      <c r="AH104" s="50" t="s">
        <v>515</v>
      </c>
      <c r="AJ104" s="73">
        <f t="shared" si="107"/>
        <v>0.19230769230769229</v>
      </c>
      <c r="AK104" s="73">
        <f t="shared" si="108"/>
        <v>-0.11290322580645162</v>
      </c>
      <c r="AL104" s="74">
        <f t="shared" si="109"/>
        <v>56333.333333333336</v>
      </c>
      <c r="AM104" s="74">
        <f t="shared" si="176"/>
        <v>47900</v>
      </c>
      <c r="AN104" s="75">
        <f t="shared" si="115"/>
        <v>-0.14970414201183435</v>
      </c>
    </row>
    <row r="105" spans="1:40" ht="90" thickBot="1" x14ac:dyDescent="0.25">
      <c r="A105" s="59">
        <v>103</v>
      </c>
      <c r="B105" s="60" t="s">
        <v>623</v>
      </c>
      <c r="C105" s="61" t="s">
        <v>88</v>
      </c>
      <c r="D105" s="59">
        <v>1</v>
      </c>
      <c r="E105" s="62">
        <v>13200</v>
      </c>
      <c r="F105" s="62">
        <f t="shared" si="157"/>
        <v>2508</v>
      </c>
      <c r="G105" s="62">
        <f t="shared" si="159"/>
        <v>15708</v>
      </c>
      <c r="H105" s="62">
        <f t="shared" si="160"/>
        <v>15708</v>
      </c>
      <c r="I105" s="62">
        <v>13000</v>
      </c>
      <c r="J105" s="62">
        <v>2470</v>
      </c>
      <c r="K105" s="62">
        <v>15470</v>
      </c>
      <c r="L105" s="62">
        <v>15470</v>
      </c>
      <c r="M105" s="62">
        <v>12900</v>
      </c>
      <c r="N105" s="62">
        <f t="shared" si="158"/>
        <v>2451</v>
      </c>
      <c r="O105" s="62">
        <f t="shared" si="161"/>
        <v>15351</v>
      </c>
      <c r="P105" s="62">
        <f t="shared" si="162"/>
        <v>15351</v>
      </c>
      <c r="Q105" s="62">
        <v>1870.13</v>
      </c>
      <c r="R105" s="62">
        <f t="shared" si="164"/>
        <v>355.32470000000001</v>
      </c>
      <c r="S105" s="62">
        <f t="shared" si="165"/>
        <v>2225.4547000000002</v>
      </c>
      <c r="T105" s="65">
        <f t="shared" si="166"/>
        <v>2225.4547000000002</v>
      </c>
      <c r="U105" s="62">
        <v>5500</v>
      </c>
      <c r="V105" s="62">
        <f t="shared" ref="V105" si="183">U105*19%</f>
        <v>1045</v>
      </c>
      <c r="W105" s="62">
        <f t="shared" ref="W105" si="184">V105+U105</f>
        <v>6545</v>
      </c>
      <c r="X105" s="62">
        <f t="shared" ref="X105" si="185">W105</f>
        <v>6545</v>
      </c>
      <c r="Y105" s="66" t="s">
        <v>454</v>
      </c>
      <c r="Z105" s="76">
        <v>0.19</v>
      </c>
      <c r="AA105" s="68"/>
      <c r="AB105" s="67" t="s">
        <v>394</v>
      </c>
      <c r="AC105" s="67" t="s">
        <v>394</v>
      </c>
      <c r="AD105" s="69" t="s">
        <v>394</v>
      </c>
      <c r="AE105" s="70" t="str">
        <f t="shared" si="114"/>
        <v>N/A</v>
      </c>
      <c r="AF105" s="71"/>
      <c r="AH105" s="50" t="s">
        <v>515</v>
      </c>
      <c r="AJ105" s="73">
        <f t="shared" si="107"/>
        <v>1.538461538461533E-2</v>
      </c>
      <c r="AK105" s="73">
        <f t="shared" si="108"/>
        <v>-2.2727272727272707E-2</v>
      </c>
      <c r="AL105" s="74">
        <f t="shared" si="109"/>
        <v>13033.333333333334</v>
      </c>
      <c r="AM105" s="74">
        <f t="shared" si="176"/>
        <v>5500</v>
      </c>
      <c r="AN105" s="107">
        <f t="shared" si="115"/>
        <v>-0.57800511508951402</v>
      </c>
    </row>
    <row r="106" spans="1:40" ht="51.75" thickBot="1" x14ac:dyDescent="0.25">
      <c r="A106" s="59">
        <v>104</v>
      </c>
      <c r="B106" s="60" t="s">
        <v>624</v>
      </c>
      <c r="C106" s="61" t="s">
        <v>24</v>
      </c>
      <c r="D106" s="59">
        <v>1</v>
      </c>
      <c r="E106" s="62">
        <v>16800</v>
      </c>
      <c r="F106" s="62">
        <f t="shared" si="157"/>
        <v>3192</v>
      </c>
      <c r="G106" s="62">
        <f t="shared" si="159"/>
        <v>19992</v>
      </c>
      <c r="H106" s="62">
        <f t="shared" si="160"/>
        <v>19992</v>
      </c>
      <c r="I106" s="62">
        <v>16200</v>
      </c>
      <c r="J106" s="62">
        <v>3078</v>
      </c>
      <c r="K106" s="62">
        <v>19278</v>
      </c>
      <c r="L106" s="62">
        <v>19278</v>
      </c>
      <c r="M106" s="62">
        <v>15900</v>
      </c>
      <c r="N106" s="62">
        <f t="shared" si="158"/>
        <v>3021</v>
      </c>
      <c r="O106" s="62">
        <f t="shared" si="161"/>
        <v>18921</v>
      </c>
      <c r="P106" s="62">
        <f t="shared" si="162"/>
        <v>18921</v>
      </c>
      <c r="Q106" s="62">
        <v>1545.5</v>
      </c>
      <c r="R106" s="62">
        <f t="shared" si="164"/>
        <v>293.64499999999998</v>
      </c>
      <c r="S106" s="62">
        <f t="shared" si="165"/>
        <v>1839.145</v>
      </c>
      <c r="T106" s="65">
        <f t="shared" si="166"/>
        <v>1839.145</v>
      </c>
      <c r="U106" s="62" t="s">
        <v>394</v>
      </c>
      <c r="V106" s="62" t="s">
        <v>394</v>
      </c>
      <c r="W106" s="62" t="s">
        <v>394</v>
      </c>
      <c r="X106" s="62" t="s">
        <v>394</v>
      </c>
      <c r="Y106" s="66" t="s">
        <v>394</v>
      </c>
      <c r="Z106" s="67"/>
      <c r="AA106" s="68"/>
      <c r="AB106" s="67" t="s">
        <v>394</v>
      </c>
      <c r="AC106" s="67" t="s">
        <v>394</v>
      </c>
      <c r="AD106" s="69" t="s">
        <v>394</v>
      </c>
      <c r="AE106" s="70" t="str">
        <f t="shared" si="114"/>
        <v>N/A</v>
      </c>
      <c r="AF106" s="71"/>
      <c r="AH106" s="50" t="s">
        <v>515</v>
      </c>
      <c r="AJ106" s="73">
        <f t="shared" si="107"/>
        <v>3.7037037037036979E-2</v>
      </c>
      <c r="AK106" s="73">
        <f t="shared" si="108"/>
        <v>-5.3571428571428603E-2</v>
      </c>
      <c r="AL106" s="74">
        <f t="shared" si="109"/>
        <v>16300</v>
      </c>
      <c r="AM106" s="74" t="str">
        <f t="shared" si="176"/>
        <v>N/A</v>
      </c>
      <c r="AN106" s="108" t="e">
        <f t="shared" si="115"/>
        <v>#VALUE!</v>
      </c>
    </row>
    <row r="107" spans="1:40" ht="51.75" thickBot="1" x14ac:dyDescent="0.25">
      <c r="A107" s="59">
        <v>105</v>
      </c>
      <c r="B107" s="60" t="s">
        <v>625</v>
      </c>
      <c r="C107" s="61" t="s">
        <v>24</v>
      </c>
      <c r="D107" s="59">
        <v>1</v>
      </c>
      <c r="E107" s="62">
        <v>16500</v>
      </c>
      <c r="F107" s="62">
        <f t="shared" si="157"/>
        <v>3135</v>
      </c>
      <c r="G107" s="62">
        <f t="shared" si="159"/>
        <v>19635</v>
      </c>
      <c r="H107" s="62">
        <f t="shared" si="160"/>
        <v>19635</v>
      </c>
      <c r="I107" s="62">
        <v>16200</v>
      </c>
      <c r="J107" s="62">
        <v>3078</v>
      </c>
      <c r="K107" s="62">
        <v>19278</v>
      </c>
      <c r="L107" s="62">
        <v>19278</v>
      </c>
      <c r="M107" s="62">
        <v>15900</v>
      </c>
      <c r="N107" s="62">
        <f t="shared" si="158"/>
        <v>3021</v>
      </c>
      <c r="O107" s="62">
        <f t="shared" si="161"/>
        <v>18921</v>
      </c>
      <c r="P107" s="62">
        <f t="shared" si="162"/>
        <v>18921</v>
      </c>
      <c r="Q107" s="62" t="s">
        <v>394</v>
      </c>
      <c r="R107" s="62" t="s">
        <v>394</v>
      </c>
      <c r="S107" s="62" t="s">
        <v>394</v>
      </c>
      <c r="T107" s="65" t="s">
        <v>394</v>
      </c>
      <c r="U107" s="62">
        <v>3500</v>
      </c>
      <c r="V107" s="62">
        <f t="shared" ref="V107:V108" si="186">U107*19%</f>
        <v>665</v>
      </c>
      <c r="W107" s="62">
        <f t="shared" ref="W107:W108" si="187">V107+U107</f>
        <v>4165</v>
      </c>
      <c r="X107" s="62">
        <f t="shared" ref="X107:X108" si="188">W107</f>
        <v>4165</v>
      </c>
      <c r="Y107" s="66" t="s">
        <v>423</v>
      </c>
      <c r="Z107" s="76">
        <v>0.19</v>
      </c>
      <c r="AA107" s="68"/>
      <c r="AB107" s="67" t="s">
        <v>394</v>
      </c>
      <c r="AC107" s="67" t="s">
        <v>394</v>
      </c>
      <c r="AD107" s="69" t="s">
        <v>394</v>
      </c>
      <c r="AE107" s="70" t="str">
        <f t="shared" si="114"/>
        <v>N/A</v>
      </c>
      <c r="AF107" s="71"/>
      <c r="AH107" s="50" t="s">
        <v>515</v>
      </c>
      <c r="AJ107" s="73">
        <f t="shared" si="107"/>
        <v>1.8518518518518601E-2</v>
      </c>
      <c r="AK107" s="73">
        <f t="shared" si="108"/>
        <v>-3.6363636363636376E-2</v>
      </c>
      <c r="AL107" s="74">
        <f t="shared" si="109"/>
        <v>16200</v>
      </c>
      <c r="AM107" s="74">
        <f t="shared" si="176"/>
        <v>3500</v>
      </c>
      <c r="AN107" s="107">
        <f t="shared" si="115"/>
        <v>-0.78395061728395066</v>
      </c>
    </row>
    <row r="108" spans="1:40" ht="51.75" thickBot="1" x14ac:dyDescent="0.25">
      <c r="A108" s="59">
        <v>106</v>
      </c>
      <c r="B108" s="60" t="s">
        <v>626</v>
      </c>
      <c r="C108" s="61" t="s">
        <v>24</v>
      </c>
      <c r="D108" s="59">
        <v>1</v>
      </c>
      <c r="E108" s="62">
        <v>25000</v>
      </c>
      <c r="F108" s="62">
        <f t="shared" si="157"/>
        <v>4750</v>
      </c>
      <c r="G108" s="62">
        <f t="shared" si="159"/>
        <v>29750</v>
      </c>
      <c r="H108" s="62">
        <f t="shared" si="160"/>
        <v>29750</v>
      </c>
      <c r="I108" s="62">
        <v>18000</v>
      </c>
      <c r="J108" s="62">
        <v>3420</v>
      </c>
      <c r="K108" s="62">
        <v>21420</v>
      </c>
      <c r="L108" s="62">
        <v>21420</v>
      </c>
      <c r="M108" s="62">
        <v>21000</v>
      </c>
      <c r="N108" s="62">
        <f t="shared" si="158"/>
        <v>3990</v>
      </c>
      <c r="O108" s="62">
        <f t="shared" si="161"/>
        <v>24990</v>
      </c>
      <c r="P108" s="62">
        <f t="shared" si="162"/>
        <v>24990</v>
      </c>
      <c r="Q108" s="62" t="s">
        <v>394</v>
      </c>
      <c r="R108" s="62" t="s">
        <v>394</v>
      </c>
      <c r="S108" s="62" t="s">
        <v>394</v>
      </c>
      <c r="T108" s="65" t="s">
        <v>394</v>
      </c>
      <c r="U108" s="62">
        <v>5100</v>
      </c>
      <c r="V108" s="62">
        <f t="shared" si="186"/>
        <v>969</v>
      </c>
      <c r="W108" s="62">
        <f t="shared" si="187"/>
        <v>6069</v>
      </c>
      <c r="X108" s="62">
        <f t="shared" si="188"/>
        <v>6069</v>
      </c>
      <c r="Y108" s="66" t="s">
        <v>455</v>
      </c>
      <c r="Z108" s="76">
        <v>0.19</v>
      </c>
      <c r="AA108" s="68"/>
      <c r="AB108" s="67" t="s">
        <v>394</v>
      </c>
      <c r="AC108" s="67" t="s">
        <v>394</v>
      </c>
      <c r="AD108" s="69" t="s">
        <v>394</v>
      </c>
      <c r="AE108" s="70" t="str">
        <f t="shared" si="114"/>
        <v>N/A</v>
      </c>
      <c r="AF108" s="71"/>
      <c r="AH108" s="50" t="s">
        <v>515</v>
      </c>
      <c r="AJ108" s="73">
        <f t="shared" si="107"/>
        <v>0.38888888888888884</v>
      </c>
      <c r="AK108" s="73">
        <f t="shared" si="108"/>
        <v>-0.16000000000000003</v>
      </c>
      <c r="AL108" s="74">
        <f t="shared" si="109"/>
        <v>21333.333333333332</v>
      </c>
      <c r="AM108" s="74">
        <f t="shared" si="176"/>
        <v>5100</v>
      </c>
      <c r="AN108" s="107">
        <f t="shared" si="115"/>
        <v>-0.76093750000000004</v>
      </c>
    </row>
    <row r="109" spans="1:40" ht="51.75" thickBot="1" x14ac:dyDescent="0.25">
      <c r="A109" s="59">
        <v>107</v>
      </c>
      <c r="B109" s="60" t="s">
        <v>627</v>
      </c>
      <c r="C109" s="61" t="s">
        <v>24</v>
      </c>
      <c r="D109" s="59">
        <v>1</v>
      </c>
      <c r="E109" s="62">
        <v>21000</v>
      </c>
      <c r="F109" s="62">
        <f t="shared" si="157"/>
        <v>3990</v>
      </c>
      <c r="G109" s="62">
        <f t="shared" si="159"/>
        <v>24990</v>
      </c>
      <c r="H109" s="62">
        <f t="shared" si="160"/>
        <v>24990</v>
      </c>
      <c r="I109" s="62">
        <v>21500</v>
      </c>
      <c r="J109" s="62">
        <v>4085</v>
      </c>
      <c r="K109" s="62">
        <v>25585</v>
      </c>
      <c r="L109" s="62">
        <v>25585</v>
      </c>
      <c r="M109" s="62">
        <v>22500</v>
      </c>
      <c r="N109" s="62">
        <f t="shared" si="158"/>
        <v>4275</v>
      </c>
      <c r="O109" s="62">
        <f t="shared" si="161"/>
        <v>26775</v>
      </c>
      <c r="P109" s="62">
        <f t="shared" si="162"/>
        <v>26775</v>
      </c>
      <c r="Q109" s="62" t="s">
        <v>394</v>
      </c>
      <c r="R109" s="62" t="s">
        <v>394</v>
      </c>
      <c r="S109" s="62" t="s">
        <v>394</v>
      </c>
      <c r="T109" s="65" t="s">
        <v>394</v>
      </c>
      <c r="U109" s="62" t="s">
        <v>394</v>
      </c>
      <c r="V109" s="62" t="s">
        <v>394</v>
      </c>
      <c r="W109" s="62" t="s">
        <v>394</v>
      </c>
      <c r="X109" s="62" t="s">
        <v>394</v>
      </c>
      <c r="Y109" s="66" t="s">
        <v>394</v>
      </c>
      <c r="Z109" s="67"/>
      <c r="AA109" s="68"/>
      <c r="AB109" s="67" t="s">
        <v>394</v>
      </c>
      <c r="AC109" s="67" t="s">
        <v>394</v>
      </c>
      <c r="AD109" s="69" t="s">
        <v>394</v>
      </c>
      <c r="AE109" s="70" t="str">
        <f t="shared" si="114"/>
        <v>N/A</v>
      </c>
      <c r="AF109" s="71"/>
      <c r="AH109" s="50" t="s">
        <v>515</v>
      </c>
      <c r="AJ109" s="73">
        <f t="shared" si="107"/>
        <v>-2.3255813953488413E-2</v>
      </c>
      <c r="AK109" s="73">
        <f t="shared" si="108"/>
        <v>7.1428571428571397E-2</v>
      </c>
      <c r="AL109" s="74">
        <f t="shared" si="109"/>
        <v>21666.666666666668</v>
      </c>
      <c r="AM109" s="74" t="str">
        <f t="shared" si="176"/>
        <v>N/A</v>
      </c>
      <c r="AN109" s="108" t="e">
        <f t="shared" si="115"/>
        <v>#VALUE!</v>
      </c>
    </row>
    <row r="110" spans="1:40" ht="90" thickBot="1" x14ac:dyDescent="0.25">
      <c r="A110" s="59">
        <v>108</v>
      </c>
      <c r="B110" s="60" t="s">
        <v>628</v>
      </c>
      <c r="C110" s="61" t="s">
        <v>24</v>
      </c>
      <c r="D110" s="59">
        <v>1</v>
      </c>
      <c r="E110" s="62">
        <v>16500</v>
      </c>
      <c r="F110" s="62">
        <f t="shared" si="157"/>
        <v>3135</v>
      </c>
      <c r="G110" s="62">
        <f t="shared" si="159"/>
        <v>19635</v>
      </c>
      <c r="H110" s="62">
        <f t="shared" si="160"/>
        <v>19635</v>
      </c>
      <c r="I110" s="62">
        <v>13500</v>
      </c>
      <c r="J110" s="62">
        <v>2565</v>
      </c>
      <c r="K110" s="62">
        <v>16065</v>
      </c>
      <c r="L110" s="62">
        <v>16065</v>
      </c>
      <c r="M110" s="62">
        <v>15222</v>
      </c>
      <c r="N110" s="62">
        <f t="shared" si="158"/>
        <v>2892.18</v>
      </c>
      <c r="O110" s="62">
        <f t="shared" si="161"/>
        <v>18114.18</v>
      </c>
      <c r="P110" s="62">
        <f t="shared" si="162"/>
        <v>18114.18</v>
      </c>
      <c r="Q110" s="62">
        <v>1231.6099999999999</v>
      </c>
      <c r="R110" s="62">
        <f t="shared" si="164"/>
        <v>234.0059</v>
      </c>
      <c r="S110" s="62">
        <f t="shared" si="165"/>
        <v>1465.6158999999998</v>
      </c>
      <c r="T110" s="65">
        <f t="shared" si="166"/>
        <v>1465.6158999999998</v>
      </c>
      <c r="U110" s="62" t="s">
        <v>394</v>
      </c>
      <c r="V110" s="62" t="s">
        <v>394</v>
      </c>
      <c r="W110" s="62" t="s">
        <v>394</v>
      </c>
      <c r="X110" s="62" t="s">
        <v>394</v>
      </c>
      <c r="Y110" s="66" t="s">
        <v>394</v>
      </c>
      <c r="Z110" s="67"/>
      <c r="AA110" s="68"/>
      <c r="AB110" s="67" t="s">
        <v>394</v>
      </c>
      <c r="AC110" s="67" t="s">
        <v>394</v>
      </c>
      <c r="AD110" s="69" t="s">
        <v>394</v>
      </c>
      <c r="AE110" s="70" t="str">
        <f t="shared" si="114"/>
        <v>N/A</v>
      </c>
      <c r="AF110" s="71"/>
      <c r="AH110" s="50" t="s">
        <v>515</v>
      </c>
      <c r="AJ110" s="73">
        <f t="shared" si="107"/>
        <v>0.22222222222222232</v>
      </c>
      <c r="AK110" s="73">
        <f t="shared" si="108"/>
        <v>-7.7454545454545443E-2</v>
      </c>
      <c r="AL110" s="74">
        <f t="shared" si="109"/>
        <v>15074</v>
      </c>
      <c r="AM110" s="74" t="str">
        <f t="shared" si="176"/>
        <v>N/A</v>
      </c>
      <c r="AN110" s="108" t="e">
        <f t="shared" si="115"/>
        <v>#VALUE!</v>
      </c>
    </row>
    <row r="111" spans="1:40" ht="64.5" thickBot="1" x14ac:dyDescent="0.25">
      <c r="A111" s="59">
        <v>109</v>
      </c>
      <c r="B111" s="60" t="s">
        <v>629</v>
      </c>
      <c r="C111" s="61" t="s">
        <v>24</v>
      </c>
      <c r="D111" s="59">
        <v>1</v>
      </c>
      <c r="E111" s="62">
        <v>14000</v>
      </c>
      <c r="F111" s="62">
        <f t="shared" si="157"/>
        <v>2660</v>
      </c>
      <c r="G111" s="62">
        <f t="shared" si="159"/>
        <v>16660</v>
      </c>
      <c r="H111" s="62">
        <f t="shared" si="160"/>
        <v>16660</v>
      </c>
      <c r="I111" s="62">
        <v>16800</v>
      </c>
      <c r="J111" s="62">
        <v>3192</v>
      </c>
      <c r="K111" s="62">
        <v>19992</v>
      </c>
      <c r="L111" s="62">
        <v>19992</v>
      </c>
      <c r="M111" s="62">
        <v>15200</v>
      </c>
      <c r="N111" s="62">
        <f t="shared" si="158"/>
        <v>2888</v>
      </c>
      <c r="O111" s="62">
        <f t="shared" si="161"/>
        <v>18088</v>
      </c>
      <c r="P111" s="62">
        <f t="shared" si="162"/>
        <v>18088</v>
      </c>
      <c r="Q111" s="62">
        <v>8354.2999999999993</v>
      </c>
      <c r="R111" s="62">
        <f t="shared" si="164"/>
        <v>1587.3169999999998</v>
      </c>
      <c r="S111" s="62">
        <f t="shared" si="165"/>
        <v>9941.6169999999984</v>
      </c>
      <c r="T111" s="65">
        <f t="shared" si="166"/>
        <v>9941.6169999999984</v>
      </c>
      <c r="U111" s="62">
        <v>17200</v>
      </c>
      <c r="V111" s="62">
        <f t="shared" ref="V111:V112" si="189">U111*19%</f>
        <v>3268</v>
      </c>
      <c r="W111" s="62">
        <f t="shared" ref="W111:W112" si="190">V111+U111</f>
        <v>20468</v>
      </c>
      <c r="X111" s="62">
        <f t="shared" ref="X111:X112" si="191">W111</f>
        <v>20468</v>
      </c>
      <c r="Y111" s="66" t="s">
        <v>456</v>
      </c>
      <c r="Z111" s="76">
        <v>0.19</v>
      </c>
      <c r="AA111" s="68"/>
      <c r="AB111" s="67" t="s">
        <v>394</v>
      </c>
      <c r="AC111" s="67" t="s">
        <v>394</v>
      </c>
      <c r="AD111" s="69" t="s">
        <v>394</v>
      </c>
      <c r="AE111" s="70" t="str">
        <f t="shared" si="114"/>
        <v>N/A</v>
      </c>
      <c r="AF111" s="71"/>
      <c r="AH111" s="50" t="s">
        <v>515</v>
      </c>
      <c r="AJ111" s="73">
        <f t="shared" si="107"/>
        <v>-0.16666666666666663</v>
      </c>
      <c r="AK111" s="73">
        <f t="shared" si="108"/>
        <v>8.5714285714285632E-2</v>
      </c>
      <c r="AL111" s="74">
        <f t="shared" si="109"/>
        <v>15333.333333333334</v>
      </c>
      <c r="AM111" s="74">
        <f t="shared" si="176"/>
        <v>17200</v>
      </c>
      <c r="AN111" s="75">
        <f t="shared" si="115"/>
        <v>0.12173913043478257</v>
      </c>
    </row>
    <row r="112" spans="1:40" ht="90" thickBot="1" x14ac:dyDescent="0.25">
      <c r="A112" s="59">
        <v>110</v>
      </c>
      <c r="B112" s="60" t="s">
        <v>630</v>
      </c>
      <c r="C112" s="61" t="s">
        <v>88</v>
      </c>
      <c r="D112" s="59">
        <v>1</v>
      </c>
      <c r="E112" s="62">
        <v>7100</v>
      </c>
      <c r="F112" s="62">
        <f t="shared" si="157"/>
        <v>1349</v>
      </c>
      <c r="G112" s="62">
        <f t="shared" si="159"/>
        <v>8449</v>
      </c>
      <c r="H112" s="62">
        <f t="shared" si="160"/>
        <v>8449</v>
      </c>
      <c r="I112" s="62">
        <v>6500</v>
      </c>
      <c r="J112" s="62">
        <v>1235</v>
      </c>
      <c r="K112" s="62">
        <v>7735</v>
      </c>
      <c r="L112" s="62">
        <v>7735</v>
      </c>
      <c r="M112" s="62">
        <v>6300</v>
      </c>
      <c r="N112" s="62">
        <f t="shared" si="158"/>
        <v>1197</v>
      </c>
      <c r="O112" s="62">
        <f t="shared" si="161"/>
        <v>7497</v>
      </c>
      <c r="P112" s="62">
        <f t="shared" si="162"/>
        <v>7497</v>
      </c>
      <c r="Q112" s="62">
        <v>1402.7</v>
      </c>
      <c r="R112" s="62">
        <f t="shared" si="164"/>
        <v>266.51300000000003</v>
      </c>
      <c r="S112" s="62">
        <f t="shared" si="165"/>
        <v>1669.2130000000002</v>
      </c>
      <c r="T112" s="65">
        <f t="shared" si="166"/>
        <v>1669.2130000000002</v>
      </c>
      <c r="U112" s="62">
        <v>2900</v>
      </c>
      <c r="V112" s="62">
        <f t="shared" si="189"/>
        <v>551</v>
      </c>
      <c r="W112" s="62">
        <f t="shared" si="190"/>
        <v>3451</v>
      </c>
      <c r="X112" s="62">
        <f t="shared" si="191"/>
        <v>3451</v>
      </c>
      <c r="Y112" s="66" t="s">
        <v>457</v>
      </c>
      <c r="Z112" s="76">
        <v>0.19</v>
      </c>
      <c r="AA112" s="68"/>
      <c r="AB112" s="67" t="s">
        <v>394</v>
      </c>
      <c r="AC112" s="67" t="s">
        <v>394</v>
      </c>
      <c r="AD112" s="69" t="s">
        <v>394</v>
      </c>
      <c r="AE112" s="70" t="str">
        <f t="shared" si="114"/>
        <v>N/A</v>
      </c>
      <c r="AF112" s="71"/>
      <c r="AH112" s="50" t="s">
        <v>515</v>
      </c>
      <c r="AJ112" s="73">
        <f t="shared" si="107"/>
        <v>9.2307692307692202E-2</v>
      </c>
      <c r="AK112" s="73">
        <f t="shared" si="108"/>
        <v>-0.11267605633802813</v>
      </c>
      <c r="AL112" s="74">
        <f t="shared" si="109"/>
        <v>6633.333333333333</v>
      </c>
      <c r="AM112" s="74">
        <f t="shared" si="176"/>
        <v>2900</v>
      </c>
      <c r="AN112" s="107">
        <f t="shared" si="115"/>
        <v>-0.56281407035175879</v>
      </c>
    </row>
    <row r="113" spans="1:40" ht="26.25" thickBot="1" x14ac:dyDescent="0.25">
      <c r="A113" s="59">
        <v>111</v>
      </c>
      <c r="B113" s="60" t="s">
        <v>631</v>
      </c>
      <c r="C113" s="61" t="s">
        <v>24</v>
      </c>
      <c r="D113" s="59">
        <v>1</v>
      </c>
      <c r="E113" s="62">
        <v>18000</v>
      </c>
      <c r="F113" s="62">
        <f t="shared" si="157"/>
        <v>3420</v>
      </c>
      <c r="G113" s="62">
        <f t="shared" si="159"/>
        <v>21420</v>
      </c>
      <c r="H113" s="62">
        <f t="shared" si="160"/>
        <v>21420</v>
      </c>
      <c r="I113" s="62">
        <v>15300</v>
      </c>
      <c r="J113" s="62">
        <v>2907</v>
      </c>
      <c r="K113" s="62">
        <v>18207</v>
      </c>
      <c r="L113" s="62">
        <v>18207</v>
      </c>
      <c r="M113" s="63">
        <v>16200</v>
      </c>
      <c r="N113" s="62">
        <f t="shared" si="158"/>
        <v>3078</v>
      </c>
      <c r="O113" s="62">
        <f t="shared" si="161"/>
        <v>19278</v>
      </c>
      <c r="P113" s="62">
        <f t="shared" si="162"/>
        <v>19278</v>
      </c>
      <c r="Q113" s="62" t="s">
        <v>394</v>
      </c>
      <c r="R113" s="62" t="s">
        <v>394</v>
      </c>
      <c r="S113" s="62" t="s">
        <v>394</v>
      </c>
      <c r="T113" s="65" t="s">
        <v>394</v>
      </c>
      <c r="U113" s="62" t="s">
        <v>394</v>
      </c>
      <c r="V113" s="62" t="s">
        <v>394</v>
      </c>
      <c r="W113" s="62" t="s">
        <v>394</v>
      </c>
      <c r="X113" s="62" t="s">
        <v>394</v>
      </c>
      <c r="Y113" s="66" t="s">
        <v>394</v>
      </c>
      <c r="Z113" s="67"/>
      <c r="AA113" s="68"/>
      <c r="AB113" s="67" t="s">
        <v>394</v>
      </c>
      <c r="AC113" s="67" t="s">
        <v>394</v>
      </c>
      <c r="AD113" s="69" t="s">
        <v>394</v>
      </c>
      <c r="AE113" s="70" t="str">
        <f t="shared" si="114"/>
        <v>N/A</v>
      </c>
      <c r="AF113" s="71"/>
      <c r="AH113" s="50" t="s">
        <v>515</v>
      </c>
      <c r="AJ113" s="73">
        <f t="shared" si="107"/>
        <v>0.17647058823529416</v>
      </c>
      <c r="AK113" s="73">
        <f t="shared" si="108"/>
        <v>-9.9999999999999978E-2</v>
      </c>
      <c r="AL113" s="74">
        <f t="shared" si="109"/>
        <v>16500</v>
      </c>
      <c r="AM113" s="74" t="str">
        <f t="shared" si="176"/>
        <v>N/A</v>
      </c>
      <c r="AN113" s="108" t="e">
        <f t="shared" si="115"/>
        <v>#VALUE!</v>
      </c>
    </row>
    <row r="114" spans="1:40" ht="51.75" thickBot="1" x14ac:dyDescent="0.25">
      <c r="A114" s="59">
        <v>112</v>
      </c>
      <c r="B114" s="60" t="s">
        <v>632</v>
      </c>
      <c r="C114" s="61" t="s">
        <v>24</v>
      </c>
      <c r="D114" s="59">
        <v>1</v>
      </c>
      <c r="E114" s="62">
        <v>150</v>
      </c>
      <c r="F114" s="62">
        <f t="shared" si="157"/>
        <v>28.5</v>
      </c>
      <c r="G114" s="62">
        <f t="shared" si="159"/>
        <v>178.5</v>
      </c>
      <c r="H114" s="62">
        <f t="shared" si="160"/>
        <v>178.5</v>
      </c>
      <c r="I114" s="62">
        <v>120</v>
      </c>
      <c r="J114" s="62">
        <v>22.8</v>
      </c>
      <c r="K114" s="62">
        <v>142.80000000000001</v>
      </c>
      <c r="L114" s="62">
        <v>142.80000000000001</v>
      </c>
      <c r="M114" s="62">
        <v>100</v>
      </c>
      <c r="N114" s="62">
        <f t="shared" si="158"/>
        <v>19</v>
      </c>
      <c r="O114" s="62">
        <f t="shared" si="161"/>
        <v>119</v>
      </c>
      <c r="P114" s="62">
        <f t="shared" si="162"/>
        <v>119</v>
      </c>
      <c r="Q114" s="62">
        <v>37.35</v>
      </c>
      <c r="R114" s="62">
        <f t="shared" si="164"/>
        <v>7.0965000000000007</v>
      </c>
      <c r="S114" s="62">
        <f t="shared" si="165"/>
        <v>44.4465</v>
      </c>
      <c r="T114" s="65">
        <f t="shared" si="166"/>
        <v>44.4465</v>
      </c>
      <c r="U114" s="62" t="s">
        <v>394</v>
      </c>
      <c r="V114" s="62" t="s">
        <v>394</v>
      </c>
      <c r="W114" s="62" t="s">
        <v>394</v>
      </c>
      <c r="X114" s="62" t="s">
        <v>394</v>
      </c>
      <c r="Y114" s="66" t="s">
        <v>394</v>
      </c>
      <c r="Z114" s="67"/>
      <c r="AA114" s="68"/>
      <c r="AB114" s="67" t="s">
        <v>394</v>
      </c>
      <c r="AC114" s="67" t="s">
        <v>394</v>
      </c>
      <c r="AD114" s="69" t="s">
        <v>394</v>
      </c>
      <c r="AE114" s="70" t="str">
        <f t="shared" si="114"/>
        <v>N/A</v>
      </c>
      <c r="AF114" s="71"/>
      <c r="AH114" s="50" t="s">
        <v>515</v>
      </c>
      <c r="AJ114" s="73">
        <f t="shared" si="107"/>
        <v>0.25</v>
      </c>
      <c r="AK114" s="73">
        <f t="shared" si="108"/>
        <v>-0.33333333333333337</v>
      </c>
      <c r="AL114" s="74">
        <f t="shared" si="109"/>
        <v>123.33333333333333</v>
      </c>
      <c r="AM114" s="74" t="str">
        <f t="shared" si="176"/>
        <v>N/A</v>
      </c>
      <c r="AN114" s="108" t="e">
        <f t="shared" si="115"/>
        <v>#VALUE!</v>
      </c>
    </row>
    <row r="115" spans="1:40" ht="51.75" thickBot="1" x14ac:dyDescent="0.25">
      <c r="A115" s="59">
        <v>113</v>
      </c>
      <c r="B115" s="60" t="s">
        <v>633</v>
      </c>
      <c r="C115" s="61" t="s">
        <v>24</v>
      </c>
      <c r="D115" s="59">
        <v>1</v>
      </c>
      <c r="E115" s="62">
        <v>100</v>
      </c>
      <c r="F115" s="62">
        <f t="shared" si="157"/>
        <v>19</v>
      </c>
      <c r="G115" s="62">
        <f t="shared" si="159"/>
        <v>119</v>
      </c>
      <c r="H115" s="62">
        <f t="shared" si="160"/>
        <v>119</v>
      </c>
      <c r="I115" s="62">
        <v>120</v>
      </c>
      <c r="J115" s="62">
        <v>22.8</v>
      </c>
      <c r="K115" s="62">
        <v>142.80000000000001</v>
      </c>
      <c r="L115" s="62">
        <v>142.80000000000001</v>
      </c>
      <c r="M115" s="62">
        <v>100</v>
      </c>
      <c r="N115" s="62">
        <f t="shared" si="158"/>
        <v>19</v>
      </c>
      <c r="O115" s="62">
        <f t="shared" si="161"/>
        <v>119</v>
      </c>
      <c r="P115" s="62">
        <f t="shared" si="162"/>
        <v>119</v>
      </c>
      <c r="Q115" s="62">
        <v>38.67</v>
      </c>
      <c r="R115" s="62">
        <f t="shared" si="164"/>
        <v>7.3473000000000006</v>
      </c>
      <c r="S115" s="62">
        <f t="shared" si="165"/>
        <v>46.017300000000006</v>
      </c>
      <c r="T115" s="65">
        <f t="shared" si="166"/>
        <v>46.017300000000006</v>
      </c>
      <c r="U115" s="62" t="s">
        <v>394</v>
      </c>
      <c r="V115" s="62" t="s">
        <v>394</v>
      </c>
      <c r="W115" s="62" t="s">
        <v>394</v>
      </c>
      <c r="X115" s="62" t="s">
        <v>394</v>
      </c>
      <c r="Y115" s="66" t="s">
        <v>394</v>
      </c>
      <c r="Z115" s="67"/>
      <c r="AA115" s="68"/>
      <c r="AB115" s="67" t="s">
        <v>394</v>
      </c>
      <c r="AC115" s="67" t="s">
        <v>394</v>
      </c>
      <c r="AD115" s="69" t="s">
        <v>394</v>
      </c>
      <c r="AE115" s="70" t="str">
        <f t="shared" si="114"/>
        <v>N/A</v>
      </c>
      <c r="AF115" s="71"/>
      <c r="AH115" s="50" t="s">
        <v>515</v>
      </c>
      <c r="AJ115" s="73">
        <f t="shared" si="107"/>
        <v>-0.16666666666666663</v>
      </c>
      <c r="AK115" s="73">
        <f t="shared" si="108"/>
        <v>0</v>
      </c>
      <c r="AL115" s="74">
        <f t="shared" si="109"/>
        <v>106.66666666666667</v>
      </c>
      <c r="AM115" s="74" t="str">
        <f t="shared" si="176"/>
        <v>N/A</v>
      </c>
      <c r="AN115" s="108" t="e">
        <f t="shared" si="115"/>
        <v>#VALUE!</v>
      </c>
    </row>
    <row r="116" spans="1:40" ht="51.75" thickBot="1" x14ac:dyDescent="0.25">
      <c r="A116" s="59">
        <v>114</v>
      </c>
      <c r="B116" s="60" t="s">
        <v>634</v>
      </c>
      <c r="C116" s="61" t="s">
        <v>24</v>
      </c>
      <c r="D116" s="59">
        <v>1</v>
      </c>
      <c r="E116" s="62">
        <v>150</v>
      </c>
      <c r="F116" s="62">
        <f t="shared" si="157"/>
        <v>28.5</v>
      </c>
      <c r="G116" s="62">
        <f t="shared" si="159"/>
        <v>178.5</v>
      </c>
      <c r="H116" s="62">
        <f t="shared" si="160"/>
        <v>178.5</v>
      </c>
      <c r="I116" s="62">
        <v>120</v>
      </c>
      <c r="J116" s="62">
        <v>22.8</v>
      </c>
      <c r="K116" s="62">
        <v>142.80000000000001</v>
      </c>
      <c r="L116" s="62">
        <v>142.80000000000001</v>
      </c>
      <c r="M116" s="62">
        <v>100</v>
      </c>
      <c r="N116" s="62">
        <f t="shared" si="158"/>
        <v>19</v>
      </c>
      <c r="O116" s="62">
        <f t="shared" si="161"/>
        <v>119</v>
      </c>
      <c r="P116" s="62">
        <f t="shared" si="162"/>
        <v>119</v>
      </c>
      <c r="Q116" s="62">
        <v>24.52</v>
      </c>
      <c r="R116" s="62">
        <f t="shared" si="164"/>
        <v>4.6588000000000003</v>
      </c>
      <c r="S116" s="62">
        <f t="shared" si="165"/>
        <v>29.178799999999999</v>
      </c>
      <c r="T116" s="65">
        <f t="shared" si="166"/>
        <v>29.178799999999999</v>
      </c>
      <c r="U116" s="62">
        <v>23</v>
      </c>
      <c r="V116" s="62">
        <f t="shared" ref="V116" si="192">U116*19%</f>
        <v>4.37</v>
      </c>
      <c r="W116" s="62">
        <f t="shared" ref="W116" si="193">V116+U116</f>
        <v>27.37</v>
      </c>
      <c r="X116" s="62">
        <f t="shared" ref="X116" si="194">W116</f>
        <v>27.37</v>
      </c>
      <c r="Y116" s="66" t="s">
        <v>439</v>
      </c>
      <c r="Z116" s="76">
        <v>0.19</v>
      </c>
      <c r="AA116" s="83" t="s">
        <v>458</v>
      </c>
      <c r="AB116" s="67" t="s">
        <v>394</v>
      </c>
      <c r="AC116" s="67" t="s">
        <v>394</v>
      </c>
      <c r="AD116" s="69" t="s">
        <v>394</v>
      </c>
      <c r="AE116" s="70" t="str">
        <f t="shared" si="114"/>
        <v>N/A</v>
      </c>
      <c r="AF116" s="71"/>
      <c r="AH116" s="50" t="s">
        <v>515</v>
      </c>
      <c r="AJ116" s="73">
        <f t="shared" si="107"/>
        <v>0.25</v>
      </c>
      <c r="AK116" s="73">
        <f t="shared" si="108"/>
        <v>-0.33333333333333337</v>
      </c>
      <c r="AL116" s="74">
        <f t="shared" si="109"/>
        <v>123.33333333333333</v>
      </c>
      <c r="AM116" s="74">
        <f t="shared" si="176"/>
        <v>23</v>
      </c>
      <c r="AN116" s="107">
        <f t="shared" si="115"/>
        <v>-0.81351351351351353</v>
      </c>
    </row>
    <row r="117" spans="1:40" ht="51.75" thickBot="1" x14ac:dyDescent="0.25">
      <c r="A117" s="59">
        <v>115</v>
      </c>
      <c r="B117" s="60" t="s">
        <v>635</v>
      </c>
      <c r="C117" s="61" t="s">
        <v>24</v>
      </c>
      <c r="D117" s="59">
        <v>1</v>
      </c>
      <c r="E117" s="62">
        <v>100</v>
      </c>
      <c r="F117" s="62">
        <f t="shared" si="157"/>
        <v>19</v>
      </c>
      <c r="G117" s="62">
        <f t="shared" si="159"/>
        <v>119</v>
      </c>
      <c r="H117" s="62">
        <f t="shared" si="160"/>
        <v>119</v>
      </c>
      <c r="I117" s="62">
        <v>120</v>
      </c>
      <c r="J117" s="62">
        <v>22.8</v>
      </c>
      <c r="K117" s="62">
        <v>142.80000000000001</v>
      </c>
      <c r="L117" s="62">
        <v>142.80000000000001</v>
      </c>
      <c r="M117" s="62">
        <v>100</v>
      </c>
      <c r="N117" s="62">
        <f t="shared" si="158"/>
        <v>19</v>
      </c>
      <c r="O117" s="62">
        <f t="shared" si="161"/>
        <v>119</v>
      </c>
      <c r="P117" s="62">
        <f t="shared" si="162"/>
        <v>119</v>
      </c>
      <c r="Q117" s="62">
        <v>21.69</v>
      </c>
      <c r="R117" s="62">
        <f t="shared" si="164"/>
        <v>4.1211000000000002</v>
      </c>
      <c r="S117" s="62">
        <f t="shared" si="165"/>
        <v>25.811100000000003</v>
      </c>
      <c r="T117" s="65">
        <f t="shared" si="166"/>
        <v>25.811100000000003</v>
      </c>
      <c r="U117" s="62" t="s">
        <v>394</v>
      </c>
      <c r="V117" s="62" t="s">
        <v>394</v>
      </c>
      <c r="W117" s="62" t="s">
        <v>394</v>
      </c>
      <c r="X117" s="62" t="s">
        <v>394</v>
      </c>
      <c r="Y117" s="66" t="s">
        <v>394</v>
      </c>
      <c r="Z117" s="67"/>
      <c r="AA117" s="68"/>
      <c r="AB117" s="67" t="s">
        <v>394</v>
      </c>
      <c r="AC117" s="67" t="s">
        <v>394</v>
      </c>
      <c r="AD117" s="69" t="s">
        <v>394</v>
      </c>
      <c r="AE117" s="70" t="str">
        <f t="shared" si="114"/>
        <v>N/A</v>
      </c>
      <c r="AF117" s="71"/>
      <c r="AH117" s="50" t="s">
        <v>515</v>
      </c>
      <c r="AJ117" s="73">
        <f t="shared" si="107"/>
        <v>-0.16666666666666663</v>
      </c>
      <c r="AK117" s="73">
        <f t="shared" si="108"/>
        <v>0</v>
      </c>
      <c r="AL117" s="74">
        <f t="shared" si="109"/>
        <v>106.66666666666667</v>
      </c>
      <c r="AM117" s="74" t="str">
        <f t="shared" si="176"/>
        <v>N/A</v>
      </c>
      <c r="AN117" s="108" t="e">
        <f t="shared" si="115"/>
        <v>#VALUE!</v>
      </c>
    </row>
    <row r="118" spans="1:40" ht="39" thickBot="1" x14ac:dyDescent="0.25">
      <c r="A118" s="59">
        <v>116</v>
      </c>
      <c r="B118" s="60" t="s">
        <v>636</v>
      </c>
      <c r="C118" s="61" t="s">
        <v>24</v>
      </c>
      <c r="D118" s="59">
        <v>1</v>
      </c>
      <c r="E118" s="62">
        <v>19000</v>
      </c>
      <c r="F118" s="62">
        <f t="shared" si="157"/>
        <v>3610</v>
      </c>
      <c r="G118" s="62">
        <f t="shared" si="159"/>
        <v>22610</v>
      </c>
      <c r="H118" s="62">
        <f t="shared" si="160"/>
        <v>22610</v>
      </c>
      <c r="I118" s="62">
        <v>16500</v>
      </c>
      <c r="J118" s="62">
        <v>3135</v>
      </c>
      <c r="K118" s="62">
        <v>19635</v>
      </c>
      <c r="L118" s="62">
        <v>19635</v>
      </c>
      <c r="M118" s="62">
        <v>17200</v>
      </c>
      <c r="N118" s="62">
        <f t="shared" si="158"/>
        <v>3268</v>
      </c>
      <c r="O118" s="62">
        <f t="shared" si="161"/>
        <v>20468</v>
      </c>
      <c r="P118" s="62">
        <f t="shared" si="162"/>
        <v>20468</v>
      </c>
      <c r="Q118" s="62" t="s">
        <v>394</v>
      </c>
      <c r="R118" s="62" t="s">
        <v>394</v>
      </c>
      <c r="S118" s="62" t="s">
        <v>394</v>
      </c>
      <c r="T118" s="65" t="s">
        <v>394</v>
      </c>
      <c r="U118" s="62">
        <v>5300</v>
      </c>
      <c r="V118" s="62">
        <f t="shared" ref="V118" si="195">U118*19%</f>
        <v>1007</v>
      </c>
      <c r="W118" s="62">
        <f t="shared" ref="W118" si="196">V118+U118</f>
        <v>6307</v>
      </c>
      <c r="X118" s="62">
        <f t="shared" ref="X118" si="197">W118</f>
        <v>6307</v>
      </c>
      <c r="Y118" s="66" t="s">
        <v>459</v>
      </c>
      <c r="Z118" s="76">
        <v>0.19</v>
      </c>
      <c r="AA118" s="68"/>
      <c r="AB118" s="67">
        <f t="shared" si="126"/>
        <v>4453.7815126050418</v>
      </c>
      <c r="AC118" s="67">
        <f t="shared" si="113"/>
        <v>846.21848739495795</v>
      </c>
      <c r="AD118" s="69">
        <v>5300</v>
      </c>
      <c r="AE118" s="70">
        <f t="shared" si="114"/>
        <v>5300</v>
      </c>
      <c r="AF118" s="71"/>
      <c r="AH118" s="50" t="s">
        <v>515</v>
      </c>
      <c r="AJ118" s="73">
        <f t="shared" si="107"/>
        <v>0.1515151515151516</v>
      </c>
      <c r="AK118" s="73">
        <f t="shared" si="108"/>
        <v>-9.4736842105263119E-2</v>
      </c>
      <c r="AL118" s="74">
        <f t="shared" si="109"/>
        <v>17566.666666666668</v>
      </c>
      <c r="AM118" s="74">
        <f>+(U118+AB118)/2</f>
        <v>4876.8907563025205</v>
      </c>
      <c r="AN118" s="107">
        <f t="shared" si="115"/>
        <v>-0.72237813531484707</v>
      </c>
    </row>
    <row r="119" spans="1:40" ht="39" thickBot="1" x14ac:dyDescent="0.25">
      <c r="A119" s="59">
        <v>117</v>
      </c>
      <c r="B119" s="60" t="s">
        <v>637</v>
      </c>
      <c r="C119" s="61" t="s">
        <v>24</v>
      </c>
      <c r="D119" s="59">
        <v>1</v>
      </c>
      <c r="E119" s="62">
        <v>9800</v>
      </c>
      <c r="F119" s="62">
        <f t="shared" si="157"/>
        <v>1862</v>
      </c>
      <c r="G119" s="62">
        <f t="shared" si="159"/>
        <v>11662</v>
      </c>
      <c r="H119" s="62">
        <f t="shared" si="160"/>
        <v>11662</v>
      </c>
      <c r="I119" s="62">
        <v>9150</v>
      </c>
      <c r="J119" s="62">
        <v>1738.5</v>
      </c>
      <c r="K119" s="62">
        <v>10888.5</v>
      </c>
      <c r="L119" s="62">
        <v>10888.5</v>
      </c>
      <c r="M119" s="62">
        <v>9500</v>
      </c>
      <c r="N119" s="62">
        <f t="shared" si="158"/>
        <v>1805</v>
      </c>
      <c r="O119" s="62">
        <f t="shared" si="161"/>
        <v>11305</v>
      </c>
      <c r="P119" s="62">
        <f t="shared" si="162"/>
        <v>11305</v>
      </c>
      <c r="Q119" s="62">
        <v>2073.4899999999998</v>
      </c>
      <c r="R119" s="62">
        <f t="shared" si="164"/>
        <v>393.96309999999994</v>
      </c>
      <c r="S119" s="62">
        <f t="shared" si="165"/>
        <v>2467.4530999999997</v>
      </c>
      <c r="T119" s="65">
        <f t="shared" si="166"/>
        <v>2467.4530999999997</v>
      </c>
      <c r="U119" s="62">
        <v>5500</v>
      </c>
      <c r="V119" s="62">
        <f t="shared" ref="V119:V120" si="198">U119*19%</f>
        <v>1045</v>
      </c>
      <c r="W119" s="62">
        <f t="shared" ref="W119:W120" si="199">V119+U119</f>
        <v>6545</v>
      </c>
      <c r="X119" s="62">
        <f t="shared" ref="X119:X120" si="200">W119</f>
        <v>6545</v>
      </c>
      <c r="Y119" s="66" t="s">
        <v>454</v>
      </c>
      <c r="Z119" s="76">
        <v>0.19</v>
      </c>
      <c r="AA119" s="68"/>
      <c r="AB119" s="67">
        <f t="shared" si="126"/>
        <v>4033.6134453781515</v>
      </c>
      <c r="AC119" s="67">
        <f t="shared" si="113"/>
        <v>766.38655462184875</v>
      </c>
      <c r="AD119" s="69">
        <v>4800</v>
      </c>
      <c r="AE119" s="70">
        <f t="shared" si="114"/>
        <v>4800</v>
      </c>
      <c r="AF119" s="71"/>
      <c r="AH119" s="50" t="s">
        <v>515</v>
      </c>
      <c r="AJ119" s="73">
        <f t="shared" si="107"/>
        <v>7.1038251366120297E-2</v>
      </c>
      <c r="AK119" s="73">
        <f t="shared" si="108"/>
        <v>-3.0612244897959218E-2</v>
      </c>
      <c r="AL119" s="74">
        <f t="shared" si="109"/>
        <v>9483.3333333333339</v>
      </c>
      <c r="AM119" s="74">
        <f>+(U119+AB119)/2</f>
        <v>4766.8067226890762</v>
      </c>
      <c r="AN119" s="107">
        <f t="shared" si="115"/>
        <v>-0.49734902748445597</v>
      </c>
    </row>
    <row r="120" spans="1:40" ht="39" thickBot="1" x14ac:dyDescent="0.25">
      <c r="A120" s="59">
        <v>118</v>
      </c>
      <c r="B120" s="60" t="s">
        <v>638</v>
      </c>
      <c r="C120" s="61" t="s">
        <v>24</v>
      </c>
      <c r="D120" s="59">
        <v>1</v>
      </c>
      <c r="E120" s="62">
        <v>19200</v>
      </c>
      <c r="F120" s="62">
        <f t="shared" si="157"/>
        <v>3648</v>
      </c>
      <c r="G120" s="62">
        <f t="shared" si="159"/>
        <v>22848</v>
      </c>
      <c r="H120" s="62">
        <f t="shared" si="160"/>
        <v>22848</v>
      </c>
      <c r="I120" s="62">
        <v>16000</v>
      </c>
      <c r="J120" s="62">
        <v>3040</v>
      </c>
      <c r="K120" s="62">
        <v>19040</v>
      </c>
      <c r="L120" s="62">
        <v>19040</v>
      </c>
      <c r="M120" s="62">
        <v>17200</v>
      </c>
      <c r="N120" s="62">
        <f t="shared" si="158"/>
        <v>3268</v>
      </c>
      <c r="O120" s="62">
        <f t="shared" si="161"/>
        <v>20468</v>
      </c>
      <c r="P120" s="62">
        <f t="shared" si="162"/>
        <v>20468</v>
      </c>
      <c r="Q120" s="62">
        <v>3213.97</v>
      </c>
      <c r="R120" s="62">
        <f t="shared" si="164"/>
        <v>610.65429999999992</v>
      </c>
      <c r="S120" s="62">
        <f t="shared" si="165"/>
        <v>3824.6242999999995</v>
      </c>
      <c r="T120" s="65">
        <f t="shared" si="166"/>
        <v>3824.6242999999995</v>
      </c>
      <c r="U120" s="62">
        <v>7000</v>
      </c>
      <c r="V120" s="62">
        <f t="shared" si="198"/>
        <v>1330</v>
      </c>
      <c r="W120" s="62">
        <f t="shared" si="199"/>
        <v>8330</v>
      </c>
      <c r="X120" s="62">
        <f t="shared" si="200"/>
        <v>8330</v>
      </c>
      <c r="Y120" s="66" t="s">
        <v>460</v>
      </c>
      <c r="Z120" s="76">
        <v>0.19</v>
      </c>
      <c r="AA120" s="68"/>
      <c r="AB120" s="67">
        <f t="shared" si="126"/>
        <v>6470.588235294118</v>
      </c>
      <c r="AC120" s="67">
        <f t="shared" si="113"/>
        <v>1229.4117647058824</v>
      </c>
      <c r="AD120" s="69">
        <v>7700</v>
      </c>
      <c r="AE120" s="70">
        <f t="shared" si="114"/>
        <v>7700</v>
      </c>
      <c r="AF120" s="71"/>
      <c r="AH120" s="50" t="s">
        <v>515</v>
      </c>
      <c r="AJ120" s="73">
        <f t="shared" si="107"/>
        <v>0.19999999999999996</v>
      </c>
      <c r="AK120" s="73">
        <f t="shared" si="108"/>
        <v>-0.10416666666666663</v>
      </c>
      <c r="AL120" s="74">
        <f t="shared" si="109"/>
        <v>17466.666666666668</v>
      </c>
      <c r="AM120" s="74">
        <f>+(U120+AB120)/2</f>
        <v>6735.2941176470595</v>
      </c>
      <c r="AN120" s="107">
        <f t="shared" si="115"/>
        <v>-0.61439155814997748</v>
      </c>
    </row>
    <row r="121" spans="1:40" ht="39" thickBot="1" x14ac:dyDescent="0.25">
      <c r="A121" s="59">
        <v>119</v>
      </c>
      <c r="B121" s="60" t="s">
        <v>639</v>
      </c>
      <c r="C121" s="61" t="s">
        <v>24</v>
      </c>
      <c r="D121" s="59">
        <v>1</v>
      </c>
      <c r="E121" s="62">
        <v>25400</v>
      </c>
      <c r="F121" s="62">
        <f t="shared" si="157"/>
        <v>4826</v>
      </c>
      <c r="G121" s="62">
        <f t="shared" si="159"/>
        <v>30226</v>
      </c>
      <c r="H121" s="62">
        <f t="shared" si="160"/>
        <v>30226</v>
      </c>
      <c r="I121" s="62">
        <v>18500</v>
      </c>
      <c r="J121" s="62">
        <v>3515</v>
      </c>
      <c r="K121" s="62">
        <v>22015</v>
      </c>
      <c r="L121" s="62">
        <v>22015</v>
      </c>
      <c r="M121" s="62">
        <v>19600</v>
      </c>
      <c r="N121" s="62">
        <f t="shared" si="158"/>
        <v>3724</v>
      </c>
      <c r="O121" s="62">
        <f t="shared" si="161"/>
        <v>23324</v>
      </c>
      <c r="P121" s="62">
        <f t="shared" si="162"/>
        <v>23324</v>
      </c>
      <c r="Q121" s="62">
        <v>4551.03</v>
      </c>
      <c r="R121" s="62">
        <f t="shared" si="164"/>
        <v>864.69569999999999</v>
      </c>
      <c r="S121" s="62">
        <f t="shared" si="165"/>
        <v>5415.7257</v>
      </c>
      <c r="T121" s="65">
        <f t="shared" si="166"/>
        <v>5415.7257</v>
      </c>
      <c r="U121" s="62" t="s">
        <v>394</v>
      </c>
      <c r="V121" s="62" t="s">
        <v>394</v>
      </c>
      <c r="W121" s="62" t="s">
        <v>394</v>
      </c>
      <c r="X121" s="62" t="s">
        <v>394</v>
      </c>
      <c r="Y121" s="66" t="s">
        <v>394</v>
      </c>
      <c r="Z121" s="67"/>
      <c r="AA121" s="68"/>
      <c r="AB121" s="67">
        <f t="shared" si="126"/>
        <v>9159.6638655462193</v>
      </c>
      <c r="AC121" s="67">
        <f t="shared" si="113"/>
        <v>1740.3361344537816</v>
      </c>
      <c r="AD121" s="69">
        <v>10900</v>
      </c>
      <c r="AE121" s="70">
        <f t="shared" si="114"/>
        <v>10900</v>
      </c>
      <c r="AF121" s="71"/>
      <c r="AH121" s="50" t="s">
        <v>515</v>
      </c>
      <c r="AJ121" s="73">
        <f t="shared" si="107"/>
        <v>0.37297297297297294</v>
      </c>
      <c r="AK121" s="73">
        <f t="shared" si="108"/>
        <v>-0.22834645669291342</v>
      </c>
      <c r="AL121" s="74">
        <f t="shared" si="109"/>
        <v>21166.666666666668</v>
      </c>
      <c r="AM121" s="74">
        <f>+AB121</f>
        <v>9159.6638655462193</v>
      </c>
      <c r="AN121" s="107">
        <f t="shared" si="115"/>
        <v>-0.56725997485608415</v>
      </c>
    </row>
    <row r="122" spans="1:40" ht="39" thickBot="1" x14ac:dyDescent="0.25">
      <c r="A122" s="59">
        <v>120</v>
      </c>
      <c r="B122" s="77" t="s">
        <v>640</v>
      </c>
      <c r="C122" s="61" t="s">
        <v>24</v>
      </c>
      <c r="D122" s="59">
        <v>1</v>
      </c>
      <c r="E122" s="62">
        <v>200</v>
      </c>
      <c r="F122" s="62">
        <f t="shared" si="157"/>
        <v>38</v>
      </c>
      <c r="G122" s="62">
        <f t="shared" si="159"/>
        <v>238</v>
      </c>
      <c r="H122" s="62">
        <f t="shared" si="160"/>
        <v>238</v>
      </c>
      <c r="I122" s="62">
        <v>200</v>
      </c>
      <c r="J122" s="62">
        <v>38</v>
      </c>
      <c r="K122" s="62">
        <v>238</v>
      </c>
      <c r="L122" s="62">
        <v>238</v>
      </c>
      <c r="M122" s="62">
        <v>210</v>
      </c>
      <c r="N122" s="62">
        <f t="shared" si="158"/>
        <v>39.9</v>
      </c>
      <c r="O122" s="62">
        <f t="shared" si="161"/>
        <v>249.9</v>
      </c>
      <c r="P122" s="62">
        <f t="shared" si="162"/>
        <v>249.9</v>
      </c>
      <c r="Q122" s="62" t="s">
        <v>394</v>
      </c>
      <c r="R122" s="62" t="s">
        <v>394</v>
      </c>
      <c r="S122" s="62" t="s">
        <v>394</v>
      </c>
      <c r="T122" s="65" t="s">
        <v>394</v>
      </c>
      <c r="U122" s="62" t="s">
        <v>394</v>
      </c>
      <c r="V122" s="62" t="s">
        <v>394</v>
      </c>
      <c r="W122" s="62" t="s">
        <v>394</v>
      </c>
      <c r="X122" s="62" t="s">
        <v>394</v>
      </c>
      <c r="Y122" s="66" t="s">
        <v>394</v>
      </c>
      <c r="Z122" s="67"/>
      <c r="AA122" s="68"/>
      <c r="AB122" s="67" t="s">
        <v>394</v>
      </c>
      <c r="AC122" s="67" t="s">
        <v>394</v>
      </c>
      <c r="AD122" s="69" t="s">
        <v>394</v>
      </c>
      <c r="AE122" s="70" t="str">
        <f t="shared" si="114"/>
        <v>N/A</v>
      </c>
      <c r="AF122" s="71"/>
      <c r="AH122" s="50" t="s">
        <v>515</v>
      </c>
      <c r="AJ122" s="73">
        <f t="shared" si="107"/>
        <v>0</v>
      </c>
      <c r="AK122" s="73">
        <f t="shared" si="108"/>
        <v>5.0000000000000044E-2</v>
      </c>
      <c r="AL122" s="74">
        <f t="shared" si="109"/>
        <v>203.33333333333334</v>
      </c>
      <c r="AM122" s="74" t="str">
        <f t="shared" ref="AM122:AM127" si="201">+U122</f>
        <v>N/A</v>
      </c>
      <c r="AN122" s="108" t="e">
        <f t="shared" si="115"/>
        <v>#VALUE!</v>
      </c>
    </row>
    <row r="123" spans="1:40" ht="39" thickBot="1" x14ac:dyDescent="0.25">
      <c r="A123" s="59">
        <v>121</v>
      </c>
      <c r="B123" s="60" t="s">
        <v>641</v>
      </c>
      <c r="C123" s="61" t="s">
        <v>24</v>
      </c>
      <c r="D123" s="59">
        <v>1</v>
      </c>
      <c r="E123" s="62">
        <v>190</v>
      </c>
      <c r="F123" s="62">
        <f t="shared" si="157"/>
        <v>36.1</v>
      </c>
      <c r="G123" s="62">
        <f t="shared" si="159"/>
        <v>226.1</v>
      </c>
      <c r="H123" s="62">
        <f t="shared" si="160"/>
        <v>226.1</v>
      </c>
      <c r="I123" s="62">
        <v>200</v>
      </c>
      <c r="J123" s="62">
        <v>38</v>
      </c>
      <c r="K123" s="62">
        <v>238</v>
      </c>
      <c r="L123" s="62">
        <v>238</v>
      </c>
      <c r="M123" s="62">
        <v>210</v>
      </c>
      <c r="N123" s="62">
        <f t="shared" si="158"/>
        <v>39.9</v>
      </c>
      <c r="O123" s="62">
        <f t="shared" si="161"/>
        <v>249.9</v>
      </c>
      <c r="P123" s="62">
        <f t="shared" si="162"/>
        <v>249.9</v>
      </c>
      <c r="Q123" s="62">
        <v>484.98</v>
      </c>
      <c r="R123" s="62">
        <f t="shared" si="164"/>
        <v>92.146200000000007</v>
      </c>
      <c r="S123" s="62">
        <f t="shared" si="165"/>
        <v>577.12620000000004</v>
      </c>
      <c r="T123" s="65">
        <f t="shared" si="166"/>
        <v>577.12620000000004</v>
      </c>
      <c r="U123" s="62" t="s">
        <v>394</v>
      </c>
      <c r="V123" s="62" t="s">
        <v>394</v>
      </c>
      <c r="W123" s="62" t="s">
        <v>394</v>
      </c>
      <c r="X123" s="62" t="s">
        <v>394</v>
      </c>
      <c r="Y123" s="66" t="s">
        <v>394</v>
      </c>
      <c r="Z123" s="67"/>
      <c r="AA123" s="68"/>
      <c r="AB123" s="67" t="s">
        <v>394</v>
      </c>
      <c r="AC123" s="67" t="s">
        <v>394</v>
      </c>
      <c r="AD123" s="69" t="s">
        <v>394</v>
      </c>
      <c r="AE123" s="70" t="str">
        <f t="shared" si="114"/>
        <v>N/A</v>
      </c>
      <c r="AF123" s="71"/>
      <c r="AH123" s="50" t="s">
        <v>515</v>
      </c>
      <c r="AJ123" s="73">
        <f t="shared" si="107"/>
        <v>-5.0000000000000044E-2</v>
      </c>
      <c r="AK123" s="73">
        <f t="shared" si="108"/>
        <v>0.10526315789473695</v>
      </c>
      <c r="AL123" s="74">
        <f t="shared" si="109"/>
        <v>200</v>
      </c>
      <c r="AM123" s="74" t="str">
        <f t="shared" si="201"/>
        <v>N/A</v>
      </c>
      <c r="AN123" s="108" t="e">
        <f t="shared" si="115"/>
        <v>#VALUE!</v>
      </c>
    </row>
    <row r="124" spans="1:40" ht="26.25" thickBot="1" x14ac:dyDescent="0.25">
      <c r="A124" s="59">
        <v>122</v>
      </c>
      <c r="B124" s="60" t="s">
        <v>642</v>
      </c>
      <c r="C124" s="61" t="s">
        <v>24</v>
      </c>
      <c r="D124" s="59">
        <v>1</v>
      </c>
      <c r="E124" s="62">
        <v>230</v>
      </c>
      <c r="F124" s="62">
        <f t="shared" si="157"/>
        <v>43.7</v>
      </c>
      <c r="G124" s="62">
        <f t="shared" si="159"/>
        <v>273.7</v>
      </c>
      <c r="H124" s="62">
        <f t="shared" si="160"/>
        <v>273.7</v>
      </c>
      <c r="I124" s="62">
        <v>200</v>
      </c>
      <c r="J124" s="62">
        <v>38</v>
      </c>
      <c r="K124" s="62">
        <v>238</v>
      </c>
      <c r="L124" s="62">
        <v>238</v>
      </c>
      <c r="M124" s="62">
        <v>210</v>
      </c>
      <c r="N124" s="62">
        <f t="shared" si="158"/>
        <v>39.9</v>
      </c>
      <c r="O124" s="62">
        <f t="shared" si="161"/>
        <v>249.9</v>
      </c>
      <c r="P124" s="62">
        <f t="shared" si="162"/>
        <v>249.9</v>
      </c>
      <c r="Q124" s="62">
        <v>987.88</v>
      </c>
      <c r="R124" s="62">
        <f t="shared" si="164"/>
        <v>187.69720000000001</v>
      </c>
      <c r="S124" s="62">
        <f t="shared" si="165"/>
        <v>1175.5771999999999</v>
      </c>
      <c r="T124" s="65">
        <f t="shared" si="166"/>
        <v>1175.5771999999999</v>
      </c>
      <c r="U124" s="62">
        <v>400</v>
      </c>
      <c r="V124" s="62">
        <f t="shared" ref="V124" si="202">U124*19%</f>
        <v>76</v>
      </c>
      <c r="W124" s="62">
        <f t="shared" ref="W124" si="203">V124+U124</f>
        <v>476</v>
      </c>
      <c r="X124" s="62">
        <f t="shared" ref="X124" si="204">W124</f>
        <v>476</v>
      </c>
      <c r="Y124" s="66" t="s">
        <v>461</v>
      </c>
      <c r="Z124" s="76">
        <v>0.19</v>
      </c>
      <c r="AA124" s="68"/>
      <c r="AB124" s="67" t="s">
        <v>394</v>
      </c>
      <c r="AC124" s="67" t="s">
        <v>394</v>
      </c>
      <c r="AD124" s="69" t="s">
        <v>394</v>
      </c>
      <c r="AE124" s="70" t="str">
        <f t="shared" si="114"/>
        <v>N/A</v>
      </c>
      <c r="AF124" s="71"/>
      <c r="AH124" s="50" t="s">
        <v>515</v>
      </c>
      <c r="AJ124" s="73">
        <f t="shared" si="107"/>
        <v>0.14999999999999991</v>
      </c>
      <c r="AK124" s="73">
        <f t="shared" si="108"/>
        <v>-8.6956521739130488E-2</v>
      </c>
      <c r="AL124" s="74">
        <f t="shared" si="109"/>
        <v>213.33333333333334</v>
      </c>
      <c r="AM124" s="74">
        <f t="shared" si="201"/>
        <v>400</v>
      </c>
      <c r="AN124" s="107">
        <f t="shared" si="115"/>
        <v>0.875</v>
      </c>
    </row>
    <row r="125" spans="1:40" ht="26.25" thickBot="1" x14ac:dyDescent="0.25">
      <c r="A125" s="59">
        <v>123</v>
      </c>
      <c r="B125" s="60" t="s">
        <v>643</v>
      </c>
      <c r="C125" s="61" t="s">
        <v>24</v>
      </c>
      <c r="D125" s="59">
        <v>1</v>
      </c>
      <c r="E125" s="62">
        <v>220</v>
      </c>
      <c r="F125" s="62">
        <f t="shared" si="157"/>
        <v>41.8</v>
      </c>
      <c r="G125" s="62">
        <f t="shared" si="159"/>
        <v>261.8</v>
      </c>
      <c r="H125" s="62">
        <f t="shared" si="160"/>
        <v>261.8</v>
      </c>
      <c r="I125" s="62">
        <v>200</v>
      </c>
      <c r="J125" s="62">
        <v>38</v>
      </c>
      <c r="K125" s="62">
        <v>238</v>
      </c>
      <c r="L125" s="62">
        <v>238</v>
      </c>
      <c r="M125" s="62">
        <v>210</v>
      </c>
      <c r="N125" s="62">
        <f t="shared" si="158"/>
        <v>39.9</v>
      </c>
      <c r="O125" s="62">
        <f t="shared" si="161"/>
        <v>249.9</v>
      </c>
      <c r="P125" s="62">
        <f t="shared" si="162"/>
        <v>249.9</v>
      </c>
      <c r="Q125" s="62">
        <v>749.26</v>
      </c>
      <c r="R125" s="62">
        <f t="shared" si="164"/>
        <v>142.35939999999999</v>
      </c>
      <c r="S125" s="62">
        <f t="shared" si="165"/>
        <v>891.61940000000004</v>
      </c>
      <c r="T125" s="65">
        <f t="shared" si="166"/>
        <v>891.61940000000004</v>
      </c>
      <c r="U125" s="62" t="s">
        <v>394</v>
      </c>
      <c r="V125" s="62" t="s">
        <v>394</v>
      </c>
      <c r="W125" s="62" t="s">
        <v>394</v>
      </c>
      <c r="X125" s="62" t="s">
        <v>394</v>
      </c>
      <c r="Y125" s="66" t="s">
        <v>394</v>
      </c>
      <c r="Z125" s="76"/>
      <c r="AA125" s="68"/>
      <c r="AB125" s="67" t="s">
        <v>394</v>
      </c>
      <c r="AC125" s="67" t="s">
        <v>394</v>
      </c>
      <c r="AD125" s="69" t="s">
        <v>394</v>
      </c>
      <c r="AE125" s="70" t="str">
        <f t="shared" si="114"/>
        <v>N/A</v>
      </c>
      <c r="AF125" s="71"/>
      <c r="AH125" s="50" t="s">
        <v>515</v>
      </c>
      <c r="AJ125" s="73">
        <f t="shared" si="107"/>
        <v>0.10000000000000009</v>
      </c>
      <c r="AK125" s="73">
        <f t="shared" si="108"/>
        <v>-4.5454545454545414E-2</v>
      </c>
      <c r="AL125" s="74">
        <f t="shared" si="109"/>
        <v>210</v>
      </c>
      <c r="AM125" s="74" t="str">
        <f t="shared" si="201"/>
        <v>N/A</v>
      </c>
      <c r="AN125" s="108" t="e">
        <f t="shared" si="115"/>
        <v>#VALUE!</v>
      </c>
    </row>
    <row r="126" spans="1:40" ht="26.25" thickBot="1" x14ac:dyDescent="0.25">
      <c r="A126" s="59">
        <v>124</v>
      </c>
      <c r="B126" s="60" t="s">
        <v>644</v>
      </c>
      <c r="C126" s="61" t="s">
        <v>24</v>
      </c>
      <c r="D126" s="59">
        <v>1</v>
      </c>
      <c r="E126" s="62">
        <v>210</v>
      </c>
      <c r="F126" s="62">
        <f t="shared" si="157"/>
        <v>39.9</v>
      </c>
      <c r="G126" s="62">
        <f t="shared" si="159"/>
        <v>249.9</v>
      </c>
      <c r="H126" s="62">
        <f t="shared" si="160"/>
        <v>249.9</v>
      </c>
      <c r="I126" s="62">
        <v>200</v>
      </c>
      <c r="J126" s="62">
        <v>38</v>
      </c>
      <c r="K126" s="62">
        <v>238</v>
      </c>
      <c r="L126" s="62">
        <v>238</v>
      </c>
      <c r="M126" s="62">
        <v>210</v>
      </c>
      <c r="N126" s="62">
        <f t="shared" si="158"/>
        <v>39.9</v>
      </c>
      <c r="O126" s="62">
        <f t="shared" si="161"/>
        <v>249.9</v>
      </c>
      <c r="P126" s="62">
        <f t="shared" si="162"/>
        <v>249.9</v>
      </c>
      <c r="Q126" s="62">
        <v>47.34</v>
      </c>
      <c r="R126" s="62">
        <f t="shared" si="164"/>
        <v>8.9946000000000002</v>
      </c>
      <c r="S126" s="62">
        <f t="shared" si="165"/>
        <v>56.334600000000002</v>
      </c>
      <c r="T126" s="65">
        <f t="shared" si="166"/>
        <v>56.334600000000002</v>
      </c>
      <c r="U126" s="62" t="s">
        <v>394</v>
      </c>
      <c r="V126" s="62" t="s">
        <v>394</v>
      </c>
      <c r="W126" s="62" t="s">
        <v>394</v>
      </c>
      <c r="X126" s="62" t="s">
        <v>394</v>
      </c>
      <c r="Y126" s="66" t="s">
        <v>394</v>
      </c>
      <c r="Z126" s="76"/>
      <c r="AA126" s="68"/>
      <c r="AB126" s="67" t="s">
        <v>394</v>
      </c>
      <c r="AC126" s="67" t="s">
        <v>394</v>
      </c>
      <c r="AD126" s="69" t="s">
        <v>394</v>
      </c>
      <c r="AE126" s="70" t="str">
        <f t="shared" si="114"/>
        <v>N/A</v>
      </c>
      <c r="AF126" s="71"/>
      <c r="AH126" s="50" t="s">
        <v>515</v>
      </c>
      <c r="AJ126" s="73">
        <f t="shared" si="107"/>
        <v>5.0000000000000044E-2</v>
      </c>
      <c r="AK126" s="73">
        <f t="shared" si="108"/>
        <v>0</v>
      </c>
      <c r="AL126" s="74">
        <f t="shared" si="109"/>
        <v>206.66666666666666</v>
      </c>
      <c r="AM126" s="74" t="str">
        <f t="shared" si="201"/>
        <v>N/A</v>
      </c>
      <c r="AN126" s="108" t="e">
        <f t="shared" si="115"/>
        <v>#VALUE!</v>
      </c>
    </row>
    <row r="127" spans="1:40" ht="26.25" thickBot="1" x14ac:dyDescent="0.25">
      <c r="A127" s="59">
        <v>125</v>
      </c>
      <c r="B127" s="60" t="s">
        <v>645</v>
      </c>
      <c r="C127" s="61" t="s">
        <v>24</v>
      </c>
      <c r="D127" s="59">
        <v>1</v>
      </c>
      <c r="E127" s="62">
        <v>250</v>
      </c>
      <c r="F127" s="62">
        <f t="shared" si="157"/>
        <v>47.5</v>
      </c>
      <c r="G127" s="62">
        <f t="shared" si="159"/>
        <v>297.5</v>
      </c>
      <c r="H127" s="62">
        <f t="shared" si="160"/>
        <v>297.5</v>
      </c>
      <c r="I127" s="62">
        <v>200</v>
      </c>
      <c r="J127" s="62">
        <v>38</v>
      </c>
      <c r="K127" s="62">
        <v>238</v>
      </c>
      <c r="L127" s="62">
        <v>238</v>
      </c>
      <c r="M127" s="62">
        <v>210</v>
      </c>
      <c r="N127" s="62">
        <f t="shared" si="158"/>
        <v>39.9</v>
      </c>
      <c r="O127" s="62">
        <f t="shared" si="161"/>
        <v>249.9</v>
      </c>
      <c r="P127" s="62">
        <f t="shared" si="162"/>
        <v>249.9</v>
      </c>
      <c r="Q127" s="62" t="s">
        <v>394</v>
      </c>
      <c r="R127" s="62" t="s">
        <v>394</v>
      </c>
      <c r="S127" s="62" t="s">
        <v>394</v>
      </c>
      <c r="T127" s="65" t="s">
        <v>394</v>
      </c>
      <c r="U127" s="62" t="s">
        <v>394</v>
      </c>
      <c r="V127" s="62" t="s">
        <v>394</v>
      </c>
      <c r="W127" s="62" t="s">
        <v>394</v>
      </c>
      <c r="X127" s="62" t="s">
        <v>394</v>
      </c>
      <c r="Y127" s="66" t="s">
        <v>394</v>
      </c>
      <c r="Z127" s="76"/>
      <c r="AA127" s="68"/>
      <c r="AB127" s="67" t="s">
        <v>394</v>
      </c>
      <c r="AC127" s="67" t="s">
        <v>394</v>
      </c>
      <c r="AD127" s="69" t="s">
        <v>394</v>
      </c>
      <c r="AE127" s="70" t="str">
        <f t="shared" si="114"/>
        <v>N/A</v>
      </c>
      <c r="AF127" s="71"/>
      <c r="AH127" s="50" t="s">
        <v>515</v>
      </c>
      <c r="AJ127" s="73">
        <f t="shared" si="107"/>
        <v>0.25</v>
      </c>
      <c r="AK127" s="73">
        <f t="shared" si="108"/>
        <v>-0.16000000000000003</v>
      </c>
      <c r="AL127" s="74">
        <f t="shared" si="109"/>
        <v>220</v>
      </c>
      <c r="AM127" s="74" t="str">
        <f t="shared" si="201"/>
        <v>N/A</v>
      </c>
      <c r="AN127" s="108" t="e">
        <f t="shared" si="115"/>
        <v>#VALUE!</v>
      </c>
    </row>
    <row r="128" spans="1:40" ht="39" thickBot="1" x14ac:dyDescent="0.25">
      <c r="A128" s="59">
        <v>126</v>
      </c>
      <c r="B128" s="60" t="s">
        <v>646</v>
      </c>
      <c r="C128" s="61" t="s">
        <v>24</v>
      </c>
      <c r="D128" s="59">
        <v>1</v>
      </c>
      <c r="E128" s="62">
        <v>25000</v>
      </c>
      <c r="F128" s="62">
        <f t="shared" si="157"/>
        <v>4750</v>
      </c>
      <c r="G128" s="62">
        <f t="shared" si="159"/>
        <v>29750</v>
      </c>
      <c r="H128" s="62">
        <f t="shared" si="160"/>
        <v>29750</v>
      </c>
      <c r="I128" s="62">
        <v>19500</v>
      </c>
      <c r="J128" s="62">
        <v>3705</v>
      </c>
      <c r="K128" s="62">
        <v>23205</v>
      </c>
      <c r="L128" s="62">
        <v>23205</v>
      </c>
      <c r="M128" s="62">
        <v>21500</v>
      </c>
      <c r="N128" s="62">
        <f t="shared" si="158"/>
        <v>4085</v>
      </c>
      <c r="O128" s="62">
        <f t="shared" si="161"/>
        <v>25585</v>
      </c>
      <c r="P128" s="62">
        <f t="shared" si="162"/>
        <v>25585</v>
      </c>
      <c r="Q128" s="62">
        <v>7080.25</v>
      </c>
      <c r="R128" s="62">
        <f t="shared" si="164"/>
        <v>1345.2474999999999</v>
      </c>
      <c r="S128" s="62">
        <f t="shared" si="165"/>
        <v>8425.4974999999995</v>
      </c>
      <c r="T128" s="65">
        <f t="shared" si="166"/>
        <v>8425.4974999999995</v>
      </c>
      <c r="U128" s="62">
        <v>23200</v>
      </c>
      <c r="V128" s="62">
        <f t="shared" ref="V128" si="205">U128*19%</f>
        <v>4408</v>
      </c>
      <c r="W128" s="62">
        <f t="shared" ref="W128" si="206">V128+U128</f>
        <v>27608</v>
      </c>
      <c r="X128" s="62">
        <f t="shared" ref="X128" si="207">W128</f>
        <v>27608</v>
      </c>
      <c r="Y128" s="66" t="s">
        <v>462</v>
      </c>
      <c r="Z128" s="76">
        <v>0.19</v>
      </c>
      <c r="AA128" s="68"/>
      <c r="AB128" s="67">
        <f t="shared" si="126"/>
        <v>25966.386554621851</v>
      </c>
      <c r="AC128" s="67">
        <f t="shared" si="113"/>
        <v>4933.6134453781515</v>
      </c>
      <c r="AD128" s="69">
        <v>30900</v>
      </c>
      <c r="AE128" s="70">
        <f t="shared" si="114"/>
        <v>30900</v>
      </c>
      <c r="AF128" s="71"/>
      <c r="AH128" s="50" t="s">
        <v>515</v>
      </c>
      <c r="AJ128" s="73">
        <f t="shared" si="107"/>
        <v>0.28205128205128216</v>
      </c>
      <c r="AK128" s="73">
        <f t="shared" si="108"/>
        <v>-0.14000000000000001</v>
      </c>
      <c r="AL128" s="74">
        <f t="shared" si="109"/>
        <v>22000</v>
      </c>
      <c r="AM128" s="74">
        <f>+(U128+AB128)/2</f>
        <v>24583.193277310926</v>
      </c>
      <c r="AN128" s="75">
        <f t="shared" si="115"/>
        <v>0.11741787624140576</v>
      </c>
    </row>
    <row r="129" spans="1:40" ht="51.75" thickBot="1" x14ac:dyDescent="0.25">
      <c r="A129" s="59">
        <v>127</v>
      </c>
      <c r="B129" s="60" t="s">
        <v>647</v>
      </c>
      <c r="C129" s="61" t="s">
        <v>24</v>
      </c>
      <c r="D129" s="59">
        <v>1</v>
      </c>
      <c r="E129" s="62">
        <v>16000</v>
      </c>
      <c r="F129" s="62">
        <f t="shared" si="157"/>
        <v>3040</v>
      </c>
      <c r="G129" s="62">
        <f t="shared" si="159"/>
        <v>19040</v>
      </c>
      <c r="H129" s="62">
        <f t="shared" si="160"/>
        <v>19040</v>
      </c>
      <c r="I129" s="62">
        <v>16800</v>
      </c>
      <c r="J129" s="62">
        <v>3192</v>
      </c>
      <c r="K129" s="62">
        <v>19992</v>
      </c>
      <c r="L129" s="62">
        <v>19992</v>
      </c>
      <c r="M129" s="62">
        <v>15200</v>
      </c>
      <c r="N129" s="62">
        <f t="shared" si="158"/>
        <v>2888</v>
      </c>
      <c r="O129" s="62">
        <f t="shared" si="161"/>
        <v>18088</v>
      </c>
      <c r="P129" s="62">
        <f t="shared" si="162"/>
        <v>18088</v>
      </c>
      <c r="Q129" s="62" t="s">
        <v>394</v>
      </c>
      <c r="R129" s="62" t="s">
        <v>394</v>
      </c>
      <c r="S129" s="62" t="s">
        <v>394</v>
      </c>
      <c r="T129" s="65" t="s">
        <v>394</v>
      </c>
      <c r="U129" s="62">
        <v>5700</v>
      </c>
      <c r="V129" s="62">
        <f t="shared" ref="V129" si="208">U129*19%</f>
        <v>1083</v>
      </c>
      <c r="W129" s="62">
        <f t="shared" ref="W129" si="209">V129+U129</f>
        <v>6783</v>
      </c>
      <c r="X129" s="62">
        <f t="shared" ref="X129" si="210">W129</f>
        <v>6783</v>
      </c>
      <c r="Y129" s="66" t="s">
        <v>463</v>
      </c>
      <c r="Z129" s="76">
        <v>0.19</v>
      </c>
      <c r="AA129" s="68"/>
      <c r="AB129" s="67">
        <f t="shared" si="126"/>
        <v>47815.126050420171</v>
      </c>
      <c r="AC129" s="67">
        <f t="shared" si="113"/>
        <v>9084.8739495798327</v>
      </c>
      <c r="AD129" s="69">
        <v>56900</v>
      </c>
      <c r="AE129" s="70">
        <f t="shared" si="114"/>
        <v>56900</v>
      </c>
      <c r="AF129" s="71"/>
      <c r="AH129" s="50" t="s">
        <v>515</v>
      </c>
      <c r="AJ129" s="73">
        <f t="shared" si="107"/>
        <v>-4.7619047619047672E-2</v>
      </c>
      <c r="AK129" s="73">
        <f t="shared" si="108"/>
        <v>-5.0000000000000044E-2</v>
      </c>
      <c r="AL129" s="74">
        <f t="shared" si="109"/>
        <v>16000</v>
      </c>
      <c r="AM129" s="74">
        <f>+(U129+AB129)/2</f>
        <v>26757.563025210085</v>
      </c>
      <c r="AN129" s="107">
        <f t="shared" si="115"/>
        <v>0.67234768907563036</v>
      </c>
    </row>
    <row r="130" spans="1:40" ht="115.5" thickBot="1" x14ac:dyDescent="0.25">
      <c r="A130" s="59">
        <v>128</v>
      </c>
      <c r="B130" s="60" t="s">
        <v>648</v>
      </c>
      <c r="C130" s="61" t="s">
        <v>24</v>
      </c>
      <c r="D130" s="59">
        <v>1</v>
      </c>
      <c r="E130" s="62">
        <v>11000</v>
      </c>
      <c r="F130" s="62">
        <f t="shared" si="157"/>
        <v>2090</v>
      </c>
      <c r="G130" s="62">
        <f t="shared" si="159"/>
        <v>13090</v>
      </c>
      <c r="H130" s="62">
        <f t="shared" si="160"/>
        <v>13090</v>
      </c>
      <c r="I130" s="62">
        <v>9900</v>
      </c>
      <c r="J130" s="62">
        <v>1881</v>
      </c>
      <c r="K130" s="62">
        <v>11781</v>
      </c>
      <c r="L130" s="62">
        <v>11781</v>
      </c>
      <c r="M130" s="62">
        <v>10500</v>
      </c>
      <c r="N130" s="62">
        <f t="shared" si="158"/>
        <v>1995</v>
      </c>
      <c r="O130" s="62">
        <f t="shared" si="161"/>
        <v>12495</v>
      </c>
      <c r="P130" s="62">
        <f t="shared" si="162"/>
        <v>12495</v>
      </c>
      <c r="Q130" s="62" t="s">
        <v>394</v>
      </c>
      <c r="R130" s="62" t="s">
        <v>394</v>
      </c>
      <c r="S130" s="62" t="s">
        <v>394</v>
      </c>
      <c r="T130" s="65" t="s">
        <v>394</v>
      </c>
      <c r="U130" s="62">
        <v>3400</v>
      </c>
      <c r="V130" s="62">
        <f t="shared" ref="V130" si="211">U130*19%</f>
        <v>646</v>
      </c>
      <c r="W130" s="62">
        <f t="shared" ref="W130" si="212">V130+U130</f>
        <v>4046</v>
      </c>
      <c r="X130" s="62">
        <f t="shared" ref="X130" si="213">W130</f>
        <v>4046</v>
      </c>
      <c r="Y130" s="66" t="s">
        <v>434</v>
      </c>
      <c r="Z130" s="76">
        <v>0.19</v>
      </c>
      <c r="AA130" s="68"/>
      <c r="AB130" s="67">
        <f t="shared" si="126"/>
        <v>18067.226890756305</v>
      </c>
      <c r="AC130" s="67">
        <f t="shared" si="113"/>
        <v>3432.7731092436979</v>
      </c>
      <c r="AD130" s="69">
        <v>21500</v>
      </c>
      <c r="AE130" s="70">
        <f t="shared" si="114"/>
        <v>21500</v>
      </c>
      <c r="AF130" s="71"/>
      <c r="AH130" s="50" t="s">
        <v>515</v>
      </c>
      <c r="AJ130" s="73">
        <f t="shared" si="107"/>
        <v>0.11111111111111116</v>
      </c>
      <c r="AK130" s="73">
        <f t="shared" si="108"/>
        <v>-4.5454545454545414E-2</v>
      </c>
      <c r="AL130" s="74">
        <f t="shared" si="109"/>
        <v>10466.666666666666</v>
      </c>
      <c r="AM130" s="74">
        <f>+(U130+AB130)/2</f>
        <v>10733.613445378152</v>
      </c>
      <c r="AN130" s="75">
        <f t="shared" si="115"/>
        <v>2.550446930364525E-2</v>
      </c>
    </row>
    <row r="131" spans="1:40" ht="90" thickBot="1" x14ac:dyDescent="0.25">
      <c r="A131" s="59">
        <v>129</v>
      </c>
      <c r="B131" s="60" t="s">
        <v>649</v>
      </c>
      <c r="C131" s="61" t="s">
        <v>24</v>
      </c>
      <c r="D131" s="59">
        <v>1</v>
      </c>
      <c r="E131" s="62">
        <v>22000</v>
      </c>
      <c r="F131" s="91">
        <f t="shared" si="157"/>
        <v>4180</v>
      </c>
      <c r="G131" s="62">
        <f t="shared" si="159"/>
        <v>26180</v>
      </c>
      <c r="H131" s="62">
        <f t="shared" si="160"/>
        <v>26180</v>
      </c>
      <c r="I131" s="62">
        <v>25000</v>
      </c>
      <c r="J131" s="91">
        <f>+I131*0.05</f>
        <v>1250</v>
      </c>
      <c r="K131" s="62">
        <f>+I131+J131</f>
        <v>26250</v>
      </c>
      <c r="L131" s="62">
        <f>+K131</f>
        <v>26250</v>
      </c>
      <c r="M131" s="62">
        <v>24500</v>
      </c>
      <c r="N131" s="91">
        <f t="shared" si="158"/>
        <v>4655</v>
      </c>
      <c r="O131" s="62">
        <f t="shared" si="161"/>
        <v>29155</v>
      </c>
      <c r="P131" s="62">
        <f t="shared" si="162"/>
        <v>29155</v>
      </c>
      <c r="Q131" s="62">
        <v>8186.79</v>
      </c>
      <c r="R131" s="62">
        <f t="shared" si="164"/>
        <v>1555.4901</v>
      </c>
      <c r="S131" s="62">
        <f t="shared" si="165"/>
        <v>9742.2800999999999</v>
      </c>
      <c r="T131" s="65">
        <f t="shared" si="166"/>
        <v>9742.2800999999999</v>
      </c>
      <c r="U131" s="62">
        <v>4000</v>
      </c>
      <c r="V131" s="62">
        <f>U131*5%</f>
        <v>200</v>
      </c>
      <c r="W131" s="62">
        <f t="shared" ref="W131:W134" si="214">V131+U131</f>
        <v>4200</v>
      </c>
      <c r="X131" s="62">
        <f t="shared" ref="X131:X134" si="215">W131</f>
        <v>4200</v>
      </c>
      <c r="Y131" s="66" t="s">
        <v>464</v>
      </c>
      <c r="Z131" s="76">
        <v>0.05</v>
      </c>
      <c r="AA131" s="68"/>
      <c r="AB131" s="67" t="s">
        <v>394</v>
      </c>
      <c r="AC131" s="67" t="s">
        <v>394</v>
      </c>
      <c r="AD131" s="69" t="s">
        <v>394</v>
      </c>
      <c r="AE131" s="70" t="str">
        <f t="shared" si="114"/>
        <v>N/A</v>
      </c>
      <c r="AF131" s="71"/>
      <c r="AH131" s="51" t="s">
        <v>517</v>
      </c>
      <c r="AJ131" s="73">
        <f t="shared" ref="AJ131:AJ194" si="216">+E131/I131-1</f>
        <v>-0.12</v>
      </c>
      <c r="AK131" s="73">
        <f t="shared" ref="AK131:AK194" si="217">+M131/E131-1</f>
        <v>0.11363636363636354</v>
      </c>
      <c r="AL131" s="74">
        <f t="shared" ref="AL131:AL194" si="218">+AVERAGE(E131,I131,M131)</f>
        <v>23833.333333333332</v>
      </c>
      <c r="AM131" s="74">
        <f t="shared" ref="AM131:AM138" si="219">+U131</f>
        <v>4000</v>
      </c>
      <c r="AN131" s="107">
        <f t="shared" si="115"/>
        <v>-0.83216783216783219</v>
      </c>
    </row>
    <row r="132" spans="1:40" ht="77.25" thickBot="1" x14ac:dyDescent="0.25">
      <c r="A132" s="59">
        <v>130</v>
      </c>
      <c r="B132" s="60" t="s">
        <v>650</v>
      </c>
      <c r="C132" s="61" t="s">
        <v>24</v>
      </c>
      <c r="D132" s="59">
        <v>1</v>
      </c>
      <c r="E132" s="62">
        <v>23000</v>
      </c>
      <c r="F132" s="91">
        <f t="shared" si="157"/>
        <v>4370</v>
      </c>
      <c r="G132" s="62">
        <f t="shared" si="159"/>
        <v>27370</v>
      </c>
      <c r="H132" s="62">
        <f t="shared" si="160"/>
        <v>27370</v>
      </c>
      <c r="I132" s="62">
        <v>25000</v>
      </c>
      <c r="J132" s="91">
        <f t="shared" ref="J132:J134" si="220">+I132*0.05</f>
        <v>1250</v>
      </c>
      <c r="K132" s="62">
        <f t="shared" ref="K132:K134" si="221">+I132+J132</f>
        <v>26250</v>
      </c>
      <c r="L132" s="62">
        <f t="shared" ref="L132:L134" si="222">+K132</f>
        <v>26250</v>
      </c>
      <c r="M132" s="62">
        <v>24500</v>
      </c>
      <c r="N132" s="91">
        <f t="shared" si="158"/>
        <v>4655</v>
      </c>
      <c r="O132" s="62">
        <f t="shared" si="161"/>
        <v>29155</v>
      </c>
      <c r="P132" s="62">
        <f t="shared" si="162"/>
        <v>29155</v>
      </c>
      <c r="Q132" s="62">
        <v>4308.4399999999996</v>
      </c>
      <c r="R132" s="62">
        <f t="shared" si="164"/>
        <v>818.60359999999991</v>
      </c>
      <c r="S132" s="62">
        <f t="shared" si="165"/>
        <v>5127.0435999999991</v>
      </c>
      <c r="T132" s="65">
        <f t="shared" si="166"/>
        <v>5127.0435999999991</v>
      </c>
      <c r="U132" s="62">
        <v>14200</v>
      </c>
      <c r="V132" s="62">
        <f>U132*5%</f>
        <v>710</v>
      </c>
      <c r="W132" s="62">
        <f t="shared" si="214"/>
        <v>14910</v>
      </c>
      <c r="X132" s="62">
        <f t="shared" si="215"/>
        <v>14910</v>
      </c>
      <c r="Y132" s="66" t="s">
        <v>465</v>
      </c>
      <c r="Z132" s="76">
        <v>0.05</v>
      </c>
      <c r="AA132" s="68"/>
      <c r="AB132" s="67" t="s">
        <v>394</v>
      </c>
      <c r="AC132" s="67" t="s">
        <v>394</v>
      </c>
      <c r="AD132" s="69" t="s">
        <v>394</v>
      </c>
      <c r="AE132" s="70" t="str">
        <f t="shared" ref="AE132:AE195" si="223">+AD132</f>
        <v>N/A</v>
      </c>
      <c r="AF132" s="71"/>
      <c r="AH132" s="51" t="s">
        <v>517</v>
      </c>
      <c r="AJ132" s="73">
        <f t="shared" si="216"/>
        <v>-7.999999999999996E-2</v>
      </c>
      <c r="AK132" s="73">
        <f t="shared" si="217"/>
        <v>6.5217391304347894E-2</v>
      </c>
      <c r="AL132" s="74">
        <f t="shared" si="218"/>
        <v>24166.666666666668</v>
      </c>
      <c r="AM132" s="74">
        <f t="shared" si="219"/>
        <v>14200</v>
      </c>
      <c r="AN132" s="107">
        <f t="shared" ref="AN132:AN195" si="224">(AM132/AL132)-1</f>
        <v>-0.41241379310344828</v>
      </c>
    </row>
    <row r="133" spans="1:40" ht="64.5" thickBot="1" x14ac:dyDescent="0.25">
      <c r="A133" s="59">
        <v>131</v>
      </c>
      <c r="B133" s="60" t="s">
        <v>651</v>
      </c>
      <c r="C133" s="61" t="s">
        <v>24</v>
      </c>
      <c r="D133" s="59">
        <v>1</v>
      </c>
      <c r="E133" s="62">
        <v>101500</v>
      </c>
      <c r="F133" s="91">
        <f t="shared" si="157"/>
        <v>19285</v>
      </c>
      <c r="G133" s="62">
        <f t="shared" si="159"/>
        <v>120785</v>
      </c>
      <c r="H133" s="62">
        <f t="shared" si="160"/>
        <v>120785</v>
      </c>
      <c r="I133" s="62">
        <v>89000</v>
      </c>
      <c r="J133" s="91">
        <f t="shared" si="220"/>
        <v>4450</v>
      </c>
      <c r="K133" s="62">
        <f t="shared" si="221"/>
        <v>93450</v>
      </c>
      <c r="L133" s="62">
        <f t="shared" si="222"/>
        <v>93450</v>
      </c>
      <c r="M133" s="62">
        <v>91000</v>
      </c>
      <c r="N133" s="91">
        <f t="shared" si="158"/>
        <v>17290</v>
      </c>
      <c r="O133" s="62">
        <f t="shared" si="161"/>
        <v>108290</v>
      </c>
      <c r="P133" s="62">
        <f t="shared" si="162"/>
        <v>108290</v>
      </c>
      <c r="Q133" s="62">
        <v>10058.06</v>
      </c>
      <c r="R133" s="62">
        <f t="shared" si="164"/>
        <v>1911.0313999999998</v>
      </c>
      <c r="S133" s="62">
        <f t="shared" si="165"/>
        <v>11969.091399999999</v>
      </c>
      <c r="T133" s="65">
        <f t="shared" si="166"/>
        <v>11969.091399999999</v>
      </c>
      <c r="U133" s="62">
        <v>26800</v>
      </c>
      <c r="V133" s="62">
        <f>U133*5%</f>
        <v>1340</v>
      </c>
      <c r="W133" s="62">
        <f t="shared" si="214"/>
        <v>28140</v>
      </c>
      <c r="X133" s="62">
        <f t="shared" si="215"/>
        <v>28140</v>
      </c>
      <c r="Y133" s="66" t="s">
        <v>466</v>
      </c>
      <c r="Z133" s="76">
        <v>0.05</v>
      </c>
      <c r="AA133" s="68"/>
      <c r="AB133" s="67" t="s">
        <v>394</v>
      </c>
      <c r="AC133" s="67" t="s">
        <v>394</v>
      </c>
      <c r="AD133" s="69" t="s">
        <v>394</v>
      </c>
      <c r="AE133" s="70" t="str">
        <f t="shared" si="223"/>
        <v>N/A</v>
      </c>
      <c r="AF133" s="71"/>
      <c r="AH133" s="51" t="s">
        <v>517</v>
      </c>
      <c r="AJ133" s="73">
        <f t="shared" si="216"/>
        <v>0.1404494382022472</v>
      </c>
      <c r="AK133" s="73">
        <f t="shared" si="217"/>
        <v>-0.10344827586206895</v>
      </c>
      <c r="AL133" s="74">
        <f t="shared" si="218"/>
        <v>93833.333333333328</v>
      </c>
      <c r="AM133" s="74">
        <f t="shared" si="219"/>
        <v>26800</v>
      </c>
      <c r="AN133" s="107">
        <f t="shared" si="224"/>
        <v>-0.71438721136767325</v>
      </c>
    </row>
    <row r="134" spans="1:40" ht="77.25" thickBot="1" x14ac:dyDescent="0.25">
      <c r="A134" s="59">
        <v>132</v>
      </c>
      <c r="B134" s="60" t="s">
        <v>652</v>
      </c>
      <c r="C134" s="61" t="s">
        <v>24</v>
      </c>
      <c r="D134" s="59">
        <v>1</v>
      </c>
      <c r="E134" s="62">
        <v>135000</v>
      </c>
      <c r="F134" s="91">
        <f t="shared" si="157"/>
        <v>25650</v>
      </c>
      <c r="G134" s="62">
        <f t="shared" si="159"/>
        <v>160650</v>
      </c>
      <c r="H134" s="62">
        <f t="shared" si="160"/>
        <v>160650</v>
      </c>
      <c r="I134" s="62">
        <v>145000</v>
      </c>
      <c r="J134" s="91">
        <f t="shared" si="220"/>
        <v>7250</v>
      </c>
      <c r="K134" s="62">
        <f t="shared" si="221"/>
        <v>152250</v>
      </c>
      <c r="L134" s="62">
        <f t="shared" si="222"/>
        <v>152250</v>
      </c>
      <c r="M134" s="62">
        <v>139500</v>
      </c>
      <c r="N134" s="91">
        <f t="shared" si="158"/>
        <v>26505</v>
      </c>
      <c r="O134" s="62">
        <f t="shared" si="161"/>
        <v>166005</v>
      </c>
      <c r="P134" s="62">
        <f t="shared" si="162"/>
        <v>166005</v>
      </c>
      <c r="Q134" s="62">
        <v>8899.27</v>
      </c>
      <c r="R134" s="62">
        <f t="shared" si="164"/>
        <v>1690.8613</v>
      </c>
      <c r="S134" s="62">
        <f t="shared" si="165"/>
        <v>10590.131300000001</v>
      </c>
      <c r="T134" s="65">
        <f t="shared" si="166"/>
        <v>10590.131300000001</v>
      </c>
      <c r="U134" s="62">
        <v>27000</v>
      </c>
      <c r="V134" s="62">
        <f>U134*5%</f>
        <v>1350</v>
      </c>
      <c r="W134" s="62">
        <f t="shared" si="214"/>
        <v>28350</v>
      </c>
      <c r="X134" s="62">
        <f t="shared" si="215"/>
        <v>28350</v>
      </c>
      <c r="Y134" s="66" t="s">
        <v>467</v>
      </c>
      <c r="Z134" s="76">
        <v>0.05</v>
      </c>
      <c r="AA134" s="68"/>
      <c r="AB134" s="67" t="s">
        <v>394</v>
      </c>
      <c r="AC134" s="67" t="s">
        <v>394</v>
      </c>
      <c r="AD134" s="69" t="s">
        <v>394</v>
      </c>
      <c r="AE134" s="70" t="str">
        <f t="shared" si="223"/>
        <v>N/A</v>
      </c>
      <c r="AF134" s="71"/>
      <c r="AH134" s="51" t="s">
        <v>517</v>
      </c>
      <c r="AJ134" s="73">
        <f t="shared" si="216"/>
        <v>-6.8965517241379337E-2</v>
      </c>
      <c r="AK134" s="73">
        <f t="shared" si="217"/>
        <v>3.3333333333333437E-2</v>
      </c>
      <c r="AL134" s="74">
        <f t="shared" si="218"/>
        <v>139833.33333333334</v>
      </c>
      <c r="AM134" s="74">
        <f t="shared" si="219"/>
        <v>27000</v>
      </c>
      <c r="AN134" s="107">
        <f t="shared" si="224"/>
        <v>-0.80691299165673425</v>
      </c>
    </row>
    <row r="135" spans="1:40" ht="153.75" thickBot="1" x14ac:dyDescent="0.25">
      <c r="A135" s="59">
        <v>133</v>
      </c>
      <c r="B135" s="60" t="s">
        <v>653</v>
      </c>
      <c r="C135" s="61" t="s">
        <v>102</v>
      </c>
      <c r="D135" s="59">
        <v>1</v>
      </c>
      <c r="E135" s="62">
        <v>150000</v>
      </c>
      <c r="F135" s="62">
        <f t="shared" si="157"/>
        <v>28500</v>
      </c>
      <c r="G135" s="62">
        <f t="shared" si="159"/>
        <v>178500</v>
      </c>
      <c r="H135" s="62">
        <f t="shared" si="160"/>
        <v>178500</v>
      </c>
      <c r="I135" s="62">
        <v>159000</v>
      </c>
      <c r="J135" s="62">
        <v>30210</v>
      </c>
      <c r="K135" s="62">
        <v>189210</v>
      </c>
      <c r="L135" s="62">
        <v>189210</v>
      </c>
      <c r="M135" s="62">
        <v>161200</v>
      </c>
      <c r="N135" s="62">
        <f t="shared" si="158"/>
        <v>30628</v>
      </c>
      <c r="O135" s="62">
        <f t="shared" si="161"/>
        <v>191828</v>
      </c>
      <c r="P135" s="62">
        <f t="shared" si="162"/>
        <v>191828</v>
      </c>
      <c r="Q135" s="62" t="s">
        <v>394</v>
      </c>
      <c r="R135" s="62" t="s">
        <v>394</v>
      </c>
      <c r="S135" s="62" t="s">
        <v>394</v>
      </c>
      <c r="T135" s="65" t="s">
        <v>394</v>
      </c>
      <c r="U135" s="62" t="s">
        <v>394</v>
      </c>
      <c r="V135" s="62" t="s">
        <v>394</v>
      </c>
      <c r="W135" s="62" t="s">
        <v>394</v>
      </c>
      <c r="X135" s="62" t="s">
        <v>394</v>
      </c>
      <c r="Y135" s="66" t="s">
        <v>394</v>
      </c>
      <c r="Z135" s="67"/>
      <c r="AA135" s="68"/>
      <c r="AB135" s="67" t="s">
        <v>394</v>
      </c>
      <c r="AC135" s="67" t="s">
        <v>394</v>
      </c>
      <c r="AD135" s="69" t="s">
        <v>394</v>
      </c>
      <c r="AE135" s="70" t="str">
        <f t="shared" si="223"/>
        <v>N/A</v>
      </c>
      <c r="AF135" s="71"/>
      <c r="AH135" s="50" t="s">
        <v>515</v>
      </c>
      <c r="AJ135" s="73">
        <f t="shared" si="216"/>
        <v>-5.6603773584905648E-2</v>
      </c>
      <c r="AK135" s="73">
        <f t="shared" si="217"/>
        <v>7.4666666666666659E-2</v>
      </c>
      <c r="AL135" s="74">
        <f t="shared" si="218"/>
        <v>156733.33333333334</v>
      </c>
      <c r="AM135" s="74" t="str">
        <f t="shared" si="219"/>
        <v>N/A</v>
      </c>
      <c r="AN135" s="108" t="e">
        <f t="shared" si="224"/>
        <v>#VALUE!</v>
      </c>
    </row>
    <row r="136" spans="1:40" ht="409.6" thickBot="1" x14ac:dyDescent="0.25">
      <c r="A136" s="92">
        <v>134</v>
      </c>
      <c r="B136" s="93" t="s">
        <v>654</v>
      </c>
      <c r="C136" s="94" t="s">
        <v>102</v>
      </c>
      <c r="D136" s="92">
        <v>1</v>
      </c>
      <c r="E136" s="62">
        <v>195000</v>
      </c>
      <c r="F136" s="62">
        <f t="shared" si="157"/>
        <v>37050</v>
      </c>
      <c r="G136" s="62">
        <f t="shared" si="159"/>
        <v>232050</v>
      </c>
      <c r="H136" s="62">
        <f t="shared" si="160"/>
        <v>232050</v>
      </c>
      <c r="I136" s="62">
        <v>189000</v>
      </c>
      <c r="J136" s="62">
        <v>35910</v>
      </c>
      <c r="K136" s="62">
        <v>224910</v>
      </c>
      <c r="L136" s="62">
        <v>224910</v>
      </c>
      <c r="M136" s="62">
        <v>189000</v>
      </c>
      <c r="N136" s="62">
        <f t="shared" si="158"/>
        <v>35910</v>
      </c>
      <c r="O136" s="62">
        <f t="shared" si="161"/>
        <v>224910</v>
      </c>
      <c r="P136" s="62">
        <f t="shared" si="162"/>
        <v>224910</v>
      </c>
      <c r="Q136" s="62" t="s">
        <v>394</v>
      </c>
      <c r="R136" s="62" t="s">
        <v>394</v>
      </c>
      <c r="S136" s="62" t="s">
        <v>394</v>
      </c>
      <c r="T136" s="65" t="s">
        <v>394</v>
      </c>
      <c r="U136" s="62" t="s">
        <v>394</v>
      </c>
      <c r="V136" s="62" t="s">
        <v>394</v>
      </c>
      <c r="W136" s="62" t="s">
        <v>394</v>
      </c>
      <c r="X136" s="62" t="s">
        <v>394</v>
      </c>
      <c r="Y136" s="66" t="s">
        <v>394</v>
      </c>
      <c r="Z136" s="67"/>
      <c r="AA136" s="68"/>
      <c r="AB136" s="67" t="s">
        <v>394</v>
      </c>
      <c r="AC136" s="67" t="s">
        <v>394</v>
      </c>
      <c r="AD136" s="69" t="s">
        <v>394</v>
      </c>
      <c r="AE136" s="70" t="str">
        <f t="shared" si="223"/>
        <v>N/A</v>
      </c>
      <c r="AF136" s="71"/>
      <c r="AH136" s="50" t="s">
        <v>515</v>
      </c>
      <c r="AJ136" s="73">
        <f t="shared" si="216"/>
        <v>3.1746031746031855E-2</v>
      </c>
      <c r="AK136" s="73">
        <f t="shared" si="217"/>
        <v>-3.0769230769230771E-2</v>
      </c>
      <c r="AL136" s="74">
        <f t="shared" si="218"/>
        <v>191000</v>
      </c>
      <c r="AM136" s="74" t="str">
        <f t="shared" si="219"/>
        <v>N/A</v>
      </c>
      <c r="AN136" s="108" t="e">
        <f t="shared" si="224"/>
        <v>#VALUE!</v>
      </c>
    </row>
    <row r="137" spans="1:40" ht="51.75" thickBot="1" x14ac:dyDescent="0.25">
      <c r="A137" s="59">
        <v>135</v>
      </c>
      <c r="B137" s="60" t="s">
        <v>655</v>
      </c>
      <c r="C137" s="61" t="s">
        <v>102</v>
      </c>
      <c r="D137" s="59">
        <v>1</v>
      </c>
      <c r="E137" s="62">
        <v>521000</v>
      </c>
      <c r="F137" s="62">
        <f>E137*19%</f>
        <v>98990</v>
      </c>
      <c r="G137" s="62">
        <f>F137+E137</f>
        <v>619990</v>
      </c>
      <c r="H137" s="62">
        <f t="shared" si="160"/>
        <v>619990</v>
      </c>
      <c r="I137" s="62">
        <v>523000</v>
      </c>
      <c r="J137" s="62">
        <v>99370</v>
      </c>
      <c r="K137" s="62">
        <v>622370</v>
      </c>
      <c r="L137" s="62">
        <v>622370</v>
      </c>
      <c r="M137" s="62">
        <v>512000</v>
      </c>
      <c r="N137" s="62">
        <f>M137*19%</f>
        <v>97280</v>
      </c>
      <c r="O137" s="62">
        <f t="shared" si="161"/>
        <v>609280</v>
      </c>
      <c r="P137" s="62">
        <f t="shared" si="162"/>
        <v>609280</v>
      </c>
      <c r="Q137" s="62" t="s">
        <v>394</v>
      </c>
      <c r="R137" s="62" t="s">
        <v>394</v>
      </c>
      <c r="S137" s="62" t="s">
        <v>394</v>
      </c>
      <c r="T137" s="65" t="s">
        <v>394</v>
      </c>
      <c r="U137" s="62" t="s">
        <v>394</v>
      </c>
      <c r="V137" s="62" t="s">
        <v>394</v>
      </c>
      <c r="W137" s="62" t="s">
        <v>394</v>
      </c>
      <c r="X137" s="62" t="s">
        <v>394</v>
      </c>
      <c r="Y137" s="66" t="s">
        <v>394</v>
      </c>
      <c r="Z137" s="67"/>
      <c r="AA137" s="68"/>
      <c r="AB137" s="67" t="s">
        <v>394</v>
      </c>
      <c r="AC137" s="67" t="s">
        <v>394</v>
      </c>
      <c r="AD137" s="69" t="s">
        <v>394</v>
      </c>
      <c r="AE137" s="70" t="str">
        <f t="shared" si="223"/>
        <v>N/A</v>
      </c>
      <c r="AF137" s="71"/>
      <c r="AH137" s="50" t="s">
        <v>515</v>
      </c>
      <c r="AJ137" s="73">
        <f t="shared" si="216"/>
        <v>-3.8240917782026429E-3</v>
      </c>
      <c r="AK137" s="73">
        <f t="shared" si="217"/>
        <v>-1.7274472168905985E-2</v>
      </c>
      <c r="AL137" s="74">
        <f t="shared" si="218"/>
        <v>518666.66666666669</v>
      </c>
      <c r="AM137" s="74" t="str">
        <f t="shared" si="219"/>
        <v>N/A</v>
      </c>
      <c r="AN137" s="108" t="e">
        <f t="shared" si="224"/>
        <v>#VALUE!</v>
      </c>
    </row>
    <row r="138" spans="1:40" ht="179.25" thickBot="1" x14ac:dyDescent="0.25">
      <c r="A138" s="59">
        <v>136</v>
      </c>
      <c r="B138" s="87" t="s">
        <v>656</v>
      </c>
      <c r="C138" s="61" t="s">
        <v>24</v>
      </c>
      <c r="D138" s="59">
        <v>1</v>
      </c>
      <c r="E138" s="62">
        <v>1750000</v>
      </c>
      <c r="F138" s="62">
        <f>E138*19%</f>
        <v>332500</v>
      </c>
      <c r="G138" s="62">
        <f t="shared" ref="G138:G150" si="225">F138+E138</f>
        <v>2082500</v>
      </c>
      <c r="H138" s="62">
        <f t="shared" si="160"/>
        <v>2082500</v>
      </c>
      <c r="I138" s="62">
        <v>1650000</v>
      </c>
      <c r="J138" s="62">
        <v>313500</v>
      </c>
      <c r="K138" s="62">
        <v>1963500</v>
      </c>
      <c r="L138" s="62">
        <v>1963500</v>
      </c>
      <c r="M138" s="62">
        <v>1630000</v>
      </c>
      <c r="N138" s="62">
        <f>M138*19%</f>
        <v>309700</v>
      </c>
      <c r="O138" s="62">
        <f t="shared" si="161"/>
        <v>1939700</v>
      </c>
      <c r="P138" s="62">
        <f t="shared" si="162"/>
        <v>1939700</v>
      </c>
      <c r="Q138" s="62" t="s">
        <v>394</v>
      </c>
      <c r="R138" s="62" t="s">
        <v>394</v>
      </c>
      <c r="S138" s="62" t="s">
        <v>394</v>
      </c>
      <c r="T138" s="65" t="s">
        <v>394</v>
      </c>
      <c r="U138" s="62" t="s">
        <v>394</v>
      </c>
      <c r="V138" s="62" t="s">
        <v>394</v>
      </c>
      <c r="W138" s="62" t="s">
        <v>394</v>
      </c>
      <c r="X138" s="62" t="s">
        <v>394</v>
      </c>
      <c r="Y138" s="66" t="s">
        <v>468</v>
      </c>
      <c r="Z138" s="76">
        <v>0.19</v>
      </c>
      <c r="AA138" s="68"/>
      <c r="AB138" s="67" t="s">
        <v>394</v>
      </c>
      <c r="AC138" s="67" t="s">
        <v>394</v>
      </c>
      <c r="AD138" s="69" t="s">
        <v>394</v>
      </c>
      <c r="AE138" s="70" t="str">
        <f t="shared" si="223"/>
        <v>N/A</v>
      </c>
      <c r="AF138" s="71" t="s">
        <v>469</v>
      </c>
      <c r="AH138" s="50" t="s">
        <v>515</v>
      </c>
      <c r="AJ138" s="73">
        <f t="shared" si="216"/>
        <v>6.0606060606060552E-2</v>
      </c>
      <c r="AK138" s="73">
        <f t="shared" si="217"/>
        <v>-6.8571428571428616E-2</v>
      </c>
      <c r="AL138" s="74">
        <f t="shared" si="218"/>
        <v>1676666.6666666667</v>
      </c>
      <c r="AM138" s="74" t="str">
        <f t="shared" si="219"/>
        <v>N/A</v>
      </c>
      <c r="AN138" s="108" t="e">
        <f t="shared" si="224"/>
        <v>#VALUE!</v>
      </c>
    </row>
    <row r="139" spans="1:40" ht="141" thickBot="1" x14ac:dyDescent="0.25">
      <c r="A139" s="59">
        <v>137</v>
      </c>
      <c r="B139" s="60" t="s">
        <v>657</v>
      </c>
      <c r="C139" s="61" t="s">
        <v>24</v>
      </c>
      <c r="D139" s="59">
        <v>1</v>
      </c>
      <c r="E139" s="62">
        <v>1710000</v>
      </c>
      <c r="F139" s="62">
        <f t="shared" ref="F139:F150" si="226">E139*19%</f>
        <v>324900</v>
      </c>
      <c r="G139" s="62">
        <f t="shared" si="225"/>
        <v>2034900</v>
      </c>
      <c r="H139" s="62">
        <f t="shared" si="160"/>
        <v>2034900</v>
      </c>
      <c r="I139" s="62">
        <v>1590000</v>
      </c>
      <c r="J139" s="62">
        <v>302100</v>
      </c>
      <c r="K139" s="62">
        <v>1892100</v>
      </c>
      <c r="L139" s="62">
        <v>1892100</v>
      </c>
      <c r="M139" s="62">
        <v>1630000</v>
      </c>
      <c r="N139" s="62">
        <f t="shared" ref="N139:N150" si="227">M139*19%</f>
        <v>309700</v>
      </c>
      <c r="O139" s="62">
        <f t="shared" si="161"/>
        <v>1939700</v>
      </c>
      <c r="P139" s="62">
        <f t="shared" si="162"/>
        <v>1939700</v>
      </c>
      <c r="Q139" s="62" t="s">
        <v>394</v>
      </c>
      <c r="R139" s="62" t="s">
        <v>394</v>
      </c>
      <c r="S139" s="62" t="s">
        <v>394</v>
      </c>
      <c r="T139" s="65" t="s">
        <v>394</v>
      </c>
      <c r="U139" s="62">
        <v>1030400</v>
      </c>
      <c r="V139" s="62">
        <f>+U139*0.19</f>
        <v>195776</v>
      </c>
      <c r="W139" s="62">
        <f>+U139+V139</f>
        <v>1226176</v>
      </c>
      <c r="X139" s="62">
        <f>+W139</f>
        <v>1226176</v>
      </c>
      <c r="Y139" s="66" t="s">
        <v>470</v>
      </c>
      <c r="Z139" s="76">
        <v>0.19</v>
      </c>
      <c r="AA139" s="68"/>
      <c r="AB139" s="67">
        <f t="shared" ref="AB139:AB198" si="228">+AD139/119%</f>
        <v>714201.68067226897</v>
      </c>
      <c r="AC139" s="67">
        <f t="shared" ref="AC139:AC195" si="229">+AB139*0.19</f>
        <v>135698.31932773109</v>
      </c>
      <c r="AD139" s="69">
        <v>849900</v>
      </c>
      <c r="AE139" s="70">
        <f t="shared" si="223"/>
        <v>849900</v>
      </c>
      <c r="AF139" s="71"/>
      <c r="AH139" s="50" t="s">
        <v>515</v>
      </c>
      <c r="AJ139" s="73">
        <f t="shared" si="216"/>
        <v>7.547169811320753E-2</v>
      </c>
      <c r="AK139" s="73">
        <f t="shared" si="217"/>
        <v>-4.6783625730994149E-2</v>
      </c>
      <c r="AL139" s="74">
        <f t="shared" si="218"/>
        <v>1643333.3333333333</v>
      </c>
      <c r="AM139" s="74">
        <f>+(U139+AB139)/2</f>
        <v>872300.84033613442</v>
      </c>
      <c r="AN139" s="107">
        <f t="shared" si="224"/>
        <v>-0.46918812961289991</v>
      </c>
    </row>
    <row r="140" spans="1:40" ht="230.25" thickBot="1" x14ac:dyDescent="0.25">
      <c r="A140" s="59">
        <v>138</v>
      </c>
      <c r="B140" s="60" t="s">
        <v>658</v>
      </c>
      <c r="C140" s="61" t="s">
        <v>24</v>
      </c>
      <c r="D140" s="59">
        <v>1</v>
      </c>
      <c r="E140" s="62">
        <v>2452000</v>
      </c>
      <c r="F140" s="62">
        <f t="shared" si="226"/>
        <v>465880</v>
      </c>
      <c r="G140" s="62">
        <f t="shared" si="225"/>
        <v>2917880</v>
      </c>
      <c r="H140" s="62">
        <f t="shared" si="160"/>
        <v>2917880</v>
      </c>
      <c r="I140" s="62">
        <v>2159000</v>
      </c>
      <c r="J140" s="62">
        <v>410210</v>
      </c>
      <c r="K140" s="62">
        <v>2569210</v>
      </c>
      <c r="L140" s="62">
        <v>2569210</v>
      </c>
      <c r="M140" s="62">
        <v>2232000</v>
      </c>
      <c r="N140" s="62">
        <f t="shared" si="227"/>
        <v>424080</v>
      </c>
      <c r="O140" s="62">
        <f t="shared" si="161"/>
        <v>2656080</v>
      </c>
      <c r="P140" s="62">
        <f t="shared" si="162"/>
        <v>2656080</v>
      </c>
      <c r="Q140" s="62" t="s">
        <v>394</v>
      </c>
      <c r="R140" s="62" t="s">
        <v>394</v>
      </c>
      <c r="S140" s="62" t="s">
        <v>394</v>
      </c>
      <c r="T140" s="65" t="s">
        <v>394</v>
      </c>
      <c r="U140" s="62">
        <v>473800</v>
      </c>
      <c r="V140" s="62">
        <f>+U140*0.19</f>
        <v>90022</v>
      </c>
      <c r="W140" s="62">
        <f>+U140+V140</f>
        <v>563822</v>
      </c>
      <c r="X140" s="62">
        <f>+W140</f>
        <v>563822</v>
      </c>
      <c r="Y140" s="66" t="s">
        <v>471</v>
      </c>
      <c r="Z140" s="76">
        <v>0.19</v>
      </c>
      <c r="AA140" s="68"/>
      <c r="AB140" s="67" t="s">
        <v>394</v>
      </c>
      <c r="AC140" s="67" t="s">
        <v>394</v>
      </c>
      <c r="AD140" s="69" t="s">
        <v>394</v>
      </c>
      <c r="AE140" s="70" t="str">
        <f t="shared" si="223"/>
        <v>N/A</v>
      </c>
      <c r="AF140" s="71"/>
      <c r="AH140" s="50" t="s">
        <v>515</v>
      </c>
      <c r="AJ140" s="73">
        <f t="shared" si="216"/>
        <v>0.13571097730430748</v>
      </c>
      <c r="AK140" s="73">
        <f t="shared" si="217"/>
        <v>-8.9722675367047255E-2</v>
      </c>
      <c r="AL140" s="74">
        <f t="shared" si="218"/>
        <v>2281000</v>
      </c>
      <c r="AM140" s="74">
        <f>+U140</f>
        <v>473800</v>
      </c>
      <c r="AN140" s="107">
        <f t="shared" si="224"/>
        <v>-0.79228408592722488</v>
      </c>
    </row>
    <row r="141" spans="1:40" ht="90" thickBot="1" x14ac:dyDescent="0.25">
      <c r="A141" s="59">
        <v>139</v>
      </c>
      <c r="B141" s="60" t="s">
        <v>659</v>
      </c>
      <c r="C141" s="61" t="s">
        <v>24</v>
      </c>
      <c r="D141" s="59">
        <v>1</v>
      </c>
      <c r="E141" s="62">
        <v>450</v>
      </c>
      <c r="F141" s="62">
        <f t="shared" si="226"/>
        <v>85.5</v>
      </c>
      <c r="G141" s="62">
        <f t="shared" si="225"/>
        <v>535.5</v>
      </c>
      <c r="H141" s="62">
        <f t="shared" si="160"/>
        <v>535.5</v>
      </c>
      <c r="I141" s="62">
        <v>500</v>
      </c>
      <c r="J141" s="62">
        <v>95</v>
      </c>
      <c r="K141" s="62">
        <v>595</v>
      </c>
      <c r="L141" s="62">
        <v>595</v>
      </c>
      <c r="M141" s="62">
        <v>465</v>
      </c>
      <c r="N141" s="62">
        <f t="shared" si="227"/>
        <v>88.35</v>
      </c>
      <c r="O141" s="62">
        <f t="shared" si="161"/>
        <v>553.35</v>
      </c>
      <c r="P141" s="62">
        <f t="shared" si="162"/>
        <v>553.35</v>
      </c>
      <c r="Q141" s="62" t="s">
        <v>394</v>
      </c>
      <c r="R141" s="62" t="s">
        <v>394</v>
      </c>
      <c r="S141" s="62" t="s">
        <v>394</v>
      </c>
      <c r="T141" s="65" t="s">
        <v>394</v>
      </c>
      <c r="U141" s="62" t="s">
        <v>394</v>
      </c>
      <c r="V141" s="62" t="s">
        <v>394</v>
      </c>
      <c r="W141" s="62" t="s">
        <v>394</v>
      </c>
      <c r="X141" s="62" t="s">
        <v>394</v>
      </c>
      <c r="Y141" s="66" t="s">
        <v>394</v>
      </c>
      <c r="Z141" s="67"/>
      <c r="AA141" s="68"/>
      <c r="AB141" s="67">
        <f t="shared" si="228"/>
        <v>24.369747899159666</v>
      </c>
      <c r="AC141" s="67">
        <f t="shared" si="229"/>
        <v>4.6302521008403366</v>
      </c>
      <c r="AD141" s="106">
        <v>29</v>
      </c>
      <c r="AE141" s="70">
        <f t="shared" si="223"/>
        <v>29</v>
      </c>
      <c r="AF141" s="88" t="s">
        <v>472</v>
      </c>
      <c r="AH141" s="50" t="s">
        <v>515</v>
      </c>
      <c r="AJ141" s="73">
        <f t="shared" si="216"/>
        <v>-9.9999999999999978E-2</v>
      </c>
      <c r="AK141" s="73">
        <f t="shared" si="217"/>
        <v>3.3333333333333437E-2</v>
      </c>
      <c r="AL141" s="74">
        <f t="shared" si="218"/>
        <v>471.66666666666669</v>
      </c>
      <c r="AM141" s="74">
        <f>+AB141</f>
        <v>24.369747899159666</v>
      </c>
      <c r="AN141" s="107">
        <f t="shared" si="224"/>
        <v>-0.94833268996644593</v>
      </c>
    </row>
    <row r="142" spans="1:40" ht="51.75" thickBot="1" x14ac:dyDescent="0.25">
      <c r="A142" s="59">
        <v>140</v>
      </c>
      <c r="B142" s="60" t="s">
        <v>660</v>
      </c>
      <c r="C142" s="61" t="s">
        <v>24</v>
      </c>
      <c r="D142" s="59">
        <v>1</v>
      </c>
      <c r="E142" s="62">
        <v>35000</v>
      </c>
      <c r="F142" s="62">
        <f t="shared" si="226"/>
        <v>6650</v>
      </c>
      <c r="G142" s="62">
        <f t="shared" si="225"/>
        <v>41650</v>
      </c>
      <c r="H142" s="62">
        <f t="shared" si="160"/>
        <v>41650</v>
      </c>
      <c r="I142" s="62">
        <v>29000</v>
      </c>
      <c r="J142" s="62">
        <v>5510</v>
      </c>
      <c r="K142" s="62">
        <v>34510</v>
      </c>
      <c r="L142" s="62">
        <v>34510</v>
      </c>
      <c r="M142" s="62">
        <v>32000</v>
      </c>
      <c r="N142" s="62">
        <f t="shared" si="227"/>
        <v>6080</v>
      </c>
      <c r="O142" s="62">
        <f t="shared" si="161"/>
        <v>38080</v>
      </c>
      <c r="P142" s="62">
        <f t="shared" si="162"/>
        <v>38080</v>
      </c>
      <c r="Q142" s="62" t="s">
        <v>394</v>
      </c>
      <c r="R142" s="62" t="s">
        <v>394</v>
      </c>
      <c r="S142" s="62" t="s">
        <v>394</v>
      </c>
      <c r="T142" s="65" t="s">
        <v>394</v>
      </c>
      <c r="U142" s="62" t="s">
        <v>394</v>
      </c>
      <c r="V142" s="62" t="s">
        <v>394</v>
      </c>
      <c r="W142" s="62" t="s">
        <v>394</v>
      </c>
      <c r="X142" s="62" t="s">
        <v>394</v>
      </c>
      <c r="Y142" s="66" t="s">
        <v>394</v>
      </c>
      <c r="Z142" s="67"/>
      <c r="AA142" s="68"/>
      <c r="AB142" s="67">
        <f t="shared" si="228"/>
        <v>4957.9831932773113</v>
      </c>
      <c r="AC142" s="67">
        <f t="shared" si="229"/>
        <v>942.01680672268913</v>
      </c>
      <c r="AD142" s="69">
        <v>5900</v>
      </c>
      <c r="AE142" s="70">
        <f t="shared" si="223"/>
        <v>5900</v>
      </c>
      <c r="AF142" s="71"/>
      <c r="AH142" s="50" t="s">
        <v>515</v>
      </c>
      <c r="AJ142" s="73">
        <f t="shared" si="216"/>
        <v>0.2068965517241379</v>
      </c>
      <c r="AK142" s="73">
        <f t="shared" si="217"/>
        <v>-8.5714285714285743E-2</v>
      </c>
      <c r="AL142" s="74">
        <f t="shared" si="218"/>
        <v>32000</v>
      </c>
      <c r="AM142" s="74">
        <f>+AB142</f>
        <v>4957.9831932773113</v>
      </c>
      <c r="AN142" s="107">
        <f t="shared" si="224"/>
        <v>-0.84506302521008403</v>
      </c>
    </row>
    <row r="143" spans="1:40" ht="39" thickBot="1" x14ac:dyDescent="0.25">
      <c r="A143" s="59">
        <v>141</v>
      </c>
      <c r="B143" s="60" t="s">
        <v>661</v>
      </c>
      <c r="C143" s="61" t="s">
        <v>24</v>
      </c>
      <c r="D143" s="59">
        <v>1</v>
      </c>
      <c r="E143" s="62">
        <v>17000</v>
      </c>
      <c r="F143" s="62">
        <f t="shared" si="226"/>
        <v>3230</v>
      </c>
      <c r="G143" s="62">
        <f t="shared" si="225"/>
        <v>20230</v>
      </c>
      <c r="H143" s="62">
        <f t="shared" si="160"/>
        <v>20230</v>
      </c>
      <c r="I143" s="62">
        <v>18900</v>
      </c>
      <c r="J143" s="62">
        <v>3591</v>
      </c>
      <c r="K143" s="62">
        <v>22491</v>
      </c>
      <c r="L143" s="62">
        <v>22491</v>
      </c>
      <c r="M143" s="62">
        <v>16000</v>
      </c>
      <c r="N143" s="62">
        <f t="shared" si="227"/>
        <v>3040</v>
      </c>
      <c r="O143" s="62">
        <f t="shared" si="161"/>
        <v>19040</v>
      </c>
      <c r="P143" s="62">
        <f t="shared" si="162"/>
        <v>19040</v>
      </c>
      <c r="Q143" s="62" t="s">
        <v>394</v>
      </c>
      <c r="R143" s="62" t="s">
        <v>394</v>
      </c>
      <c r="S143" s="62" t="s">
        <v>394</v>
      </c>
      <c r="T143" s="65" t="s">
        <v>394</v>
      </c>
      <c r="U143" s="62">
        <v>3500</v>
      </c>
      <c r="V143" s="62">
        <f t="shared" ref="V143:V144" si="230">+U143*0.19</f>
        <v>665</v>
      </c>
      <c r="W143" s="62">
        <f t="shared" ref="W143:W144" si="231">+U143+V143</f>
        <v>4165</v>
      </c>
      <c r="X143" s="62">
        <f t="shared" ref="X143:X144" si="232">+W143</f>
        <v>4165</v>
      </c>
      <c r="Y143" s="66" t="s">
        <v>423</v>
      </c>
      <c r="Z143" s="76">
        <v>0.19</v>
      </c>
      <c r="AA143" s="68"/>
      <c r="AB143" s="67" t="s">
        <v>394</v>
      </c>
      <c r="AC143" s="67" t="s">
        <v>394</v>
      </c>
      <c r="AD143" s="69" t="s">
        <v>394</v>
      </c>
      <c r="AE143" s="70" t="str">
        <f t="shared" si="223"/>
        <v>N/A</v>
      </c>
      <c r="AF143" s="71"/>
      <c r="AH143" s="50" t="s">
        <v>515</v>
      </c>
      <c r="AJ143" s="73">
        <f t="shared" si="216"/>
        <v>-0.10052910052910058</v>
      </c>
      <c r="AK143" s="73">
        <f t="shared" si="217"/>
        <v>-5.8823529411764719E-2</v>
      </c>
      <c r="AL143" s="74">
        <f t="shared" si="218"/>
        <v>17300</v>
      </c>
      <c r="AM143" s="74">
        <f t="shared" ref="AM143:AM144" si="233">+U143</f>
        <v>3500</v>
      </c>
      <c r="AN143" s="107">
        <f t="shared" si="224"/>
        <v>-0.79768786127167624</v>
      </c>
    </row>
    <row r="144" spans="1:40" ht="39" thickBot="1" x14ac:dyDescent="0.25">
      <c r="A144" s="59">
        <v>142</v>
      </c>
      <c r="B144" s="60" t="s">
        <v>662</v>
      </c>
      <c r="C144" s="61" t="s">
        <v>24</v>
      </c>
      <c r="D144" s="59">
        <v>1</v>
      </c>
      <c r="E144" s="62">
        <v>21500</v>
      </c>
      <c r="F144" s="62">
        <f t="shared" si="226"/>
        <v>4085</v>
      </c>
      <c r="G144" s="62">
        <f t="shared" si="225"/>
        <v>25585</v>
      </c>
      <c r="H144" s="62">
        <f t="shared" si="160"/>
        <v>25585</v>
      </c>
      <c r="I144" s="62">
        <v>21000</v>
      </c>
      <c r="J144" s="62">
        <v>3990</v>
      </c>
      <c r="K144" s="62">
        <v>24990</v>
      </c>
      <c r="L144" s="62">
        <v>24990</v>
      </c>
      <c r="M144" s="62">
        <v>20200</v>
      </c>
      <c r="N144" s="62">
        <f t="shared" si="227"/>
        <v>3838</v>
      </c>
      <c r="O144" s="62">
        <f t="shared" si="161"/>
        <v>24038</v>
      </c>
      <c r="P144" s="62">
        <f t="shared" si="162"/>
        <v>24038</v>
      </c>
      <c r="Q144" s="62" t="s">
        <v>394</v>
      </c>
      <c r="R144" s="62" t="s">
        <v>394</v>
      </c>
      <c r="S144" s="62" t="s">
        <v>394</v>
      </c>
      <c r="T144" s="65" t="s">
        <v>394</v>
      </c>
      <c r="U144" s="62">
        <v>5600</v>
      </c>
      <c r="V144" s="62">
        <f t="shared" si="230"/>
        <v>1064</v>
      </c>
      <c r="W144" s="62">
        <f t="shared" si="231"/>
        <v>6664</v>
      </c>
      <c r="X144" s="62">
        <f t="shared" si="232"/>
        <v>6664</v>
      </c>
      <c r="Y144" s="66" t="s">
        <v>473</v>
      </c>
      <c r="Z144" s="76">
        <v>0.19</v>
      </c>
      <c r="AA144" s="68"/>
      <c r="AB144" s="67" t="s">
        <v>394</v>
      </c>
      <c r="AC144" s="67" t="s">
        <v>394</v>
      </c>
      <c r="AD144" s="69" t="s">
        <v>394</v>
      </c>
      <c r="AE144" s="70" t="str">
        <f t="shared" si="223"/>
        <v>N/A</v>
      </c>
      <c r="AF144" s="71"/>
      <c r="AH144" s="50" t="s">
        <v>515</v>
      </c>
      <c r="AJ144" s="73">
        <f t="shared" si="216"/>
        <v>2.3809523809523725E-2</v>
      </c>
      <c r="AK144" s="73">
        <f t="shared" si="217"/>
        <v>-6.0465116279069808E-2</v>
      </c>
      <c r="AL144" s="74">
        <f t="shared" si="218"/>
        <v>20900</v>
      </c>
      <c r="AM144" s="74">
        <f t="shared" si="233"/>
        <v>5600</v>
      </c>
      <c r="AN144" s="107">
        <f t="shared" si="224"/>
        <v>-0.73205741626794252</v>
      </c>
    </row>
    <row r="145" spans="1:40" ht="26.25" thickBot="1" x14ac:dyDescent="0.25">
      <c r="A145" s="59">
        <v>143</v>
      </c>
      <c r="B145" s="60" t="s">
        <v>663</v>
      </c>
      <c r="C145" s="61" t="s">
        <v>24</v>
      </c>
      <c r="D145" s="59">
        <v>1</v>
      </c>
      <c r="E145" s="62">
        <v>26000</v>
      </c>
      <c r="F145" s="62">
        <f t="shared" si="226"/>
        <v>4940</v>
      </c>
      <c r="G145" s="62">
        <f t="shared" si="225"/>
        <v>30940</v>
      </c>
      <c r="H145" s="62">
        <f t="shared" si="160"/>
        <v>30940</v>
      </c>
      <c r="I145" s="62">
        <v>26500</v>
      </c>
      <c r="J145" s="62">
        <v>5035</v>
      </c>
      <c r="K145" s="62">
        <v>31535</v>
      </c>
      <c r="L145" s="62">
        <v>31535</v>
      </c>
      <c r="M145" s="62">
        <v>27500</v>
      </c>
      <c r="N145" s="62">
        <f t="shared" si="227"/>
        <v>5225</v>
      </c>
      <c r="O145" s="62">
        <f t="shared" si="161"/>
        <v>32725</v>
      </c>
      <c r="P145" s="62">
        <f t="shared" si="162"/>
        <v>32725</v>
      </c>
      <c r="Q145" s="62">
        <v>5890.15</v>
      </c>
      <c r="R145" s="62">
        <f t="shared" ref="R145:R146" si="234">Q145*19%</f>
        <v>1119.1285</v>
      </c>
      <c r="S145" s="62">
        <f t="shared" si="165"/>
        <v>7009.2784999999994</v>
      </c>
      <c r="T145" s="65">
        <f t="shared" si="166"/>
        <v>7009.2784999999994</v>
      </c>
      <c r="U145" s="62" t="s">
        <v>394</v>
      </c>
      <c r="V145" s="62" t="s">
        <v>394</v>
      </c>
      <c r="W145" s="62" t="s">
        <v>394</v>
      </c>
      <c r="X145" s="62" t="s">
        <v>394</v>
      </c>
      <c r="Y145" s="66" t="s">
        <v>394</v>
      </c>
      <c r="Z145" s="67"/>
      <c r="AA145" s="68"/>
      <c r="AB145" s="67">
        <f t="shared" si="228"/>
        <v>12268.90756302521</v>
      </c>
      <c r="AC145" s="67">
        <f t="shared" si="229"/>
        <v>2331.09243697479</v>
      </c>
      <c r="AD145" s="69">
        <v>14600</v>
      </c>
      <c r="AE145" s="70">
        <f t="shared" si="223"/>
        <v>14600</v>
      </c>
      <c r="AF145" s="88" t="s">
        <v>474</v>
      </c>
      <c r="AH145" s="50" t="s">
        <v>515</v>
      </c>
      <c r="AJ145" s="73">
        <f t="shared" si="216"/>
        <v>-1.8867924528301883E-2</v>
      </c>
      <c r="AK145" s="73">
        <f t="shared" si="217"/>
        <v>5.7692307692307709E-2</v>
      </c>
      <c r="AL145" s="74">
        <f t="shared" si="218"/>
        <v>26666.666666666668</v>
      </c>
      <c r="AM145" s="74">
        <f>+AB145</f>
        <v>12268.90756302521</v>
      </c>
      <c r="AN145" s="107">
        <f t="shared" si="224"/>
        <v>-0.5399159663865547</v>
      </c>
    </row>
    <row r="146" spans="1:40" ht="26.25" thickBot="1" x14ac:dyDescent="0.25">
      <c r="A146" s="59">
        <v>144</v>
      </c>
      <c r="B146" s="60" t="s">
        <v>664</v>
      </c>
      <c r="C146" s="61" t="s">
        <v>24</v>
      </c>
      <c r="D146" s="59">
        <v>1</v>
      </c>
      <c r="E146" s="62">
        <v>17000</v>
      </c>
      <c r="F146" s="62">
        <f t="shared" si="226"/>
        <v>3230</v>
      </c>
      <c r="G146" s="62">
        <f t="shared" si="225"/>
        <v>20230</v>
      </c>
      <c r="H146" s="62">
        <f t="shared" si="160"/>
        <v>20230</v>
      </c>
      <c r="I146" s="62">
        <v>15900</v>
      </c>
      <c r="J146" s="62">
        <v>3021</v>
      </c>
      <c r="K146" s="62">
        <v>18921</v>
      </c>
      <c r="L146" s="62">
        <v>18921</v>
      </c>
      <c r="M146" s="62">
        <v>16800</v>
      </c>
      <c r="N146" s="62">
        <f t="shared" si="227"/>
        <v>3192</v>
      </c>
      <c r="O146" s="62">
        <f t="shared" si="161"/>
        <v>19992</v>
      </c>
      <c r="P146" s="62">
        <f t="shared" si="162"/>
        <v>19992</v>
      </c>
      <c r="Q146" s="62">
        <v>6214.04</v>
      </c>
      <c r="R146" s="62">
        <f t="shared" si="234"/>
        <v>1180.6676</v>
      </c>
      <c r="S146" s="62">
        <f t="shared" si="165"/>
        <v>7394.7075999999997</v>
      </c>
      <c r="T146" s="65">
        <f t="shared" si="166"/>
        <v>7394.7075999999997</v>
      </c>
      <c r="U146" s="62" t="s">
        <v>394</v>
      </c>
      <c r="V146" s="62" t="s">
        <v>394</v>
      </c>
      <c r="W146" s="62" t="s">
        <v>394</v>
      </c>
      <c r="X146" s="62" t="s">
        <v>394</v>
      </c>
      <c r="Y146" s="66" t="s">
        <v>394</v>
      </c>
      <c r="Z146" s="67"/>
      <c r="AA146" s="68"/>
      <c r="AB146" s="67" t="s">
        <v>394</v>
      </c>
      <c r="AC146" s="67" t="s">
        <v>394</v>
      </c>
      <c r="AD146" s="69" t="s">
        <v>394</v>
      </c>
      <c r="AE146" s="70" t="str">
        <f t="shared" si="223"/>
        <v>N/A</v>
      </c>
      <c r="AF146" s="71"/>
      <c r="AH146" s="50" t="s">
        <v>515</v>
      </c>
      <c r="AJ146" s="73">
        <f t="shared" si="216"/>
        <v>6.9182389937106903E-2</v>
      </c>
      <c r="AK146" s="73">
        <f t="shared" si="217"/>
        <v>-1.1764705882352899E-2</v>
      </c>
      <c r="AL146" s="74">
        <f t="shared" si="218"/>
        <v>16566.666666666668</v>
      </c>
      <c r="AM146" s="74" t="str">
        <f>+U146</f>
        <v>N/A</v>
      </c>
      <c r="AN146" s="108" t="e">
        <f t="shared" si="224"/>
        <v>#VALUE!</v>
      </c>
    </row>
    <row r="147" spans="1:40" ht="102.75" thickBot="1" x14ac:dyDescent="0.25">
      <c r="A147" s="59">
        <v>145</v>
      </c>
      <c r="B147" s="60" t="s">
        <v>665</v>
      </c>
      <c r="C147" s="61" t="s">
        <v>24</v>
      </c>
      <c r="D147" s="59">
        <v>1</v>
      </c>
      <c r="E147" s="62">
        <v>8000</v>
      </c>
      <c r="F147" s="62">
        <f t="shared" si="226"/>
        <v>1520</v>
      </c>
      <c r="G147" s="62">
        <f t="shared" si="225"/>
        <v>9520</v>
      </c>
      <c r="H147" s="62">
        <f t="shared" si="160"/>
        <v>9520</v>
      </c>
      <c r="I147" s="62">
        <v>6800</v>
      </c>
      <c r="J147" s="62">
        <v>1292</v>
      </c>
      <c r="K147" s="62">
        <v>8092</v>
      </c>
      <c r="L147" s="62">
        <v>8092</v>
      </c>
      <c r="M147" s="62">
        <v>7100</v>
      </c>
      <c r="N147" s="62">
        <f t="shared" si="227"/>
        <v>1349</v>
      </c>
      <c r="O147" s="62">
        <f t="shared" si="161"/>
        <v>8449</v>
      </c>
      <c r="P147" s="62">
        <f t="shared" si="162"/>
        <v>8449</v>
      </c>
      <c r="Q147" s="62" t="s">
        <v>394</v>
      </c>
      <c r="R147" s="62" t="s">
        <v>394</v>
      </c>
      <c r="S147" s="62" t="s">
        <v>394</v>
      </c>
      <c r="T147" s="65" t="s">
        <v>394</v>
      </c>
      <c r="U147" s="62" t="s">
        <v>394</v>
      </c>
      <c r="V147" s="62" t="s">
        <v>394</v>
      </c>
      <c r="W147" s="62" t="s">
        <v>394</v>
      </c>
      <c r="X147" s="62" t="s">
        <v>394</v>
      </c>
      <c r="Y147" s="66" t="s">
        <v>394</v>
      </c>
      <c r="Z147" s="67"/>
      <c r="AA147" s="68"/>
      <c r="AB147" s="67">
        <f t="shared" si="228"/>
        <v>1848.7394957983195</v>
      </c>
      <c r="AC147" s="67">
        <f t="shared" si="229"/>
        <v>351.2605042016807</v>
      </c>
      <c r="AD147" s="69">
        <v>2200</v>
      </c>
      <c r="AE147" s="70">
        <f t="shared" si="223"/>
        <v>2200</v>
      </c>
      <c r="AF147" s="88" t="s">
        <v>475</v>
      </c>
      <c r="AH147" s="50" t="s">
        <v>515</v>
      </c>
      <c r="AJ147" s="73">
        <f t="shared" si="216"/>
        <v>0.17647058823529416</v>
      </c>
      <c r="AK147" s="73">
        <f t="shared" si="217"/>
        <v>-0.11250000000000004</v>
      </c>
      <c r="AL147" s="74">
        <f t="shared" si="218"/>
        <v>7300</v>
      </c>
      <c r="AM147" s="74">
        <f>+AB147</f>
        <v>1848.7394957983195</v>
      </c>
      <c r="AN147" s="107">
        <f t="shared" si="224"/>
        <v>-0.74674801427420279</v>
      </c>
    </row>
    <row r="148" spans="1:40" ht="141" thickBot="1" x14ac:dyDescent="0.25">
      <c r="A148" s="59">
        <v>146</v>
      </c>
      <c r="B148" s="60" t="s">
        <v>666</v>
      </c>
      <c r="C148" s="61" t="s">
        <v>24</v>
      </c>
      <c r="D148" s="59">
        <v>1</v>
      </c>
      <c r="E148" s="62">
        <v>35000</v>
      </c>
      <c r="F148" s="62">
        <f t="shared" si="226"/>
        <v>6650</v>
      </c>
      <c r="G148" s="62">
        <f t="shared" si="225"/>
        <v>41650</v>
      </c>
      <c r="H148" s="62">
        <f t="shared" si="160"/>
        <v>41650</v>
      </c>
      <c r="I148" s="62">
        <v>28000</v>
      </c>
      <c r="J148" s="62">
        <v>5320</v>
      </c>
      <c r="K148" s="62">
        <v>33320</v>
      </c>
      <c r="L148" s="62">
        <v>33320</v>
      </c>
      <c r="M148" s="62">
        <v>31000</v>
      </c>
      <c r="N148" s="62">
        <f t="shared" si="227"/>
        <v>5890</v>
      </c>
      <c r="O148" s="62">
        <f t="shared" si="161"/>
        <v>36890</v>
      </c>
      <c r="P148" s="62">
        <f t="shared" si="162"/>
        <v>36890</v>
      </c>
      <c r="Q148" s="62" t="s">
        <v>394</v>
      </c>
      <c r="R148" s="62" t="s">
        <v>394</v>
      </c>
      <c r="S148" s="62" t="s">
        <v>394</v>
      </c>
      <c r="T148" s="65" t="s">
        <v>394</v>
      </c>
      <c r="U148" s="62" t="s">
        <v>394</v>
      </c>
      <c r="V148" s="62" t="s">
        <v>394</v>
      </c>
      <c r="W148" s="62" t="s">
        <v>394</v>
      </c>
      <c r="X148" s="62" t="s">
        <v>394</v>
      </c>
      <c r="Y148" s="66" t="s">
        <v>394</v>
      </c>
      <c r="Z148" s="67"/>
      <c r="AA148" s="68"/>
      <c r="AB148" s="67" t="s">
        <v>394</v>
      </c>
      <c r="AC148" s="67" t="s">
        <v>394</v>
      </c>
      <c r="AD148" s="69" t="s">
        <v>394</v>
      </c>
      <c r="AE148" s="70" t="str">
        <f t="shared" si="223"/>
        <v>N/A</v>
      </c>
      <c r="AF148" s="71"/>
      <c r="AH148" s="50" t="s">
        <v>515</v>
      </c>
      <c r="AJ148" s="73">
        <f t="shared" si="216"/>
        <v>0.25</v>
      </c>
      <c r="AK148" s="73">
        <f t="shared" si="217"/>
        <v>-0.11428571428571432</v>
      </c>
      <c r="AL148" s="74">
        <f t="shared" si="218"/>
        <v>31333.333333333332</v>
      </c>
      <c r="AM148" s="74" t="str">
        <f t="shared" ref="AM148:AM153" si="235">+U148</f>
        <v>N/A</v>
      </c>
      <c r="AN148" s="108" t="e">
        <f t="shared" si="224"/>
        <v>#VALUE!</v>
      </c>
    </row>
    <row r="149" spans="1:40" ht="77.25" thickBot="1" x14ac:dyDescent="0.25">
      <c r="A149" s="59">
        <v>147</v>
      </c>
      <c r="B149" s="60" t="s">
        <v>667</v>
      </c>
      <c r="C149" s="61" t="s">
        <v>24</v>
      </c>
      <c r="D149" s="59">
        <v>1</v>
      </c>
      <c r="E149" s="62">
        <v>45000</v>
      </c>
      <c r="F149" s="62">
        <f t="shared" si="226"/>
        <v>8550</v>
      </c>
      <c r="G149" s="62">
        <f t="shared" si="225"/>
        <v>53550</v>
      </c>
      <c r="H149" s="62">
        <f t="shared" si="160"/>
        <v>53550</v>
      </c>
      <c r="I149" s="62">
        <v>98000</v>
      </c>
      <c r="J149" s="62">
        <v>18620</v>
      </c>
      <c r="K149" s="62">
        <v>116620</v>
      </c>
      <c r="L149" s="62">
        <v>116620</v>
      </c>
      <c r="M149" s="62">
        <v>102000</v>
      </c>
      <c r="N149" s="62">
        <f t="shared" si="227"/>
        <v>19380</v>
      </c>
      <c r="O149" s="62">
        <f t="shared" si="161"/>
        <v>121380</v>
      </c>
      <c r="P149" s="62">
        <f t="shared" si="162"/>
        <v>121380</v>
      </c>
      <c r="Q149" s="62" t="s">
        <v>394</v>
      </c>
      <c r="R149" s="62" t="s">
        <v>394</v>
      </c>
      <c r="S149" s="62" t="s">
        <v>394</v>
      </c>
      <c r="T149" s="65" t="s">
        <v>394</v>
      </c>
      <c r="U149" s="62">
        <v>18900</v>
      </c>
      <c r="V149" s="62">
        <f t="shared" ref="V149:V150" si="236">+U149*0.19</f>
        <v>3591</v>
      </c>
      <c r="W149" s="62">
        <f t="shared" ref="W149:W150" si="237">+U149+V149</f>
        <v>22491</v>
      </c>
      <c r="X149" s="62">
        <f t="shared" ref="X149:X150" si="238">+W149</f>
        <v>22491</v>
      </c>
      <c r="Y149" s="66" t="s">
        <v>476</v>
      </c>
      <c r="Z149" s="76">
        <v>0.19</v>
      </c>
      <c r="AA149" s="68"/>
      <c r="AB149" s="67" t="s">
        <v>394</v>
      </c>
      <c r="AC149" s="67" t="s">
        <v>394</v>
      </c>
      <c r="AD149" s="69" t="s">
        <v>394</v>
      </c>
      <c r="AE149" s="70" t="str">
        <f t="shared" si="223"/>
        <v>N/A</v>
      </c>
      <c r="AF149" s="71"/>
      <c r="AH149" s="50" t="s">
        <v>515</v>
      </c>
      <c r="AJ149" s="73">
        <f t="shared" si="216"/>
        <v>-0.54081632653061229</v>
      </c>
      <c r="AK149" s="73">
        <f t="shared" si="217"/>
        <v>1.2666666666666666</v>
      </c>
      <c r="AL149" s="74">
        <f t="shared" si="218"/>
        <v>81666.666666666672</v>
      </c>
      <c r="AM149" s="74">
        <f t="shared" si="235"/>
        <v>18900</v>
      </c>
      <c r="AN149" s="107">
        <f t="shared" si="224"/>
        <v>-0.76857142857142857</v>
      </c>
    </row>
    <row r="150" spans="1:40" ht="153.75" thickBot="1" x14ac:dyDescent="0.25">
      <c r="A150" s="59">
        <v>148</v>
      </c>
      <c r="B150" s="60" t="s">
        <v>668</v>
      </c>
      <c r="C150" s="61" t="s">
        <v>24</v>
      </c>
      <c r="D150" s="59">
        <v>1</v>
      </c>
      <c r="E150" s="62">
        <v>52000</v>
      </c>
      <c r="F150" s="62">
        <f t="shared" si="226"/>
        <v>9880</v>
      </c>
      <c r="G150" s="62">
        <f t="shared" si="225"/>
        <v>61880</v>
      </c>
      <c r="H150" s="62">
        <f t="shared" si="160"/>
        <v>61880</v>
      </c>
      <c r="I150" s="62">
        <v>36000</v>
      </c>
      <c r="J150" s="62">
        <v>6840</v>
      </c>
      <c r="K150" s="62">
        <v>42840</v>
      </c>
      <c r="L150" s="62">
        <v>42840</v>
      </c>
      <c r="M150" s="62">
        <v>41000</v>
      </c>
      <c r="N150" s="62">
        <f t="shared" si="227"/>
        <v>7790</v>
      </c>
      <c r="O150" s="62">
        <f t="shared" si="161"/>
        <v>48790</v>
      </c>
      <c r="P150" s="62">
        <f t="shared" si="162"/>
        <v>48790</v>
      </c>
      <c r="Q150" s="62" t="s">
        <v>394</v>
      </c>
      <c r="R150" s="62" t="s">
        <v>394</v>
      </c>
      <c r="S150" s="62" t="s">
        <v>394</v>
      </c>
      <c r="T150" s="65" t="s">
        <v>394</v>
      </c>
      <c r="U150" s="62">
        <v>129700</v>
      </c>
      <c r="V150" s="62">
        <f t="shared" si="236"/>
        <v>24643</v>
      </c>
      <c r="W150" s="62">
        <f t="shared" si="237"/>
        <v>154343</v>
      </c>
      <c r="X150" s="62">
        <f t="shared" si="238"/>
        <v>154343</v>
      </c>
      <c r="Y150" s="66" t="s">
        <v>477</v>
      </c>
      <c r="Z150" s="76">
        <v>0.19</v>
      </c>
      <c r="AA150" s="68"/>
      <c r="AB150" s="67" t="s">
        <v>394</v>
      </c>
      <c r="AC150" s="67" t="s">
        <v>394</v>
      </c>
      <c r="AD150" s="69" t="s">
        <v>394</v>
      </c>
      <c r="AE150" s="70" t="str">
        <f t="shared" si="223"/>
        <v>N/A</v>
      </c>
      <c r="AF150" s="71"/>
      <c r="AH150" s="50" t="s">
        <v>515</v>
      </c>
      <c r="AJ150" s="73">
        <f t="shared" si="216"/>
        <v>0.44444444444444442</v>
      </c>
      <c r="AK150" s="73">
        <f t="shared" si="217"/>
        <v>-0.21153846153846156</v>
      </c>
      <c r="AL150" s="74">
        <f t="shared" si="218"/>
        <v>43000</v>
      </c>
      <c r="AM150" s="74">
        <f t="shared" si="235"/>
        <v>129700</v>
      </c>
      <c r="AN150" s="107">
        <f t="shared" si="224"/>
        <v>2.016279069767442</v>
      </c>
    </row>
    <row r="151" spans="1:40" ht="294" thickBot="1" x14ac:dyDescent="0.25">
      <c r="A151" s="95">
        <v>149</v>
      </c>
      <c r="B151" s="60" t="s">
        <v>669</v>
      </c>
      <c r="C151" s="96" t="s">
        <v>102</v>
      </c>
      <c r="D151" s="95">
        <v>1</v>
      </c>
      <c r="E151" s="62">
        <v>212000</v>
      </c>
      <c r="F151" s="62">
        <f>E151*19%</f>
        <v>40280</v>
      </c>
      <c r="G151" s="62">
        <f>F151+E151</f>
        <v>252280</v>
      </c>
      <c r="H151" s="62">
        <f>G151</f>
        <v>252280</v>
      </c>
      <c r="I151" s="62">
        <v>198000</v>
      </c>
      <c r="J151" s="62">
        <v>37620</v>
      </c>
      <c r="K151" s="62">
        <v>235620</v>
      </c>
      <c r="L151" s="62">
        <v>235620</v>
      </c>
      <c r="M151" s="62">
        <v>203000</v>
      </c>
      <c r="N151" s="62">
        <f>M151*19%</f>
        <v>38570</v>
      </c>
      <c r="O151" s="62">
        <f>N151+M151</f>
        <v>241570</v>
      </c>
      <c r="P151" s="62">
        <f>O151</f>
        <v>241570</v>
      </c>
      <c r="Q151" s="62" t="s">
        <v>394</v>
      </c>
      <c r="R151" s="62" t="s">
        <v>394</v>
      </c>
      <c r="S151" s="62" t="s">
        <v>394</v>
      </c>
      <c r="T151" s="65" t="s">
        <v>394</v>
      </c>
      <c r="U151" s="62" t="s">
        <v>394</v>
      </c>
      <c r="V151" s="62" t="s">
        <v>394</v>
      </c>
      <c r="W151" s="62" t="s">
        <v>394</v>
      </c>
      <c r="X151" s="62" t="s">
        <v>394</v>
      </c>
      <c r="Y151" s="66" t="s">
        <v>394</v>
      </c>
      <c r="Z151" s="67"/>
      <c r="AA151" s="68"/>
      <c r="AB151" s="67" t="s">
        <v>394</v>
      </c>
      <c r="AC151" s="67" t="s">
        <v>394</v>
      </c>
      <c r="AD151" s="69" t="s">
        <v>394</v>
      </c>
      <c r="AE151" s="70" t="str">
        <f t="shared" si="223"/>
        <v>N/A</v>
      </c>
      <c r="AF151" s="71"/>
      <c r="AH151" s="50" t="s">
        <v>515</v>
      </c>
      <c r="AJ151" s="73">
        <f t="shared" si="216"/>
        <v>7.0707070707070718E-2</v>
      </c>
      <c r="AK151" s="73">
        <f t="shared" si="217"/>
        <v>-4.2452830188679291E-2</v>
      </c>
      <c r="AL151" s="74">
        <f t="shared" si="218"/>
        <v>204333.33333333334</v>
      </c>
      <c r="AM151" s="74" t="str">
        <f t="shared" si="235"/>
        <v>N/A</v>
      </c>
      <c r="AN151" s="108" t="e">
        <f t="shared" si="224"/>
        <v>#VALUE!</v>
      </c>
    </row>
    <row r="152" spans="1:40" ht="268.5" thickBot="1" x14ac:dyDescent="0.25">
      <c r="A152" s="59">
        <v>150</v>
      </c>
      <c r="B152" s="60" t="s">
        <v>670</v>
      </c>
      <c r="C152" s="61" t="s">
        <v>102</v>
      </c>
      <c r="D152" s="59">
        <v>1</v>
      </c>
      <c r="E152" s="62">
        <v>230500</v>
      </c>
      <c r="F152" s="62">
        <f t="shared" ref="F152:F160" si="239">E152*19%</f>
        <v>43795</v>
      </c>
      <c r="G152" s="62">
        <f t="shared" ref="G152:G160" si="240">F152+E152</f>
        <v>274295</v>
      </c>
      <c r="H152" s="62">
        <f t="shared" ref="H152:H160" si="241">G152</f>
        <v>274295</v>
      </c>
      <c r="I152" s="62">
        <v>215000</v>
      </c>
      <c r="J152" s="62">
        <v>40850</v>
      </c>
      <c r="K152" s="62">
        <v>255850</v>
      </c>
      <c r="L152" s="62">
        <v>255850</v>
      </c>
      <c r="M152" s="62">
        <v>225000</v>
      </c>
      <c r="N152" s="62">
        <f t="shared" ref="N152:N160" si="242">M152*19%</f>
        <v>42750</v>
      </c>
      <c r="O152" s="62">
        <f t="shared" ref="O152:O160" si="243">N152+M152</f>
        <v>267750</v>
      </c>
      <c r="P152" s="62">
        <f t="shared" ref="P152:P160" si="244">O152</f>
        <v>267750</v>
      </c>
      <c r="Q152" s="62" t="s">
        <v>394</v>
      </c>
      <c r="R152" s="62" t="s">
        <v>394</v>
      </c>
      <c r="S152" s="62" t="s">
        <v>394</v>
      </c>
      <c r="T152" s="65" t="s">
        <v>394</v>
      </c>
      <c r="U152" s="62" t="s">
        <v>394</v>
      </c>
      <c r="V152" s="62" t="s">
        <v>394</v>
      </c>
      <c r="W152" s="62" t="s">
        <v>394</v>
      </c>
      <c r="X152" s="62" t="s">
        <v>394</v>
      </c>
      <c r="Y152" s="66" t="s">
        <v>394</v>
      </c>
      <c r="Z152" s="67"/>
      <c r="AA152" s="68"/>
      <c r="AB152" s="67" t="s">
        <v>394</v>
      </c>
      <c r="AC152" s="67" t="s">
        <v>394</v>
      </c>
      <c r="AD152" s="69" t="s">
        <v>394</v>
      </c>
      <c r="AE152" s="70" t="str">
        <f t="shared" si="223"/>
        <v>N/A</v>
      </c>
      <c r="AF152" s="71"/>
      <c r="AH152" s="50" t="s">
        <v>515</v>
      </c>
      <c r="AJ152" s="73">
        <f t="shared" si="216"/>
        <v>7.2093023255813904E-2</v>
      </c>
      <c r="AK152" s="73">
        <f t="shared" si="217"/>
        <v>-2.386117136659438E-2</v>
      </c>
      <c r="AL152" s="74">
        <f t="shared" si="218"/>
        <v>223500</v>
      </c>
      <c r="AM152" s="74" t="str">
        <f t="shared" si="235"/>
        <v>N/A</v>
      </c>
      <c r="AN152" s="108" t="e">
        <f t="shared" si="224"/>
        <v>#VALUE!</v>
      </c>
    </row>
    <row r="153" spans="1:40" ht="192" thickBot="1" x14ac:dyDescent="0.25">
      <c r="A153" s="95">
        <v>151</v>
      </c>
      <c r="B153" s="77" t="s">
        <v>671</v>
      </c>
      <c r="C153" s="61" t="s">
        <v>24</v>
      </c>
      <c r="D153" s="59">
        <v>1</v>
      </c>
      <c r="E153" s="62">
        <v>321220</v>
      </c>
      <c r="F153" s="62">
        <f t="shared" si="239"/>
        <v>61031.8</v>
      </c>
      <c r="G153" s="62">
        <f t="shared" si="240"/>
        <v>382251.8</v>
      </c>
      <c r="H153" s="62">
        <f t="shared" si="241"/>
        <v>382251.8</v>
      </c>
      <c r="I153" s="62">
        <v>285000</v>
      </c>
      <c r="J153" s="62">
        <v>54150</v>
      </c>
      <c r="K153" s="62">
        <v>339150</v>
      </c>
      <c r="L153" s="62">
        <v>339150</v>
      </c>
      <c r="M153" s="62">
        <v>301500</v>
      </c>
      <c r="N153" s="62">
        <f t="shared" si="242"/>
        <v>57285</v>
      </c>
      <c r="O153" s="62">
        <f t="shared" si="243"/>
        <v>358785</v>
      </c>
      <c r="P153" s="62">
        <f t="shared" si="244"/>
        <v>358785</v>
      </c>
      <c r="Q153" s="62" t="s">
        <v>394</v>
      </c>
      <c r="R153" s="62" t="s">
        <v>394</v>
      </c>
      <c r="S153" s="62" t="s">
        <v>394</v>
      </c>
      <c r="T153" s="65" t="s">
        <v>394</v>
      </c>
      <c r="U153" s="62" t="s">
        <v>394</v>
      </c>
      <c r="V153" s="62" t="s">
        <v>394</v>
      </c>
      <c r="W153" s="62" t="s">
        <v>394</v>
      </c>
      <c r="X153" s="62" t="s">
        <v>394</v>
      </c>
      <c r="Y153" s="66" t="s">
        <v>394</v>
      </c>
      <c r="Z153" s="67"/>
      <c r="AA153" s="68"/>
      <c r="AB153" s="67" t="s">
        <v>394</v>
      </c>
      <c r="AC153" s="67" t="s">
        <v>394</v>
      </c>
      <c r="AD153" s="69" t="s">
        <v>394</v>
      </c>
      <c r="AE153" s="70" t="str">
        <f t="shared" si="223"/>
        <v>N/A</v>
      </c>
      <c r="AF153" s="71"/>
      <c r="AH153" s="50" t="s">
        <v>515</v>
      </c>
      <c r="AJ153" s="73">
        <f t="shared" si="216"/>
        <v>0.12708771929824558</v>
      </c>
      <c r="AK153" s="73">
        <f t="shared" si="217"/>
        <v>-6.1390947014507202E-2</v>
      </c>
      <c r="AL153" s="74">
        <f t="shared" si="218"/>
        <v>302573.33333333331</v>
      </c>
      <c r="AM153" s="74" t="str">
        <f t="shared" si="235"/>
        <v>N/A</v>
      </c>
      <c r="AN153" s="108" t="e">
        <f t="shared" si="224"/>
        <v>#VALUE!</v>
      </c>
    </row>
    <row r="154" spans="1:40" ht="153.75" thickBot="1" x14ac:dyDescent="0.25">
      <c r="A154" s="59">
        <v>152</v>
      </c>
      <c r="B154" s="60" t="s">
        <v>672</v>
      </c>
      <c r="C154" s="61" t="s">
        <v>24</v>
      </c>
      <c r="D154" s="59">
        <v>1</v>
      </c>
      <c r="E154" s="62">
        <v>58000</v>
      </c>
      <c r="F154" s="62">
        <f t="shared" si="239"/>
        <v>11020</v>
      </c>
      <c r="G154" s="62">
        <f t="shared" si="240"/>
        <v>69020</v>
      </c>
      <c r="H154" s="62">
        <f t="shared" si="241"/>
        <v>69020</v>
      </c>
      <c r="I154" s="62">
        <v>59000</v>
      </c>
      <c r="J154" s="62">
        <v>11210</v>
      </c>
      <c r="K154" s="62">
        <v>70210</v>
      </c>
      <c r="L154" s="62">
        <v>70210</v>
      </c>
      <c r="M154" s="62">
        <v>65000</v>
      </c>
      <c r="N154" s="62">
        <f t="shared" si="242"/>
        <v>12350</v>
      </c>
      <c r="O154" s="62">
        <f t="shared" si="243"/>
        <v>77350</v>
      </c>
      <c r="P154" s="62">
        <f t="shared" si="244"/>
        <v>77350</v>
      </c>
      <c r="Q154" s="62" t="s">
        <v>394</v>
      </c>
      <c r="R154" s="62" t="s">
        <v>394</v>
      </c>
      <c r="S154" s="62" t="s">
        <v>394</v>
      </c>
      <c r="T154" s="65" t="s">
        <v>394</v>
      </c>
      <c r="U154" s="62" t="s">
        <v>394</v>
      </c>
      <c r="V154" s="62" t="s">
        <v>394</v>
      </c>
      <c r="W154" s="62" t="s">
        <v>394</v>
      </c>
      <c r="X154" s="62" t="s">
        <v>394</v>
      </c>
      <c r="Y154" s="66" t="s">
        <v>394</v>
      </c>
      <c r="Z154" s="67"/>
      <c r="AA154" s="68"/>
      <c r="AB154" s="67">
        <f t="shared" si="228"/>
        <v>23445.378151260506</v>
      </c>
      <c r="AC154" s="67">
        <f t="shared" si="229"/>
        <v>4454.6218487394963</v>
      </c>
      <c r="AD154" s="69">
        <v>27900</v>
      </c>
      <c r="AE154" s="70">
        <f t="shared" si="223"/>
        <v>27900</v>
      </c>
      <c r="AF154" s="71"/>
      <c r="AH154" s="50" t="s">
        <v>515</v>
      </c>
      <c r="AJ154" s="73">
        <f t="shared" si="216"/>
        <v>-1.6949152542372836E-2</v>
      </c>
      <c r="AK154" s="73">
        <f t="shared" si="217"/>
        <v>0.1206896551724137</v>
      </c>
      <c r="AL154" s="74">
        <f t="shared" si="218"/>
        <v>60666.666666666664</v>
      </c>
      <c r="AM154" s="74">
        <f>+AB154</f>
        <v>23445.378151260506</v>
      </c>
      <c r="AN154" s="107">
        <f t="shared" si="224"/>
        <v>-0.61353772278142027</v>
      </c>
    </row>
    <row r="155" spans="1:40" ht="179.25" thickBot="1" x14ac:dyDescent="0.25">
      <c r="A155" s="95">
        <v>153</v>
      </c>
      <c r="B155" s="60" t="s">
        <v>673</v>
      </c>
      <c r="C155" s="61" t="s">
        <v>24</v>
      </c>
      <c r="D155" s="59">
        <v>1</v>
      </c>
      <c r="E155" s="62">
        <v>253000</v>
      </c>
      <c r="F155" s="62">
        <f t="shared" si="239"/>
        <v>48070</v>
      </c>
      <c r="G155" s="62">
        <f t="shared" si="240"/>
        <v>301070</v>
      </c>
      <c r="H155" s="62">
        <f t="shared" si="241"/>
        <v>301070</v>
      </c>
      <c r="I155" s="62">
        <v>256300</v>
      </c>
      <c r="J155" s="62">
        <v>48697</v>
      </c>
      <c r="K155" s="62">
        <v>304997</v>
      </c>
      <c r="L155" s="62">
        <v>304997</v>
      </c>
      <c r="M155" s="62">
        <v>235000</v>
      </c>
      <c r="N155" s="62">
        <f t="shared" si="242"/>
        <v>44650</v>
      </c>
      <c r="O155" s="62">
        <f t="shared" si="243"/>
        <v>279650</v>
      </c>
      <c r="P155" s="62">
        <f t="shared" si="244"/>
        <v>279650</v>
      </c>
      <c r="Q155" s="62" t="s">
        <v>394</v>
      </c>
      <c r="R155" s="62" t="s">
        <v>394</v>
      </c>
      <c r="S155" s="62" t="s">
        <v>394</v>
      </c>
      <c r="T155" s="65" t="s">
        <v>394</v>
      </c>
      <c r="U155" s="62" t="s">
        <v>394</v>
      </c>
      <c r="V155" s="62" t="s">
        <v>394</v>
      </c>
      <c r="W155" s="62" t="s">
        <v>394</v>
      </c>
      <c r="X155" s="62" t="s">
        <v>394</v>
      </c>
      <c r="Y155" s="66" t="s">
        <v>394</v>
      </c>
      <c r="Z155" s="67"/>
      <c r="AA155" s="68"/>
      <c r="AB155" s="67" t="s">
        <v>394</v>
      </c>
      <c r="AC155" s="67" t="s">
        <v>394</v>
      </c>
      <c r="AD155" s="69" t="s">
        <v>394</v>
      </c>
      <c r="AE155" s="70" t="str">
        <f t="shared" si="223"/>
        <v>N/A</v>
      </c>
      <c r="AF155" s="71"/>
      <c r="AH155" s="50" t="s">
        <v>515</v>
      </c>
      <c r="AJ155" s="73">
        <f t="shared" si="216"/>
        <v>-1.2875536480686733E-2</v>
      </c>
      <c r="AK155" s="73">
        <f t="shared" si="217"/>
        <v>-7.1146245059288571E-2</v>
      </c>
      <c r="AL155" s="74">
        <f t="shared" si="218"/>
        <v>248100</v>
      </c>
      <c r="AM155" s="74" t="str">
        <f t="shared" ref="AM155:AM158" si="245">+U155</f>
        <v>N/A</v>
      </c>
      <c r="AN155" s="108" t="e">
        <f t="shared" si="224"/>
        <v>#VALUE!</v>
      </c>
    </row>
    <row r="156" spans="1:40" ht="141" thickBot="1" x14ac:dyDescent="0.25">
      <c r="A156" s="59">
        <v>154</v>
      </c>
      <c r="B156" s="60" t="s">
        <v>674</v>
      </c>
      <c r="C156" s="61" t="s">
        <v>24</v>
      </c>
      <c r="D156" s="59">
        <v>1</v>
      </c>
      <c r="E156" s="62">
        <v>312000</v>
      </c>
      <c r="F156" s="62">
        <f t="shared" si="239"/>
        <v>59280</v>
      </c>
      <c r="G156" s="62">
        <f t="shared" si="240"/>
        <v>371280</v>
      </c>
      <c r="H156" s="62">
        <f t="shared" si="241"/>
        <v>371280</v>
      </c>
      <c r="I156" s="62">
        <v>312000</v>
      </c>
      <c r="J156" s="62">
        <v>59280</v>
      </c>
      <c r="K156" s="62">
        <v>371280</v>
      </c>
      <c r="L156" s="62">
        <v>371280</v>
      </c>
      <c r="M156" s="62">
        <v>296000</v>
      </c>
      <c r="N156" s="62">
        <f t="shared" si="242"/>
        <v>56240</v>
      </c>
      <c r="O156" s="62">
        <f t="shared" si="243"/>
        <v>352240</v>
      </c>
      <c r="P156" s="62">
        <f t="shared" si="244"/>
        <v>352240</v>
      </c>
      <c r="Q156" s="62" t="s">
        <v>394</v>
      </c>
      <c r="R156" s="62" t="s">
        <v>394</v>
      </c>
      <c r="S156" s="62" t="s">
        <v>394</v>
      </c>
      <c r="T156" s="65" t="s">
        <v>394</v>
      </c>
      <c r="U156" s="62" t="s">
        <v>394</v>
      </c>
      <c r="V156" s="62" t="s">
        <v>394</v>
      </c>
      <c r="W156" s="62" t="s">
        <v>394</v>
      </c>
      <c r="X156" s="62" t="s">
        <v>394</v>
      </c>
      <c r="Y156" s="66" t="s">
        <v>394</v>
      </c>
      <c r="Z156" s="67"/>
      <c r="AA156" s="68"/>
      <c r="AB156" s="67" t="s">
        <v>394</v>
      </c>
      <c r="AC156" s="67" t="s">
        <v>394</v>
      </c>
      <c r="AD156" s="69" t="s">
        <v>394</v>
      </c>
      <c r="AE156" s="70" t="str">
        <f t="shared" si="223"/>
        <v>N/A</v>
      </c>
      <c r="AF156" s="71"/>
      <c r="AH156" s="50" t="s">
        <v>515</v>
      </c>
      <c r="AJ156" s="73">
        <f t="shared" si="216"/>
        <v>0</v>
      </c>
      <c r="AK156" s="73">
        <f t="shared" si="217"/>
        <v>-5.1282051282051322E-2</v>
      </c>
      <c r="AL156" s="74">
        <f t="shared" si="218"/>
        <v>306666.66666666669</v>
      </c>
      <c r="AM156" s="74" t="str">
        <f t="shared" si="245"/>
        <v>N/A</v>
      </c>
      <c r="AN156" s="108" t="e">
        <f t="shared" si="224"/>
        <v>#VALUE!</v>
      </c>
    </row>
    <row r="157" spans="1:40" ht="166.5" thickBot="1" x14ac:dyDescent="0.25">
      <c r="A157" s="95">
        <v>155</v>
      </c>
      <c r="B157" s="60" t="s">
        <v>675</v>
      </c>
      <c r="C157" s="61" t="s">
        <v>24</v>
      </c>
      <c r="D157" s="59">
        <v>1</v>
      </c>
      <c r="E157" s="62">
        <v>355000</v>
      </c>
      <c r="F157" s="62">
        <f t="shared" si="239"/>
        <v>67450</v>
      </c>
      <c r="G157" s="62">
        <f t="shared" si="240"/>
        <v>422450</v>
      </c>
      <c r="H157" s="62">
        <f t="shared" si="241"/>
        <v>422450</v>
      </c>
      <c r="I157" s="62">
        <v>350000</v>
      </c>
      <c r="J157" s="62">
        <v>66500</v>
      </c>
      <c r="K157" s="62">
        <v>416500</v>
      </c>
      <c r="L157" s="62">
        <v>416500</v>
      </c>
      <c r="M157" s="62">
        <v>345000</v>
      </c>
      <c r="N157" s="62">
        <f t="shared" si="242"/>
        <v>65550</v>
      </c>
      <c r="O157" s="62">
        <f t="shared" si="243"/>
        <v>410550</v>
      </c>
      <c r="P157" s="62">
        <f t="shared" si="244"/>
        <v>410550</v>
      </c>
      <c r="Q157" s="62" t="s">
        <v>394</v>
      </c>
      <c r="R157" s="62" t="s">
        <v>394</v>
      </c>
      <c r="S157" s="62" t="s">
        <v>394</v>
      </c>
      <c r="T157" s="65" t="s">
        <v>394</v>
      </c>
      <c r="U157" s="62" t="s">
        <v>394</v>
      </c>
      <c r="V157" s="62" t="s">
        <v>394</v>
      </c>
      <c r="W157" s="62" t="s">
        <v>394</v>
      </c>
      <c r="X157" s="62" t="s">
        <v>394</v>
      </c>
      <c r="Y157" s="66" t="s">
        <v>394</v>
      </c>
      <c r="Z157" s="67"/>
      <c r="AA157" s="68"/>
      <c r="AB157" s="67" t="s">
        <v>394</v>
      </c>
      <c r="AC157" s="67" t="s">
        <v>394</v>
      </c>
      <c r="AD157" s="69" t="s">
        <v>394</v>
      </c>
      <c r="AE157" s="70" t="str">
        <f t="shared" si="223"/>
        <v>N/A</v>
      </c>
      <c r="AF157" s="71"/>
      <c r="AH157" s="50" t="s">
        <v>515</v>
      </c>
      <c r="AJ157" s="73">
        <f t="shared" si="216"/>
        <v>1.4285714285714235E-2</v>
      </c>
      <c r="AK157" s="73">
        <f t="shared" si="217"/>
        <v>-2.8169014084507005E-2</v>
      </c>
      <c r="AL157" s="74">
        <f t="shared" si="218"/>
        <v>350000</v>
      </c>
      <c r="AM157" s="74" t="str">
        <f t="shared" si="245"/>
        <v>N/A</v>
      </c>
      <c r="AN157" s="108" t="e">
        <f t="shared" si="224"/>
        <v>#VALUE!</v>
      </c>
    </row>
    <row r="158" spans="1:40" ht="294" thickBot="1" x14ac:dyDescent="0.25">
      <c r="A158" s="59">
        <v>156</v>
      </c>
      <c r="B158" s="60" t="s">
        <v>676</v>
      </c>
      <c r="C158" s="61" t="s">
        <v>24</v>
      </c>
      <c r="D158" s="59">
        <v>1</v>
      </c>
      <c r="E158" s="62">
        <v>192000</v>
      </c>
      <c r="F158" s="62">
        <f t="shared" si="239"/>
        <v>36480</v>
      </c>
      <c r="G158" s="62">
        <f t="shared" si="240"/>
        <v>228480</v>
      </c>
      <c r="H158" s="62">
        <f t="shared" si="241"/>
        <v>228480</v>
      </c>
      <c r="I158" s="62">
        <v>186000</v>
      </c>
      <c r="J158" s="62">
        <v>35340</v>
      </c>
      <c r="K158" s="62">
        <v>221340</v>
      </c>
      <c r="L158" s="62">
        <v>221340</v>
      </c>
      <c r="M158" s="62">
        <v>186000</v>
      </c>
      <c r="N158" s="62">
        <f t="shared" si="242"/>
        <v>35340</v>
      </c>
      <c r="O158" s="62">
        <f t="shared" si="243"/>
        <v>221340</v>
      </c>
      <c r="P158" s="62">
        <f t="shared" si="244"/>
        <v>221340</v>
      </c>
      <c r="Q158" s="62" t="s">
        <v>394</v>
      </c>
      <c r="R158" s="62" t="s">
        <v>394</v>
      </c>
      <c r="S158" s="62" t="s">
        <v>394</v>
      </c>
      <c r="T158" s="65" t="s">
        <v>394</v>
      </c>
      <c r="U158" s="62" t="s">
        <v>394</v>
      </c>
      <c r="V158" s="62" t="s">
        <v>394</v>
      </c>
      <c r="W158" s="62" t="s">
        <v>394</v>
      </c>
      <c r="X158" s="62" t="s">
        <v>394</v>
      </c>
      <c r="Y158" s="66" t="s">
        <v>394</v>
      </c>
      <c r="Z158" s="67"/>
      <c r="AA158" s="68"/>
      <c r="AB158" s="67" t="s">
        <v>394</v>
      </c>
      <c r="AC158" s="67" t="s">
        <v>394</v>
      </c>
      <c r="AD158" s="69" t="s">
        <v>394</v>
      </c>
      <c r="AE158" s="70" t="str">
        <f t="shared" si="223"/>
        <v>N/A</v>
      </c>
      <c r="AF158" s="71"/>
      <c r="AH158" s="50" t="s">
        <v>515</v>
      </c>
      <c r="AJ158" s="73">
        <f t="shared" si="216"/>
        <v>3.2258064516129004E-2</v>
      </c>
      <c r="AK158" s="73">
        <f t="shared" si="217"/>
        <v>-3.125E-2</v>
      </c>
      <c r="AL158" s="74">
        <f t="shared" si="218"/>
        <v>188000</v>
      </c>
      <c r="AM158" s="74" t="str">
        <f t="shared" si="245"/>
        <v>N/A</v>
      </c>
      <c r="AN158" s="108" t="e">
        <f t="shared" si="224"/>
        <v>#VALUE!</v>
      </c>
    </row>
    <row r="159" spans="1:40" ht="166.5" thickBot="1" x14ac:dyDescent="0.25">
      <c r="A159" s="95">
        <v>157</v>
      </c>
      <c r="B159" s="77" t="s">
        <v>677</v>
      </c>
      <c r="C159" s="61" t="s">
        <v>24</v>
      </c>
      <c r="D159" s="59">
        <v>1</v>
      </c>
      <c r="E159" s="62">
        <v>22000</v>
      </c>
      <c r="F159" s="62">
        <f t="shared" si="239"/>
        <v>4180</v>
      </c>
      <c r="G159" s="62">
        <f t="shared" si="240"/>
        <v>26180</v>
      </c>
      <c r="H159" s="62">
        <f t="shared" si="241"/>
        <v>26180</v>
      </c>
      <c r="I159" s="62">
        <v>18000</v>
      </c>
      <c r="J159" s="62">
        <v>3420</v>
      </c>
      <c r="K159" s="62">
        <v>21420</v>
      </c>
      <c r="L159" s="62">
        <v>21420</v>
      </c>
      <c r="M159" s="62">
        <v>21200</v>
      </c>
      <c r="N159" s="62">
        <f t="shared" si="242"/>
        <v>4028</v>
      </c>
      <c r="O159" s="62">
        <f t="shared" si="243"/>
        <v>25228</v>
      </c>
      <c r="P159" s="62">
        <f t="shared" si="244"/>
        <v>25228</v>
      </c>
      <c r="Q159" s="62" t="s">
        <v>394</v>
      </c>
      <c r="R159" s="62" t="s">
        <v>394</v>
      </c>
      <c r="S159" s="62" t="s">
        <v>394</v>
      </c>
      <c r="T159" s="65" t="s">
        <v>394</v>
      </c>
      <c r="U159" s="62">
        <v>10000</v>
      </c>
      <c r="V159" s="62">
        <f t="shared" ref="V159:V162" si="246">+U159*0.19</f>
        <v>1900</v>
      </c>
      <c r="W159" s="62">
        <f t="shared" ref="W159" si="247">+U159+V159</f>
        <v>11900</v>
      </c>
      <c r="X159" s="62">
        <f t="shared" ref="X159:X162" si="248">+W159</f>
        <v>11900</v>
      </c>
      <c r="Y159" s="66" t="s">
        <v>478</v>
      </c>
      <c r="Z159" s="76">
        <v>0.19</v>
      </c>
      <c r="AA159" s="68"/>
      <c r="AB159" s="67">
        <f t="shared" si="228"/>
        <v>9075.6302521008402</v>
      </c>
      <c r="AC159" s="67">
        <f t="shared" si="229"/>
        <v>1724.3697478991596</v>
      </c>
      <c r="AD159" s="69">
        <v>10800</v>
      </c>
      <c r="AE159" s="70">
        <f t="shared" si="223"/>
        <v>10800</v>
      </c>
      <c r="AF159" s="71"/>
      <c r="AH159" s="50" t="s">
        <v>515</v>
      </c>
      <c r="AJ159" s="73">
        <f t="shared" si="216"/>
        <v>0.22222222222222232</v>
      </c>
      <c r="AK159" s="73">
        <f t="shared" si="217"/>
        <v>-3.6363636363636376E-2</v>
      </c>
      <c r="AL159" s="74">
        <f t="shared" si="218"/>
        <v>20400</v>
      </c>
      <c r="AM159" s="74">
        <f>+(U159+AB159)/2</f>
        <v>9537.8151260504201</v>
      </c>
      <c r="AN159" s="107">
        <f t="shared" si="224"/>
        <v>-0.53246004284066561</v>
      </c>
    </row>
    <row r="160" spans="1:40" ht="128.25" thickBot="1" x14ac:dyDescent="0.25">
      <c r="A160" s="59">
        <v>158</v>
      </c>
      <c r="B160" s="60" t="s">
        <v>678</v>
      </c>
      <c r="C160" s="61" t="s">
        <v>24</v>
      </c>
      <c r="D160" s="59">
        <v>1</v>
      </c>
      <c r="E160" s="62">
        <v>2500000</v>
      </c>
      <c r="F160" s="62">
        <f t="shared" si="239"/>
        <v>475000</v>
      </c>
      <c r="G160" s="62">
        <f t="shared" si="240"/>
        <v>2975000</v>
      </c>
      <c r="H160" s="62">
        <f t="shared" si="241"/>
        <v>2975000</v>
      </c>
      <c r="I160" s="62">
        <v>1968000</v>
      </c>
      <c r="J160" s="62">
        <v>373920</v>
      </c>
      <c r="K160" s="62">
        <v>2341920</v>
      </c>
      <c r="L160" s="62">
        <v>2341920</v>
      </c>
      <c r="M160" s="62">
        <v>2150000</v>
      </c>
      <c r="N160" s="62">
        <f t="shared" si="242"/>
        <v>408500</v>
      </c>
      <c r="O160" s="62">
        <f t="shared" si="243"/>
        <v>2558500</v>
      </c>
      <c r="P160" s="62">
        <f t="shared" si="244"/>
        <v>2558500</v>
      </c>
      <c r="Q160" s="62" t="s">
        <v>394</v>
      </c>
      <c r="R160" s="62" t="s">
        <v>394</v>
      </c>
      <c r="S160" s="62" t="s">
        <v>394</v>
      </c>
      <c r="T160" s="65" t="s">
        <v>394</v>
      </c>
      <c r="U160" s="62">
        <v>1080900</v>
      </c>
      <c r="V160" s="62">
        <f t="shared" si="246"/>
        <v>205371</v>
      </c>
      <c r="W160" s="62">
        <f t="shared" ref="W160" si="249">+U160+V160</f>
        <v>1286271</v>
      </c>
      <c r="X160" s="62">
        <f t="shared" si="248"/>
        <v>1286271</v>
      </c>
      <c r="Y160" s="66" t="s">
        <v>479</v>
      </c>
      <c r="Z160" s="76">
        <v>0.19</v>
      </c>
      <c r="AA160" s="68"/>
      <c r="AB160" s="67">
        <f t="shared" si="228"/>
        <v>467563.02521008404</v>
      </c>
      <c r="AC160" s="67">
        <f t="shared" si="229"/>
        <v>88836.97478991597</v>
      </c>
      <c r="AD160" s="69">
        <v>556400</v>
      </c>
      <c r="AE160" s="70">
        <f t="shared" si="223"/>
        <v>556400</v>
      </c>
      <c r="AF160" s="71"/>
      <c r="AH160" s="50" t="s">
        <v>515</v>
      </c>
      <c r="AJ160" s="73">
        <f t="shared" si="216"/>
        <v>0.27032520325203246</v>
      </c>
      <c r="AK160" s="73">
        <f t="shared" si="217"/>
        <v>-0.14000000000000001</v>
      </c>
      <c r="AL160" s="74">
        <f t="shared" si="218"/>
        <v>2206000</v>
      </c>
      <c r="AM160" s="74">
        <f>+(U160+AB160)/2</f>
        <v>774231.51260504196</v>
      </c>
      <c r="AN160" s="107">
        <f t="shared" si="224"/>
        <v>-0.64903376581820393</v>
      </c>
    </row>
    <row r="161" spans="1:40" ht="153.75" thickBot="1" x14ac:dyDescent="0.25">
      <c r="A161" s="59">
        <v>159</v>
      </c>
      <c r="B161" s="60" t="s">
        <v>679</v>
      </c>
      <c r="C161" s="61" t="s">
        <v>24</v>
      </c>
      <c r="D161" s="59">
        <v>1</v>
      </c>
      <c r="E161" s="62">
        <v>13000</v>
      </c>
      <c r="F161" s="62">
        <f t="shared" ref="F161:F171" si="250">E161*19%</f>
        <v>2470</v>
      </c>
      <c r="G161" s="62">
        <f t="shared" ref="G161:G171" si="251">F161+E161</f>
        <v>15470</v>
      </c>
      <c r="H161" s="62">
        <f t="shared" ref="H161:H171" si="252">G161</f>
        <v>15470</v>
      </c>
      <c r="I161" s="62">
        <v>11500</v>
      </c>
      <c r="J161" s="62">
        <v>2185</v>
      </c>
      <c r="K161" s="62">
        <v>13685</v>
      </c>
      <c r="L161" s="62">
        <v>13685</v>
      </c>
      <c r="M161" s="62">
        <v>12500</v>
      </c>
      <c r="N161" s="62">
        <f>M161*19%</f>
        <v>2375</v>
      </c>
      <c r="O161" s="62">
        <f>N161+M161</f>
        <v>14875</v>
      </c>
      <c r="P161" s="62">
        <f>O161</f>
        <v>14875</v>
      </c>
      <c r="Q161" s="62" t="s">
        <v>394</v>
      </c>
      <c r="R161" s="62" t="s">
        <v>394</v>
      </c>
      <c r="S161" s="62" t="s">
        <v>394</v>
      </c>
      <c r="T161" s="65" t="s">
        <v>394</v>
      </c>
      <c r="U161" s="62" t="s">
        <v>394</v>
      </c>
      <c r="V161" s="62" t="s">
        <v>394</v>
      </c>
      <c r="W161" s="62" t="s">
        <v>394</v>
      </c>
      <c r="X161" s="62" t="s">
        <v>394</v>
      </c>
      <c r="Y161" s="66" t="s">
        <v>394</v>
      </c>
      <c r="Z161" s="76">
        <v>0.19</v>
      </c>
      <c r="AA161" s="68"/>
      <c r="AB161" s="67" t="s">
        <v>394</v>
      </c>
      <c r="AC161" s="67" t="s">
        <v>394</v>
      </c>
      <c r="AD161" s="69" t="s">
        <v>394</v>
      </c>
      <c r="AE161" s="70" t="str">
        <f t="shared" si="223"/>
        <v>N/A</v>
      </c>
      <c r="AF161" s="71"/>
      <c r="AH161" s="50" t="s">
        <v>515</v>
      </c>
      <c r="AJ161" s="73">
        <f t="shared" si="216"/>
        <v>0.13043478260869557</v>
      </c>
      <c r="AK161" s="73">
        <f t="shared" si="217"/>
        <v>-3.8461538461538436E-2</v>
      </c>
      <c r="AL161" s="74">
        <f t="shared" si="218"/>
        <v>12333.333333333334</v>
      </c>
      <c r="AM161" s="74" t="str">
        <f t="shared" ref="AM161:AM163" si="253">+U161</f>
        <v>N/A</v>
      </c>
      <c r="AN161" s="108" t="e">
        <f t="shared" si="224"/>
        <v>#VALUE!</v>
      </c>
    </row>
    <row r="162" spans="1:40" ht="64.5" thickBot="1" x14ac:dyDescent="0.25">
      <c r="A162" s="59">
        <v>160</v>
      </c>
      <c r="B162" s="77" t="s">
        <v>680</v>
      </c>
      <c r="C162" s="61" t="s">
        <v>24</v>
      </c>
      <c r="D162" s="59">
        <v>0</v>
      </c>
      <c r="E162" s="62">
        <v>1120000</v>
      </c>
      <c r="F162" s="62">
        <f t="shared" si="250"/>
        <v>212800</v>
      </c>
      <c r="G162" s="62">
        <f t="shared" si="251"/>
        <v>1332800</v>
      </c>
      <c r="H162" s="62">
        <f t="shared" si="252"/>
        <v>1332800</v>
      </c>
      <c r="I162" s="62">
        <v>986200</v>
      </c>
      <c r="J162" s="62">
        <v>187378</v>
      </c>
      <c r="K162" s="62">
        <v>1173578</v>
      </c>
      <c r="L162" s="62">
        <v>1173578</v>
      </c>
      <c r="M162" s="62">
        <v>1050000</v>
      </c>
      <c r="N162" s="62">
        <f>M162*19%</f>
        <v>199500</v>
      </c>
      <c r="O162" s="62">
        <f>N162+M162</f>
        <v>1249500</v>
      </c>
      <c r="P162" s="62">
        <f>O162</f>
        <v>1249500</v>
      </c>
      <c r="Q162" s="62" t="s">
        <v>394</v>
      </c>
      <c r="R162" s="62" t="s">
        <v>394</v>
      </c>
      <c r="S162" s="62" t="s">
        <v>394</v>
      </c>
      <c r="T162" s="65" t="s">
        <v>394</v>
      </c>
      <c r="U162" s="62">
        <v>52200</v>
      </c>
      <c r="V162" s="62">
        <f t="shared" si="246"/>
        <v>9918</v>
      </c>
      <c r="W162" s="62">
        <f t="shared" ref="W162" si="254">+U162+V162</f>
        <v>62118</v>
      </c>
      <c r="X162" s="62">
        <f t="shared" si="248"/>
        <v>62118</v>
      </c>
      <c r="Y162" s="66" t="s">
        <v>480</v>
      </c>
      <c r="Z162" s="67"/>
      <c r="AA162" s="68"/>
      <c r="AB162" s="67" t="s">
        <v>394</v>
      </c>
      <c r="AC162" s="67" t="s">
        <v>394</v>
      </c>
      <c r="AD162" s="69" t="s">
        <v>394</v>
      </c>
      <c r="AE162" s="70" t="str">
        <f t="shared" si="223"/>
        <v>N/A</v>
      </c>
      <c r="AF162" s="71"/>
      <c r="AH162" s="50" t="s">
        <v>515</v>
      </c>
      <c r="AJ162" s="73">
        <f t="shared" si="216"/>
        <v>0.13567227742851351</v>
      </c>
      <c r="AK162" s="73">
        <f t="shared" si="217"/>
        <v>-6.25E-2</v>
      </c>
      <c r="AL162" s="74">
        <f t="shared" si="218"/>
        <v>1052066.6666666667</v>
      </c>
      <c r="AM162" s="74">
        <f t="shared" si="253"/>
        <v>52200</v>
      </c>
      <c r="AN162" s="107">
        <f t="shared" si="224"/>
        <v>-0.95038337240985993</v>
      </c>
    </row>
    <row r="163" spans="1:40" ht="128.25" thickBot="1" x14ac:dyDescent="0.25">
      <c r="A163" s="59">
        <v>161</v>
      </c>
      <c r="B163" s="77" t="s">
        <v>681</v>
      </c>
      <c r="C163" s="61" t="s">
        <v>24</v>
      </c>
      <c r="D163" s="59">
        <v>1</v>
      </c>
      <c r="E163" s="62">
        <v>38000</v>
      </c>
      <c r="F163" s="62">
        <f t="shared" si="250"/>
        <v>7220</v>
      </c>
      <c r="G163" s="62">
        <f t="shared" si="251"/>
        <v>45220</v>
      </c>
      <c r="H163" s="62">
        <f t="shared" si="252"/>
        <v>45220</v>
      </c>
      <c r="I163" s="62">
        <v>45000</v>
      </c>
      <c r="J163" s="62">
        <v>8550</v>
      </c>
      <c r="K163" s="62">
        <v>53550</v>
      </c>
      <c r="L163" s="62">
        <v>53550</v>
      </c>
      <c r="M163" s="62">
        <v>39800</v>
      </c>
      <c r="N163" s="62">
        <f>M163*19%</f>
        <v>7562</v>
      </c>
      <c r="O163" s="62">
        <f>N163+M163</f>
        <v>47362</v>
      </c>
      <c r="P163" s="62">
        <f>O163</f>
        <v>47362</v>
      </c>
      <c r="Q163" s="62" t="s">
        <v>394</v>
      </c>
      <c r="R163" s="62" t="s">
        <v>394</v>
      </c>
      <c r="S163" s="62" t="s">
        <v>394</v>
      </c>
      <c r="T163" s="65" t="s">
        <v>394</v>
      </c>
      <c r="U163" s="62" t="s">
        <v>394</v>
      </c>
      <c r="V163" s="62" t="s">
        <v>394</v>
      </c>
      <c r="W163" s="62" t="s">
        <v>394</v>
      </c>
      <c r="X163" s="62" t="s">
        <v>394</v>
      </c>
      <c r="Y163" s="66" t="s">
        <v>394</v>
      </c>
      <c r="Z163" s="67"/>
      <c r="AA163" s="68"/>
      <c r="AB163" s="67" t="s">
        <v>394</v>
      </c>
      <c r="AC163" s="67" t="s">
        <v>394</v>
      </c>
      <c r="AD163" s="69" t="s">
        <v>394</v>
      </c>
      <c r="AE163" s="70" t="str">
        <f t="shared" si="223"/>
        <v>N/A</v>
      </c>
      <c r="AF163" s="71"/>
      <c r="AH163" s="50" t="s">
        <v>515</v>
      </c>
      <c r="AJ163" s="73">
        <f t="shared" si="216"/>
        <v>-0.15555555555555556</v>
      </c>
      <c r="AK163" s="73">
        <f t="shared" si="217"/>
        <v>4.7368421052631504E-2</v>
      </c>
      <c r="AL163" s="74">
        <f t="shared" si="218"/>
        <v>40933.333333333336</v>
      </c>
      <c r="AM163" s="74" t="str">
        <f t="shared" si="253"/>
        <v>N/A</v>
      </c>
      <c r="AN163" s="108" t="e">
        <f t="shared" si="224"/>
        <v>#VALUE!</v>
      </c>
    </row>
    <row r="164" spans="1:40" ht="90" thickBot="1" x14ac:dyDescent="0.25">
      <c r="A164" s="59">
        <v>162</v>
      </c>
      <c r="B164" s="60" t="s">
        <v>682</v>
      </c>
      <c r="C164" s="61" t="s">
        <v>24</v>
      </c>
      <c r="D164" s="59">
        <v>1</v>
      </c>
      <c r="E164" s="62">
        <v>821200</v>
      </c>
      <c r="F164" s="62">
        <f t="shared" si="250"/>
        <v>156028</v>
      </c>
      <c r="G164" s="62">
        <f t="shared" si="251"/>
        <v>977228</v>
      </c>
      <c r="H164" s="62">
        <f t="shared" si="252"/>
        <v>977228</v>
      </c>
      <c r="I164" s="62">
        <v>752000</v>
      </c>
      <c r="J164" s="62">
        <v>142880</v>
      </c>
      <c r="K164" s="62">
        <v>894880</v>
      </c>
      <c r="L164" s="62">
        <v>894880</v>
      </c>
      <c r="M164" s="62">
        <v>801500</v>
      </c>
      <c r="N164" s="62">
        <f>M164*19%</f>
        <v>152285</v>
      </c>
      <c r="O164" s="62">
        <f>N164+M164</f>
        <v>953785</v>
      </c>
      <c r="P164" s="62">
        <f>O164</f>
        <v>953785</v>
      </c>
      <c r="Q164" s="62">
        <v>243765.93</v>
      </c>
      <c r="R164" s="62">
        <f>Q164*19%</f>
        <v>46315.526700000002</v>
      </c>
      <c r="S164" s="62">
        <f>R164+Q164</f>
        <v>290081.45669999998</v>
      </c>
      <c r="T164" s="65">
        <f>S164</f>
        <v>290081.45669999998</v>
      </c>
      <c r="U164" s="62">
        <v>653800</v>
      </c>
      <c r="V164" s="62">
        <f>U164*19%</f>
        <v>124222</v>
      </c>
      <c r="W164" s="62">
        <f>V164+U164</f>
        <v>778022</v>
      </c>
      <c r="X164" s="62">
        <f>W164</f>
        <v>778022</v>
      </c>
      <c r="Y164" s="66" t="s">
        <v>481</v>
      </c>
      <c r="Z164" s="76">
        <v>0.19</v>
      </c>
      <c r="AA164" s="68"/>
      <c r="AB164" s="67">
        <f t="shared" si="228"/>
        <v>520924.36974789918</v>
      </c>
      <c r="AC164" s="67">
        <f t="shared" si="229"/>
        <v>98975.630252100847</v>
      </c>
      <c r="AD164" s="69">
        <v>619900</v>
      </c>
      <c r="AE164" s="70">
        <f t="shared" si="223"/>
        <v>619900</v>
      </c>
      <c r="AF164" s="71"/>
      <c r="AH164" s="50" t="s">
        <v>515</v>
      </c>
      <c r="AJ164" s="73">
        <f t="shared" si="216"/>
        <v>9.2021276595744661E-2</v>
      </c>
      <c r="AK164" s="73">
        <f t="shared" si="217"/>
        <v>-2.3989283974671261E-2</v>
      </c>
      <c r="AL164" s="74">
        <f t="shared" si="218"/>
        <v>791566.66666666663</v>
      </c>
      <c r="AM164" s="74">
        <f>+(U164+AB164)/2</f>
        <v>587362.18487394962</v>
      </c>
      <c r="AN164" s="75">
        <f t="shared" si="224"/>
        <v>-0.25797508964422922</v>
      </c>
    </row>
    <row r="165" spans="1:40" ht="51.75" thickBot="1" x14ac:dyDescent="0.25">
      <c r="A165" s="59">
        <v>163</v>
      </c>
      <c r="B165" s="60" t="s">
        <v>683</v>
      </c>
      <c r="C165" s="61" t="s">
        <v>24</v>
      </c>
      <c r="D165" s="59">
        <v>1</v>
      </c>
      <c r="E165" s="62">
        <v>595000</v>
      </c>
      <c r="F165" s="62">
        <f t="shared" si="250"/>
        <v>113050</v>
      </c>
      <c r="G165" s="62">
        <f t="shared" si="251"/>
        <v>708050</v>
      </c>
      <c r="H165" s="62">
        <f t="shared" si="252"/>
        <v>708050</v>
      </c>
      <c r="I165" s="62">
        <v>595000</v>
      </c>
      <c r="J165" s="62">
        <v>113050</v>
      </c>
      <c r="K165" s="62">
        <v>708050</v>
      </c>
      <c r="L165" s="62">
        <v>708050</v>
      </c>
      <c r="M165" s="62">
        <v>603200</v>
      </c>
      <c r="N165" s="62">
        <f t="shared" ref="N165:N168" si="255">M165*19%</f>
        <v>114608</v>
      </c>
      <c r="O165" s="62">
        <f t="shared" ref="O165:O168" si="256">N165+M165</f>
        <v>717808</v>
      </c>
      <c r="P165" s="62">
        <f t="shared" ref="P165:P168" si="257">O165</f>
        <v>717808</v>
      </c>
      <c r="Q165" s="62">
        <v>146527.57</v>
      </c>
      <c r="R165" s="62">
        <f t="shared" ref="R165:R166" si="258">Q165*19%</f>
        <v>27840.238300000001</v>
      </c>
      <c r="S165" s="62">
        <f t="shared" ref="S165:S166" si="259">R165+Q165</f>
        <v>174367.8083</v>
      </c>
      <c r="T165" s="65">
        <f t="shared" ref="T165:T166" si="260">S165</f>
        <v>174367.8083</v>
      </c>
      <c r="U165" s="62">
        <v>365300</v>
      </c>
      <c r="V165" s="62">
        <f t="shared" ref="V165:V166" si="261">U165*19%</f>
        <v>69407</v>
      </c>
      <c r="W165" s="62">
        <f t="shared" ref="W165:W166" si="262">V165+U165</f>
        <v>434707</v>
      </c>
      <c r="X165" s="62">
        <f t="shared" ref="X165:X166" si="263">W165</f>
        <v>434707</v>
      </c>
      <c r="Y165" s="66" t="s">
        <v>482</v>
      </c>
      <c r="Z165" s="76">
        <v>0.19</v>
      </c>
      <c r="AA165" s="68"/>
      <c r="AB165" s="67">
        <f t="shared" si="228"/>
        <v>302436.97478991596</v>
      </c>
      <c r="AC165" s="67">
        <f t="shared" si="229"/>
        <v>57463.02521008403</v>
      </c>
      <c r="AD165" s="69">
        <v>359900</v>
      </c>
      <c r="AE165" s="70">
        <f t="shared" si="223"/>
        <v>359900</v>
      </c>
      <c r="AF165" s="71"/>
      <c r="AH165" s="50" t="s">
        <v>515</v>
      </c>
      <c r="AJ165" s="73">
        <f t="shared" si="216"/>
        <v>0</v>
      </c>
      <c r="AK165" s="73">
        <f t="shared" si="217"/>
        <v>1.3781512605042012E-2</v>
      </c>
      <c r="AL165" s="74">
        <f t="shared" si="218"/>
        <v>597733.33333333337</v>
      </c>
      <c r="AM165" s="74">
        <f>+(U165+AB165)/2</f>
        <v>333868.48739495798</v>
      </c>
      <c r="AN165" s="107">
        <f t="shared" si="224"/>
        <v>-0.441442414574574</v>
      </c>
    </row>
    <row r="166" spans="1:40" ht="64.5" thickBot="1" x14ac:dyDescent="0.25">
      <c r="A166" s="59">
        <v>164</v>
      </c>
      <c r="B166" s="60" t="s">
        <v>684</v>
      </c>
      <c r="C166" s="61" t="s">
        <v>24</v>
      </c>
      <c r="D166" s="59">
        <v>1</v>
      </c>
      <c r="E166" s="62">
        <v>2150000</v>
      </c>
      <c r="F166" s="62">
        <f t="shared" si="250"/>
        <v>408500</v>
      </c>
      <c r="G166" s="62">
        <f t="shared" si="251"/>
        <v>2558500</v>
      </c>
      <c r="H166" s="62">
        <f t="shared" si="252"/>
        <v>2558500</v>
      </c>
      <c r="I166" s="62">
        <v>1850000</v>
      </c>
      <c r="J166" s="62">
        <v>351500</v>
      </c>
      <c r="K166" s="62">
        <v>2201500</v>
      </c>
      <c r="L166" s="62">
        <v>2201500</v>
      </c>
      <c r="M166" s="62">
        <v>1750000</v>
      </c>
      <c r="N166" s="62">
        <f t="shared" si="255"/>
        <v>332500</v>
      </c>
      <c r="O166" s="62">
        <f t="shared" si="256"/>
        <v>2082500</v>
      </c>
      <c r="P166" s="62">
        <f t="shared" si="257"/>
        <v>2082500</v>
      </c>
      <c r="Q166" s="62">
        <v>164797.32999999999</v>
      </c>
      <c r="R166" s="62">
        <f t="shared" si="258"/>
        <v>31311.492699999999</v>
      </c>
      <c r="S166" s="62">
        <f t="shared" si="259"/>
        <v>196108.82269999999</v>
      </c>
      <c r="T166" s="65">
        <f t="shared" si="260"/>
        <v>196108.82269999999</v>
      </c>
      <c r="U166" s="62">
        <v>542100</v>
      </c>
      <c r="V166" s="62">
        <f t="shared" si="261"/>
        <v>102999</v>
      </c>
      <c r="W166" s="62">
        <f t="shared" si="262"/>
        <v>645099</v>
      </c>
      <c r="X166" s="62">
        <f t="shared" si="263"/>
        <v>645099</v>
      </c>
      <c r="Y166" s="66" t="s">
        <v>483</v>
      </c>
      <c r="Z166" s="76">
        <v>0.19</v>
      </c>
      <c r="AA166" s="68"/>
      <c r="AB166" s="67">
        <f t="shared" si="228"/>
        <v>567983.19327731093</v>
      </c>
      <c r="AC166" s="67">
        <f t="shared" si="229"/>
        <v>107916.80672268907</v>
      </c>
      <c r="AD166" s="69">
        <v>675900</v>
      </c>
      <c r="AE166" s="70">
        <f t="shared" si="223"/>
        <v>675900</v>
      </c>
      <c r="AF166" s="71"/>
      <c r="AH166" s="50" t="s">
        <v>515</v>
      </c>
      <c r="AJ166" s="73">
        <f t="shared" si="216"/>
        <v>0.16216216216216206</v>
      </c>
      <c r="AK166" s="73">
        <f t="shared" si="217"/>
        <v>-0.18604651162790697</v>
      </c>
      <c r="AL166" s="74">
        <f t="shared" si="218"/>
        <v>1916666.6666666667</v>
      </c>
      <c r="AM166" s="74">
        <f>+(U166+AB166)/2</f>
        <v>555041.59663865552</v>
      </c>
      <c r="AN166" s="107">
        <f t="shared" si="224"/>
        <v>-0.71041308001461445</v>
      </c>
    </row>
    <row r="167" spans="1:40" ht="77.25" thickBot="1" x14ac:dyDescent="0.25">
      <c r="A167" s="59">
        <v>165</v>
      </c>
      <c r="B167" s="60" t="s">
        <v>685</v>
      </c>
      <c r="C167" s="61" t="s">
        <v>24</v>
      </c>
      <c r="D167" s="59">
        <v>1</v>
      </c>
      <c r="E167" s="62">
        <v>199600</v>
      </c>
      <c r="F167" s="62">
        <f t="shared" si="250"/>
        <v>37924</v>
      </c>
      <c r="G167" s="62">
        <f t="shared" si="251"/>
        <v>237524</v>
      </c>
      <c r="H167" s="62">
        <f t="shared" si="252"/>
        <v>237524</v>
      </c>
      <c r="I167" s="62">
        <v>498000</v>
      </c>
      <c r="J167" s="62">
        <v>94620</v>
      </c>
      <c r="K167" s="62">
        <v>592620</v>
      </c>
      <c r="L167" s="62">
        <v>592620</v>
      </c>
      <c r="M167" s="62">
        <v>523000</v>
      </c>
      <c r="N167" s="62">
        <f t="shared" si="255"/>
        <v>99370</v>
      </c>
      <c r="O167" s="62">
        <f t="shared" si="256"/>
        <v>622370</v>
      </c>
      <c r="P167" s="62">
        <f t="shared" si="257"/>
        <v>622370</v>
      </c>
      <c r="Q167" s="62" t="s">
        <v>394</v>
      </c>
      <c r="R167" s="62" t="s">
        <v>394</v>
      </c>
      <c r="S167" s="62" t="s">
        <v>394</v>
      </c>
      <c r="T167" s="65" t="s">
        <v>394</v>
      </c>
      <c r="U167" s="62">
        <v>369900</v>
      </c>
      <c r="V167" s="62">
        <f t="shared" ref="V167:V168" si="264">U167*19%</f>
        <v>70281</v>
      </c>
      <c r="W167" s="62">
        <f t="shared" ref="W167:W168" si="265">V167+U167</f>
        <v>440181</v>
      </c>
      <c r="X167" s="62">
        <f t="shared" ref="X167:X168" si="266">W167</f>
        <v>440181</v>
      </c>
      <c r="Y167" s="66" t="s">
        <v>484</v>
      </c>
      <c r="Z167" s="76">
        <v>0.19</v>
      </c>
      <c r="AA167" s="68"/>
      <c r="AB167" s="67">
        <f t="shared" si="228"/>
        <v>420084.03361344541</v>
      </c>
      <c r="AC167" s="67">
        <f t="shared" si="229"/>
        <v>79815.966386554632</v>
      </c>
      <c r="AD167" s="69">
        <v>499900</v>
      </c>
      <c r="AE167" s="70">
        <f t="shared" si="223"/>
        <v>499900</v>
      </c>
      <c r="AF167" s="71"/>
      <c r="AH167" s="50" t="s">
        <v>515</v>
      </c>
      <c r="AJ167" s="73">
        <f t="shared" si="216"/>
        <v>-0.59919678714859437</v>
      </c>
      <c r="AK167" s="73">
        <f t="shared" si="217"/>
        <v>1.620240480961924</v>
      </c>
      <c r="AL167" s="74">
        <f t="shared" si="218"/>
        <v>406866.66666666669</v>
      </c>
      <c r="AM167" s="74">
        <f>+(U167+AB167)/2</f>
        <v>394992.01680672274</v>
      </c>
      <c r="AN167" s="75">
        <f t="shared" si="224"/>
        <v>-2.9185605095716771E-2</v>
      </c>
    </row>
    <row r="168" spans="1:40" ht="90" thickBot="1" x14ac:dyDescent="0.25">
      <c r="A168" s="59">
        <v>166</v>
      </c>
      <c r="B168" s="60" t="s">
        <v>686</v>
      </c>
      <c r="C168" s="61" t="s">
        <v>24</v>
      </c>
      <c r="D168" s="59">
        <v>1</v>
      </c>
      <c r="E168" s="62">
        <v>1250000</v>
      </c>
      <c r="F168" s="62">
        <f t="shared" si="250"/>
        <v>237500</v>
      </c>
      <c r="G168" s="62">
        <f t="shared" si="251"/>
        <v>1487500</v>
      </c>
      <c r="H168" s="62">
        <f t="shared" si="252"/>
        <v>1487500</v>
      </c>
      <c r="I168" s="62">
        <v>986000</v>
      </c>
      <c r="J168" s="62">
        <v>187340</v>
      </c>
      <c r="K168" s="62">
        <v>1173340</v>
      </c>
      <c r="L168" s="62">
        <v>1173340</v>
      </c>
      <c r="M168" s="62">
        <v>1010000</v>
      </c>
      <c r="N168" s="62">
        <f t="shared" si="255"/>
        <v>191900</v>
      </c>
      <c r="O168" s="62">
        <f t="shared" si="256"/>
        <v>1201900</v>
      </c>
      <c r="P168" s="62">
        <f t="shared" si="257"/>
        <v>1201900</v>
      </c>
      <c r="Q168" s="62" t="s">
        <v>394</v>
      </c>
      <c r="R168" s="62" t="s">
        <v>394</v>
      </c>
      <c r="S168" s="62" t="s">
        <v>394</v>
      </c>
      <c r="T168" s="65" t="s">
        <v>394</v>
      </c>
      <c r="U168" s="62">
        <v>449900</v>
      </c>
      <c r="V168" s="62">
        <f t="shared" si="264"/>
        <v>85481</v>
      </c>
      <c r="W168" s="62">
        <f t="shared" si="265"/>
        <v>535381</v>
      </c>
      <c r="X168" s="62">
        <f t="shared" si="266"/>
        <v>535381</v>
      </c>
      <c r="Y168" s="66" t="s">
        <v>485</v>
      </c>
      <c r="Z168" s="76">
        <v>0.19</v>
      </c>
      <c r="AA168" s="68"/>
      <c r="AB168" s="67">
        <f t="shared" si="228"/>
        <v>504117.64705882355</v>
      </c>
      <c r="AC168" s="67">
        <f t="shared" si="229"/>
        <v>95782.352941176476</v>
      </c>
      <c r="AD168" s="69">
        <v>599900</v>
      </c>
      <c r="AE168" s="70">
        <f t="shared" si="223"/>
        <v>599900</v>
      </c>
      <c r="AF168" s="71"/>
      <c r="AH168" s="50" t="s">
        <v>515</v>
      </c>
      <c r="AJ168" s="73">
        <f t="shared" si="216"/>
        <v>0.26774847870182561</v>
      </c>
      <c r="AK168" s="73">
        <f t="shared" si="217"/>
        <v>-0.19199999999999995</v>
      </c>
      <c r="AL168" s="74">
        <f t="shared" si="218"/>
        <v>1082000</v>
      </c>
      <c r="AM168" s="74">
        <f>+(U168+AB168)/2</f>
        <v>477008.82352941181</v>
      </c>
      <c r="AN168" s="107">
        <f t="shared" si="224"/>
        <v>-0.55914156790257685</v>
      </c>
    </row>
    <row r="169" spans="1:40" ht="64.5" thickBot="1" x14ac:dyDescent="0.25">
      <c r="A169" s="59">
        <v>167</v>
      </c>
      <c r="B169" s="60" t="s">
        <v>687</v>
      </c>
      <c r="C169" s="61" t="s">
        <v>24</v>
      </c>
      <c r="D169" s="59">
        <v>1</v>
      </c>
      <c r="E169" s="62">
        <v>101000</v>
      </c>
      <c r="F169" s="91">
        <f t="shared" si="250"/>
        <v>19190</v>
      </c>
      <c r="G169" s="62">
        <f t="shared" si="251"/>
        <v>120190</v>
      </c>
      <c r="H169" s="62">
        <f t="shared" si="252"/>
        <v>120190</v>
      </c>
      <c r="I169" s="62">
        <v>95000</v>
      </c>
      <c r="J169" s="91">
        <f>+I169*0.05</f>
        <v>4750</v>
      </c>
      <c r="K169" s="62">
        <f>+J169+I169</f>
        <v>99750</v>
      </c>
      <c r="L169" s="62">
        <f>+K169</f>
        <v>99750</v>
      </c>
      <c r="M169" s="62">
        <v>101000</v>
      </c>
      <c r="N169" s="91">
        <f>M169*19%</f>
        <v>19190</v>
      </c>
      <c r="O169" s="62">
        <f>N169+M169</f>
        <v>120190</v>
      </c>
      <c r="P169" s="62">
        <f>O169</f>
        <v>120190</v>
      </c>
      <c r="Q169" s="62">
        <v>10367.24</v>
      </c>
      <c r="R169" s="62">
        <f>Q169*19%</f>
        <v>1969.7755999999999</v>
      </c>
      <c r="S169" s="62">
        <f>R169+Q169</f>
        <v>12337.015599999999</v>
      </c>
      <c r="T169" s="65">
        <f>S169</f>
        <v>12337.015599999999</v>
      </c>
      <c r="U169" s="62">
        <v>43600</v>
      </c>
      <c r="V169" s="62">
        <f>U169*5%</f>
        <v>2180</v>
      </c>
      <c r="W169" s="62">
        <f>V169+U169</f>
        <v>45780</v>
      </c>
      <c r="X169" s="62">
        <f>W169</f>
        <v>45780</v>
      </c>
      <c r="Y169" s="66" t="s">
        <v>486</v>
      </c>
      <c r="Z169" s="76">
        <v>0.05</v>
      </c>
      <c r="AA169" s="68"/>
      <c r="AB169" s="67" t="s">
        <v>394</v>
      </c>
      <c r="AC169" s="67" t="s">
        <v>394</v>
      </c>
      <c r="AD169" s="69" t="s">
        <v>394</v>
      </c>
      <c r="AE169" s="70" t="str">
        <f t="shared" si="223"/>
        <v>N/A</v>
      </c>
      <c r="AF169" s="71"/>
      <c r="AH169" s="51" t="s">
        <v>517</v>
      </c>
      <c r="AJ169" s="73">
        <f t="shared" si="216"/>
        <v>6.315789473684208E-2</v>
      </c>
      <c r="AK169" s="73">
        <f t="shared" si="217"/>
        <v>0</v>
      </c>
      <c r="AL169" s="74">
        <f t="shared" si="218"/>
        <v>99000</v>
      </c>
      <c r="AM169" s="74">
        <f t="shared" ref="AM169:AM182" si="267">+U169</f>
        <v>43600</v>
      </c>
      <c r="AN169" s="107">
        <f t="shared" si="224"/>
        <v>-0.55959595959595965</v>
      </c>
    </row>
    <row r="170" spans="1:40" ht="77.25" thickBot="1" x14ac:dyDescent="0.25">
      <c r="A170" s="59">
        <v>168</v>
      </c>
      <c r="B170" s="60" t="s">
        <v>688</v>
      </c>
      <c r="C170" s="61" t="s">
        <v>24</v>
      </c>
      <c r="D170" s="59">
        <v>1</v>
      </c>
      <c r="E170" s="62">
        <v>55000</v>
      </c>
      <c r="F170" s="91">
        <f t="shared" si="250"/>
        <v>10450</v>
      </c>
      <c r="G170" s="62">
        <f t="shared" si="251"/>
        <v>65450</v>
      </c>
      <c r="H170" s="62">
        <f t="shared" si="252"/>
        <v>65450</v>
      </c>
      <c r="I170" s="62">
        <v>56000</v>
      </c>
      <c r="J170" s="91">
        <f>+I170*0.05</f>
        <v>2800</v>
      </c>
      <c r="K170" s="62">
        <f>+J170+I170</f>
        <v>58800</v>
      </c>
      <c r="L170" s="62">
        <f>+K170</f>
        <v>58800</v>
      </c>
      <c r="M170" s="62">
        <v>58000</v>
      </c>
      <c r="N170" s="91">
        <f>M170*19%</f>
        <v>11020</v>
      </c>
      <c r="O170" s="62">
        <f>N170+M170</f>
        <v>69020</v>
      </c>
      <c r="P170" s="62">
        <f>O170</f>
        <v>69020</v>
      </c>
      <c r="Q170" s="62">
        <v>8771.18</v>
      </c>
      <c r="R170" s="62">
        <f>Q170*19%</f>
        <v>1666.5242000000001</v>
      </c>
      <c r="S170" s="62">
        <f>R170+Q170</f>
        <v>10437.7042</v>
      </c>
      <c r="T170" s="65">
        <f>S170</f>
        <v>10437.7042</v>
      </c>
      <c r="U170" s="62">
        <v>18300</v>
      </c>
      <c r="V170" s="62">
        <f>U170*5%</f>
        <v>915</v>
      </c>
      <c r="W170" s="62">
        <f>V170+U170</f>
        <v>19215</v>
      </c>
      <c r="X170" s="62">
        <f>W170</f>
        <v>19215</v>
      </c>
      <c r="Y170" s="66" t="s">
        <v>487</v>
      </c>
      <c r="Z170" s="76">
        <v>0.05</v>
      </c>
      <c r="AA170" s="68"/>
      <c r="AB170" s="67" t="s">
        <v>394</v>
      </c>
      <c r="AC170" s="67" t="s">
        <v>394</v>
      </c>
      <c r="AD170" s="69" t="s">
        <v>394</v>
      </c>
      <c r="AE170" s="70" t="str">
        <f t="shared" si="223"/>
        <v>N/A</v>
      </c>
      <c r="AF170" s="71"/>
      <c r="AH170" s="51" t="s">
        <v>517</v>
      </c>
      <c r="AJ170" s="73">
        <f t="shared" si="216"/>
        <v>-1.7857142857142905E-2</v>
      </c>
      <c r="AK170" s="73">
        <f t="shared" si="217"/>
        <v>5.4545454545454453E-2</v>
      </c>
      <c r="AL170" s="74">
        <f t="shared" si="218"/>
        <v>56333.333333333336</v>
      </c>
      <c r="AM170" s="74">
        <f t="shared" si="267"/>
        <v>18300</v>
      </c>
      <c r="AN170" s="107">
        <f t="shared" si="224"/>
        <v>-0.67514792899408294</v>
      </c>
    </row>
    <row r="171" spans="1:40" ht="192" thickBot="1" x14ac:dyDescent="0.25">
      <c r="A171" s="59">
        <v>169</v>
      </c>
      <c r="B171" s="60" t="s">
        <v>689</v>
      </c>
      <c r="C171" s="61" t="s">
        <v>24</v>
      </c>
      <c r="D171" s="59">
        <v>1</v>
      </c>
      <c r="E171" s="62">
        <v>450000</v>
      </c>
      <c r="F171" s="62">
        <f t="shared" si="250"/>
        <v>85500</v>
      </c>
      <c r="G171" s="62">
        <f t="shared" si="251"/>
        <v>535500</v>
      </c>
      <c r="H171" s="62">
        <f t="shared" si="252"/>
        <v>535500</v>
      </c>
      <c r="I171" s="62">
        <v>426300</v>
      </c>
      <c r="J171" s="62">
        <v>80997</v>
      </c>
      <c r="K171" s="62">
        <v>507297</v>
      </c>
      <c r="L171" s="62">
        <v>507297</v>
      </c>
      <c r="M171" s="62">
        <v>456000</v>
      </c>
      <c r="N171" s="62">
        <f>M171*19%</f>
        <v>86640</v>
      </c>
      <c r="O171" s="62">
        <f>N171+M171</f>
        <v>542640</v>
      </c>
      <c r="P171" s="62">
        <f>O171</f>
        <v>542640</v>
      </c>
      <c r="Q171" s="62">
        <v>92431.92</v>
      </c>
      <c r="R171" s="62">
        <f>Q171*19%</f>
        <v>17562.0648</v>
      </c>
      <c r="S171" s="62">
        <f>R171+Q171</f>
        <v>109993.98480000001</v>
      </c>
      <c r="T171" s="65">
        <f>S171</f>
        <v>109993.98480000001</v>
      </c>
      <c r="U171" s="62" t="s">
        <v>394</v>
      </c>
      <c r="V171" s="62" t="s">
        <v>394</v>
      </c>
      <c r="W171" s="62" t="s">
        <v>394</v>
      </c>
      <c r="X171" s="62" t="s">
        <v>394</v>
      </c>
      <c r="Y171" s="66" t="s">
        <v>394</v>
      </c>
      <c r="Z171" s="67"/>
      <c r="AA171" s="68"/>
      <c r="AB171" s="67" t="s">
        <v>394</v>
      </c>
      <c r="AC171" s="67" t="s">
        <v>394</v>
      </c>
      <c r="AD171" s="69" t="s">
        <v>394</v>
      </c>
      <c r="AE171" s="70" t="str">
        <f t="shared" si="223"/>
        <v>N/A</v>
      </c>
      <c r="AF171" s="71"/>
      <c r="AH171" s="50" t="s">
        <v>515</v>
      </c>
      <c r="AJ171" s="73">
        <f t="shared" si="216"/>
        <v>5.5594651653764871E-2</v>
      </c>
      <c r="AK171" s="73">
        <f t="shared" si="217"/>
        <v>1.3333333333333419E-2</v>
      </c>
      <c r="AL171" s="74">
        <f t="shared" si="218"/>
        <v>444100</v>
      </c>
      <c r="AM171" s="74" t="str">
        <f t="shared" si="267"/>
        <v>N/A</v>
      </c>
      <c r="AN171" s="108" t="e">
        <f t="shared" si="224"/>
        <v>#VALUE!</v>
      </c>
    </row>
    <row r="172" spans="1:40" ht="51.75" thickBot="1" x14ac:dyDescent="0.25">
      <c r="A172" s="59">
        <v>170</v>
      </c>
      <c r="B172" s="60" t="s">
        <v>690</v>
      </c>
      <c r="C172" s="61" t="s">
        <v>24</v>
      </c>
      <c r="D172" s="59">
        <v>1</v>
      </c>
      <c r="E172" s="62">
        <v>80000</v>
      </c>
      <c r="F172" s="62">
        <f t="shared" ref="F172:F180" si="268">E172*19%</f>
        <v>15200</v>
      </c>
      <c r="G172" s="62">
        <f t="shared" ref="G172:G180" si="269">F172+E172</f>
        <v>95200</v>
      </c>
      <c r="H172" s="62">
        <f t="shared" ref="H172:H180" si="270">G172</f>
        <v>95200</v>
      </c>
      <c r="I172" s="62">
        <v>98600</v>
      </c>
      <c r="J172" s="62">
        <v>18734</v>
      </c>
      <c r="K172" s="62">
        <v>117334</v>
      </c>
      <c r="L172" s="62">
        <v>117334</v>
      </c>
      <c r="M172" s="62">
        <v>99000</v>
      </c>
      <c r="N172" s="62">
        <f t="shared" ref="N172:N180" si="271">M172*19%</f>
        <v>18810</v>
      </c>
      <c r="O172" s="62">
        <f t="shared" ref="O172:O180" si="272">N172+M172</f>
        <v>117810</v>
      </c>
      <c r="P172" s="62">
        <f t="shared" ref="P172:P180" si="273">O172</f>
        <v>117810</v>
      </c>
      <c r="Q172" s="62">
        <v>6772.78</v>
      </c>
      <c r="R172" s="62">
        <f t="shared" ref="R172:R180" si="274">Q172*19%</f>
        <v>1286.8281999999999</v>
      </c>
      <c r="S172" s="62">
        <f t="shared" ref="S172:S180" si="275">R172+Q172</f>
        <v>8059.6081999999997</v>
      </c>
      <c r="T172" s="65">
        <f t="shared" ref="T172:T180" si="276">S172</f>
        <v>8059.6081999999997</v>
      </c>
      <c r="U172" s="62" t="s">
        <v>394</v>
      </c>
      <c r="V172" s="62" t="s">
        <v>394</v>
      </c>
      <c r="W172" s="62" t="s">
        <v>394</v>
      </c>
      <c r="X172" s="62" t="s">
        <v>394</v>
      </c>
      <c r="Y172" s="66" t="s">
        <v>394</v>
      </c>
      <c r="Z172" s="67"/>
      <c r="AA172" s="68"/>
      <c r="AB172" s="67" t="s">
        <v>394</v>
      </c>
      <c r="AC172" s="67" t="s">
        <v>394</v>
      </c>
      <c r="AD172" s="69" t="s">
        <v>394</v>
      </c>
      <c r="AE172" s="70" t="str">
        <f t="shared" si="223"/>
        <v>N/A</v>
      </c>
      <c r="AF172" s="71"/>
      <c r="AH172" s="50" t="s">
        <v>515</v>
      </c>
      <c r="AJ172" s="73">
        <f t="shared" si="216"/>
        <v>-0.18864097363083165</v>
      </c>
      <c r="AK172" s="73">
        <f t="shared" si="217"/>
        <v>0.23750000000000004</v>
      </c>
      <c r="AL172" s="74">
        <f t="shared" si="218"/>
        <v>92533.333333333328</v>
      </c>
      <c r="AM172" s="74" t="str">
        <f t="shared" si="267"/>
        <v>N/A</v>
      </c>
      <c r="AN172" s="108" t="e">
        <f t="shared" si="224"/>
        <v>#VALUE!</v>
      </c>
    </row>
    <row r="173" spans="1:40" ht="51.75" thickBot="1" x14ac:dyDescent="0.25">
      <c r="A173" s="59">
        <v>171</v>
      </c>
      <c r="B173" s="60" t="s">
        <v>691</v>
      </c>
      <c r="C173" s="61" t="s">
        <v>24</v>
      </c>
      <c r="D173" s="59">
        <v>1</v>
      </c>
      <c r="E173" s="62">
        <v>110000</v>
      </c>
      <c r="F173" s="62">
        <f t="shared" si="268"/>
        <v>20900</v>
      </c>
      <c r="G173" s="62">
        <f t="shared" si="269"/>
        <v>130900</v>
      </c>
      <c r="H173" s="62">
        <f t="shared" si="270"/>
        <v>130900</v>
      </c>
      <c r="I173" s="62">
        <v>98600</v>
      </c>
      <c r="J173" s="62">
        <v>18734</v>
      </c>
      <c r="K173" s="62">
        <v>117334</v>
      </c>
      <c r="L173" s="62">
        <v>117334</v>
      </c>
      <c r="M173" s="62">
        <v>102300</v>
      </c>
      <c r="N173" s="62">
        <f t="shared" si="271"/>
        <v>19437</v>
      </c>
      <c r="O173" s="62">
        <f t="shared" si="272"/>
        <v>121737</v>
      </c>
      <c r="P173" s="62">
        <f t="shared" si="273"/>
        <v>121737</v>
      </c>
      <c r="Q173" s="62">
        <v>7222.87</v>
      </c>
      <c r="R173" s="62">
        <f t="shared" si="274"/>
        <v>1372.3453</v>
      </c>
      <c r="S173" s="62">
        <f t="shared" si="275"/>
        <v>8595.2152999999998</v>
      </c>
      <c r="T173" s="65">
        <f t="shared" si="276"/>
        <v>8595.2152999999998</v>
      </c>
      <c r="U173" s="62" t="s">
        <v>394</v>
      </c>
      <c r="V173" s="62" t="s">
        <v>394</v>
      </c>
      <c r="W173" s="62" t="s">
        <v>394</v>
      </c>
      <c r="X173" s="62" t="s">
        <v>394</v>
      </c>
      <c r="Y173" s="66" t="s">
        <v>394</v>
      </c>
      <c r="Z173" s="67"/>
      <c r="AA173" s="68"/>
      <c r="AB173" s="67" t="s">
        <v>394</v>
      </c>
      <c r="AC173" s="67" t="s">
        <v>394</v>
      </c>
      <c r="AD173" s="69" t="s">
        <v>394</v>
      </c>
      <c r="AE173" s="70" t="str">
        <f t="shared" si="223"/>
        <v>N/A</v>
      </c>
      <c r="AF173" s="71"/>
      <c r="AH173" s="50" t="s">
        <v>515</v>
      </c>
      <c r="AJ173" s="73">
        <f t="shared" si="216"/>
        <v>0.11561866125760645</v>
      </c>
      <c r="AK173" s="73">
        <f t="shared" si="217"/>
        <v>-6.9999999999999951E-2</v>
      </c>
      <c r="AL173" s="74">
        <f t="shared" si="218"/>
        <v>103633.33333333333</v>
      </c>
      <c r="AM173" s="74" t="str">
        <f t="shared" si="267"/>
        <v>N/A</v>
      </c>
      <c r="AN173" s="108" t="e">
        <f t="shared" si="224"/>
        <v>#VALUE!</v>
      </c>
    </row>
    <row r="174" spans="1:40" ht="51.75" thickBot="1" x14ac:dyDescent="0.25">
      <c r="A174" s="59">
        <v>172</v>
      </c>
      <c r="B174" s="60" t="s">
        <v>692</v>
      </c>
      <c r="C174" s="61" t="s">
        <v>24</v>
      </c>
      <c r="D174" s="59">
        <v>1</v>
      </c>
      <c r="E174" s="62">
        <v>112000</v>
      </c>
      <c r="F174" s="62">
        <f t="shared" si="268"/>
        <v>21280</v>
      </c>
      <c r="G174" s="62">
        <f t="shared" si="269"/>
        <v>133280</v>
      </c>
      <c r="H174" s="62">
        <f t="shared" si="270"/>
        <v>133280</v>
      </c>
      <c r="I174" s="62">
        <v>98600</v>
      </c>
      <c r="J174" s="62">
        <v>18734</v>
      </c>
      <c r="K174" s="62">
        <v>117334</v>
      </c>
      <c r="L174" s="62">
        <v>117334</v>
      </c>
      <c r="M174" s="62">
        <v>102300</v>
      </c>
      <c r="N174" s="62">
        <f t="shared" si="271"/>
        <v>19437</v>
      </c>
      <c r="O174" s="62">
        <f t="shared" si="272"/>
        <v>121737</v>
      </c>
      <c r="P174" s="62">
        <f t="shared" si="273"/>
        <v>121737</v>
      </c>
      <c r="Q174" s="62">
        <v>9389.92</v>
      </c>
      <c r="R174" s="62">
        <f t="shared" si="274"/>
        <v>1784.0848000000001</v>
      </c>
      <c r="S174" s="62">
        <f t="shared" si="275"/>
        <v>11174.004800000001</v>
      </c>
      <c r="T174" s="65">
        <f t="shared" si="276"/>
        <v>11174.004800000001</v>
      </c>
      <c r="U174" s="62" t="s">
        <v>394</v>
      </c>
      <c r="V174" s="62" t="s">
        <v>394</v>
      </c>
      <c r="W174" s="62" t="s">
        <v>394</v>
      </c>
      <c r="X174" s="62" t="s">
        <v>394</v>
      </c>
      <c r="Y174" s="66" t="s">
        <v>394</v>
      </c>
      <c r="Z174" s="67"/>
      <c r="AA174" s="68"/>
      <c r="AB174" s="67" t="s">
        <v>394</v>
      </c>
      <c r="AC174" s="67" t="s">
        <v>394</v>
      </c>
      <c r="AD174" s="69" t="s">
        <v>394</v>
      </c>
      <c r="AE174" s="70" t="str">
        <f t="shared" si="223"/>
        <v>N/A</v>
      </c>
      <c r="AF174" s="71"/>
      <c r="AH174" s="50" t="s">
        <v>515</v>
      </c>
      <c r="AJ174" s="73">
        <f t="shared" si="216"/>
        <v>0.13590263691683568</v>
      </c>
      <c r="AK174" s="73">
        <f t="shared" si="217"/>
        <v>-8.6607142857142883E-2</v>
      </c>
      <c r="AL174" s="74">
        <f t="shared" si="218"/>
        <v>104300</v>
      </c>
      <c r="AM174" s="74" t="str">
        <f t="shared" si="267"/>
        <v>N/A</v>
      </c>
      <c r="AN174" s="108" t="e">
        <f t="shared" si="224"/>
        <v>#VALUE!</v>
      </c>
    </row>
    <row r="175" spans="1:40" ht="51.75" thickBot="1" x14ac:dyDescent="0.25">
      <c r="A175" s="59">
        <v>173</v>
      </c>
      <c r="B175" s="60" t="s">
        <v>693</v>
      </c>
      <c r="C175" s="61" t="s">
        <v>24</v>
      </c>
      <c r="D175" s="59">
        <v>1</v>
      </c>
      <c r="E175" s="62">
        <v>113200</v>
      </c>
      <c r="F175" s="62">
        <f t="shared" si="268"/>
        <v>21508</v>
      </c>
      <c r="G175" s="62">
        <f t="shared" si="269"/>
        <v>134708</v>
      </c>
      <c r="H175" s="62">
        <f t="shared" si="270"/>
        <v>134708</v>
      </c>
      <c r="I175" s="62">
        <v>98600</v>
      </c>
      <c r="J175" s="62">
        <v>18734</v>
      </c>
      <c r="K175" s="62">
        <v>117334</v>
      </c>
      <c r="L175" s="62">
        <v>117334</v>
      </c>
      <c r="M175" s="62">
        <v>102300</v>
      </c>
      <c r="N175" s="62">
        <f t="shared" si="271"/>
        <v>19437</v>
      </c>
      <c r="O175" s="62">
        <f t="shared" si="272"/>
        <v>121737</v>
      </c>
      <c r="P175" s="62">
        <f t="shared" si="273"/>
        <v>121737</v>
      </c>
      <c r="Q175" s="62">
        <v>6772.78</v>
      </c>
      <c r="R175" s="62">
        <f t="shared" si="274"/>
        <v>1286.8281999999999</v>
      </c>
      <c r="S175" s="62">
        <f t="shared" si="275"/>
        <v>8059.6081999999997</v>
      </c>
      <c r="T175" s="65">
        <f t="shared" si="276"/>
        <v>8059.6081999999997</v>
      </c>
      <c r="U175" s="62" t="s">
        <v>394</v>
      </c>
      <c r="V175" s="62" t="s">
        <v>394</v>
      </c>
      <c r="W175" s="62" t="s">
        <v>394</v>
      </c>
      <c r="X175" s="62" t="s">
        <v>394</v>
      </c>
      <c r="Y175" s="66" t="s">
        <v>394</v>
      </c>
      <c r="Z175" s="67"/>
      <c r="AA175" s="68"/>
      <c r="AB175" s="67" t="s">
        <v>394</v>
      </c>
      <c r="AC175" s="67" t="s">
        <v>394</v>
      </c>
      <c r="AD175" s="69" t="s">
        <v>394</v>
      </c>
      <c r="AE175" s="70" t="str">
        <f t="shared" si="223"/>
        <v>N/A</v>
      </c>
      <c r="AF175" s="71"/>
      <c r="AH175" s="50" t="s">
        <v>515</v>
      </c>
      <c r="AJ175" s="73">
        <f t="shared" si="216"/>
        <v>0.14807302231237318</v>
      </c>
      <c r="AK175" s="73">
        <f t="shared" si="217"/>
        <v>-9.6289752650176696E-2</v>
      </c>
      <c r="AL175" s="74">
        <f t="shared" si="218"/>
        <v>104700</v>
      </c>
      <c r="AM175" s="74" t="str">
        <f t="shared" si="267"/>
        <v>N/A</v>
      </c>
      <c r="AN175" s="108" t="e">
        <f t="shared" si="224"/>
        <v>#VALUE!</v>
      </c>
    </row>
    <row r="176" spans="1:40" ht="51.75" thickBot="1" x14ac:dyDescent="0.25">
      <c r="A176" s="59">
        <v>174</v>
      </c>
      <c r="B176" s="60" t="s">
        <v>694</v>
      </c>
      <c r="C176" s="61" t="s">
        <v>24</v>
      </c>
      <c r="D176" s="59">
        <v>1</v>
      </c>
      <c r="E176" s="62">
        <v>105000</v>
      </c>
      <c r="F176" s="62">
        <f t="shared" si="268"/>
        <v>19950</v>
      </c>
      <c r="G176" s="62">
        <f t="shared" si="269"/>
        <v>124950</v>
      </c>
      <c r="H176" s="62">
        <f t="shared" si="270"/>
        <v>124950</v>
      </c>
      <c r="I176" s="62">
        <v>98600</v>
      </c>
      <c r="J176" s="62">
        <v>18734</v>
      </c>
      <c r="K176" s="62">
        <v>117334</v>
      </c>
      <c r="L176" s="62">
        <v>117334</v>
      </c>
      <c r="M176" s="62">
        <v>102300</v>
      </c>
      <c r="N176" s="62">
        <f t="shared" si="271"/>
        <v>19437</v>
      </c>
      <c r="O176" s="62">
        <f t="shared" si="272"/>
        <v>121737</v>
      </c>
      <c r="P176" s="62">
        <f t="shared" si="273"/>
        <v>121737</v>
      </c>
      <c r="Q176" s="62">
        <v>7222.87</v>
      </c>
      <c r="R176" s="62">
        <f t="shared" si="274"/>
        <v>1372.3453</v>
      </c>
      <c r="S176" s="62">
        <f t="shared" si="275"/>
        <v>8595.2152999999998</v>
      </c>
      <c r="T176" s="65">
        <f t="shared" si="276"/>
        <v>8595.2152999999998</v>
      </c>
      <c r="U176" s="62" t="s">
        <v>394</v>
      </c>
      <c r="V176" s="62" t="s">
        <v>394</v>
      </c>
      <c r="W176" s="62" t="s">
        <v>394</v>
      </c>
      <c r="X176" s="62" t="s">
        <v>394</v>
      </c>
      <c r="Y176" s="66" t="s">
        <v>394</v>
      </c>
      <c r="Z176" s="67"/>
      <c r="AA176" s="68"/>
      <c r="AB176" s="67" t="s">
        <v>394</v>
      </c>
      <c r="AC176" s="67" t="s">
        <v>394</v>
      </c>
      <c r="AD176" s="69" t="s">
        <v>394</v>
      </c>
      <c r="AE176" s="70" t="str">
        <f t="shared" si="223"/>
        <v>N/A</v>
      </c>
      <c r="AF176" s="71"/>
      <c r="AH176" s="50" t="s">
        <v>515</v>
      </c>
      <c r="AJ176" s="73">
        <f t="shared" si="216"/>
        <v>6.4908722109533468E-2</v>
      </c>
      <c r="AK176" s="73">
        <f t="shared" si="217"/>
        <v>-2.571428571428569E-2</v>
      </c>
      <c r="AL176" s="74">
        <f t="shared" si="218"/>
        <v>101966.66666666667</v>
      </c>
      <c r="AM176" s="74" t="str">
        <f t="shared" si="267"/>
        <v>N/A</v>
      </c>
      <c r="AN176" s="108" t="e">
        <f t="shared" si="224"/>
        <v>#VALUE!</v>
      </c>
    </row>
    <row r="177" spans="1:40" ht="51.75" thickBot="1" x14ac:dyDescent="0.25">
      <c r="A177" s="59">
        <v>175</v>
      </c>
      <c r="B177" s="60" t="s">
        <v>695</v>
      </c>
      <c r="C177" s="61" t="s">
        <v>24</v>
      </c>
      <c r="D177" s="59">
        <v>1</v>
      </c>
      <c r="E177" s="62">
        <v>102300</v>
      </c>
      <c r="F177" s="62">
        <f t="shared" si="268"/>
        <v>19437</v>
      </c>
      <c r="G177" s="62">
        <f t="shared" si="269"/>
        <v>121737</v>
      </c>
      <c r="H177" s="62">
        <f t="shared" si="270"/>
        <v>121737</v>
      </c>
      <c r="I177" s="62">
        <v>98600</v>
      </c>
      <c r="J177" s="62">
        <v>18734</v>
      </c>
      <c r="K177" s="62">
        <v>117334</v>
      </c>
      <c r="L177" s="62">
        <v>117334</v>
      </c>
      <c r="M177" s="62">
        <v>102300</v>
      </c>
      <c r="N177" s="62">
        <f t="shared" si="271"/>
        <v>19437</v>
      </c>
      <c r="O177" s="62">
        <f t="shared" si="272"/>
        <v>121737</v>
      </c>
      <c r="P177" s="62">
        <f t="shared" si="273"/>
        <v>121737</v>
      </c>
      <c r="Q177" s="62">
        <v>9389.92</v>
      </c>
      <c r="R177" s="62">
        <f t="shared" si="274"/>
        <v>1784.0848000000001</v>
      </c>
      <c r="S177" s="62">
        <f t="shared" si="275"/>
        <v>11174.004800000001</v>
      </c>
      <c r="T177" s="65">
        <f t="shared" si="276"/>
        <v>11174.004800000001</v>
      </c>
      <c r="U177" s="62" t="s">
        <v>394</v>
      </c>
      <c r="V177" s="62" t="s">
        <v>394</v>
      </c>
      <c r="W177" s="62" t="s">
        <v>394</v>
      </c>
      <c r="X177" s="62" t="s">
        <v>394</v>
      </c>
      <c r="Y177" s="66" t="s">
        <v>394</v>
      </c>
      <c r="Z177" s="67"/>
      <c r="AA177" s="68"/>
      <c r="AB177" s="67" t="s">
        <v>394</v>
      </c>
      <c r="AC177" s="67" t="s">
        <v>394</v>
      </c>
      <c r="AD177" s="69" t="s">
        <v>394</v>
      </c>
      <c r="AE177" s="70" t="str">
        <f t="shared" si="223"/>
        <v>N/A</v>
      </c>
      <c r="AF177" s="71"/>
      <c r="AH177" s="50" t="s">
        <v>515</v>
      </c>
      <c r="AJ177" s="73">
        <f t="shared" si="216"/>
        <v>3.7525354969573987E-2</v>
      </c>
      <c r="AK177" s="73">
        <f t="shared" si="217"/>
        <v>0</v>
      </c>
      <c r="AL177" s="74">
        <f t="shared" si="218"/>
        <v>101066.66666666667</v>
      </c>
      <c r="AM177" s="74" t="str">
        <f t="shared" si="267"/>
        <v>N/A</v>
      </c>
      <c r="AN177" s="108" t="e">
        <f t="shared" si="224"/>
        <v>#VALUE!</v>
      </c>
    </row>
    <row r="178" spans="1:40" ht="51.75" thickBot="1" x14ac:dyDescent="0.25">
      <c r="A178" s="59">
        <v>176</v>
      </c>
      <c r="B178" s="60" t="s">
        <v>696</v>
      </c>
      <c r="C178" s="61" t="s">
        <v>24</v>
      </c>
      <c r="D178" s="59">
        <v>1</v>
      </c>
      <c r="E178" s="62">
        <v>99900</v>
      </c>
      <c r="F178" s="62">
        <f t="shared" si="268"/>
        <v>18981</v>
      </c>
      <c r="G178" s="62">
        <f t="shared" si="269"/>
        <v>118881</v>
      </c>
      <c r="H178" s="62">
        <f t="shared" si="270"/>
        <v>118881</v>
      </c>
      <c r="I178" s="62">
        <v>98600</v>
      </c>
      <c r="J178" s="62">
        <v>18734</v>
      </c>
      <c r="K178" s="62">
        <v>117334</v>
      </c>
      <c r="L178" s="62">
        <v>117334</v>
      </c>
      <c r="M178" s="62">
        <v>102300</v>
      </c>
      <c r="N178" s="62">
        <f t="shared" si="271"/>
        <v>19437</v>
      </c>
      <c r="O178" s="62">
        <f t="shared" si="272"/>
        <v>121737</v>
      </c>
      <c r="P178" s="62">
        <f t="shared" si="273"/>
        <v>121737</v>
      </c>
      <c r="Q178" s="62">
        <v>6772.78</v>
      </c>
      <c r="R178" s="62">
        <f t="shared" si="274"/>
        <v>1286.8281999999999</v>
      </c>
      <c r="S178" s="62">
        <f t="shared" si="275"/>
        <v>8059.6081999999997</v>
      </c>
      <c r="T178" s="65">
        <f t="shared" si="276"/>
        <v>8059.6081999999997</v>
      </c>
      <c r="U178" s="62" t="s">
        <v>394</v>
      </c>
      <c r="V178" s="62" t="s">
        <v>394</v>
      </c>
      <c r="W178" s="62" t="s">
        <v>394</v>
      </c>
      <c r="X178" s="62" t="s">
        <v>394</v>
      </c>
      <c r="Y178" s="66" t="s">
        <v>394</v>
      </c>
      <c r="Z178" s="67"/>
      <c r="AA178" s="68"/>
      <c r="AB178" s="67" t="s">
        <v>394</v>
      </c>
      <c r="AC178" s="67" t="s">
        <v>394</v>
      </c>
      <c r="AD178" s="69" t="s">
        <v>394</v>
      </c>
      <c r="AE178" s="70" t="str">
        <f t="shared" si="223"/>
        <v>N/A</v>
      </c>
      <c r="AF178" s="71"/>
      <c r="AH178" s="50" t="s">
        <v>515</v>
      </c>
      <c r="AJ178" s="73">
        <f t="shared" si="216"/>
        <v>1.3184584178498993E-2</v>
      </c>
      <c r="AK178" s="73">
        <f t="shared" si="217"/>
        <v>2.4024024024023927E-2</v>
      </c>
      <c r="AL178" s="74">
        <f t="shared" si="218"/>
        <v>100266.66666666667</v>
      </c>
      <c r="AM178" s="74" t="str">
        <f t="shared" si="267"/>
        <v>N/A</v>
      </c>
      <c r="AN178" s="108" t="e">
        <f t="shared" si="224"/>
        <v>#VALUE!</v>
      </c>
    </row>
    <row r="179" spans="1:40" ht="51.75" thickBot="1" x14ac:dyDescent="0.25">
      <c r="A179" s="59">
        <v>177</v>
      </c>
      <c r="B179" s="60" t="s">
        <v>697</v>
      </c>
      <c r="C179" s="61" t="s">
        <v>24</v>
      </c>
      <c r="D179" s="59">
        <v>1</v>
      </c>
      <c r="E179" s="62">
        <v>116000</v>
      </c>
      <c r="F179" s="62">
        <f t="shared" si="268"/>
        <v>22040</v>
      </c>
      <c r="G179" s="62">
        <f t="shared" si="269"/>
        <v>138040</v>
      </c>
      <c r="H179" s="62">
        <f t="shared" si="270"/>
        <v>138040</v>
      </c>
      <c r="I179" s="62">
        <v>98600</v>
      </c>
      <c r="J179" s="62">
        <v>18734</v>
      </c>
      <c r="K179" s="62">
        <v>117334</v>
      </c>
      <c r="L179" s="62">
        <v>117334</v>
      </c>
      <c r="M179" s="62">
        <v>102300</v>
      </c>
      <c r="N179" s="62">
        <f t="shared" si="271"/>
        <v>19437</v>
      </c>
      <c r="O179" s="62">
        <f t="shared" si="272"/>
        <v>121737</v>
      </c>
      <c r="P179" s="62">
        <f t="shared" si="273"/>
        <v>121737</v>
      </c>
      <c r="Q179" s="62">
        <v>7222.87</v>
      </c>
      <c r="R179" s="62">
        <f t="shared" si="274"/>
        <v>1372.3453</v>
      </c>
      <c r="S179" s="62">
        <f t="shared" si="275"/>
        <v>8595.2152999999998</v>
      </c>
      <c r="T179" s="65">
        <f t="shared" si="276"/>
        <v>8595.2152999999998</v>
      </c>
      <c r="U179" s="62" t="s">
        <v>394</v>
      </c>
      <c r="V179" s="62" t="s">
        <v>394</v>
      </c>
      <c r="W179" s="62" t="s">
        <v>394</v>
      </c>
      <c r="X179" s="62" t="s">
        <v>394</v>
      </c>
      <c r="Y179" s="66" t="s">
        <v>394</v>
      </c>
      <c r="Z179" s="67"/>
      <c r="AA179" s="68"/>
      <c r="AB179" s="67" t="s">
        <v>394</v>
      </c>
      <c r="AC179" s="67" t="s">
        <v>394</v>
      </c>
      <c r="AD179" s="69" t="s">
        <v>394</v>
      </c>
      <c r="AE179" s="70" t="str">
        <f t="shared" si="223"/>
        <v>N/A</v>
      </c>
      <c r="AF179" s="71"/>
      <c r="AH179" s="50" t="s">
        <v>515</v>
      </c>
      <c r="AJ179" s="73">
        <f t="shared" si="216"/>
        <v>0.17647058823529416</v>
      </c>
      <c r="AK179" s="73">
        <f t="shared" si="217"/>
        <v>-0.11810344827586206</v>
      </c>
      <c r="AL179" s="74">
        <f t="shared" si="218"/>
        <v>105633.33333333333</v>
      </c>
      <c r="AM179" s="74" t="str">
        <f t="shared" si="267"/>
        <v>N/A</v>
      </c>
      <c r="AN179" s="108" t="e">
        <f t="shared" si="224"/>
        <v>#VALUE!</v>
      </c>
    </row>
    <row r="180" spans="1:40" ht="51.75" thickBot="1" x14ac:dyDescent="0.25">
      <c r="A180" s="59">
        <v>178</v>
      </c>
      <c r="B180" s="60" t="s">
        <v>698</v>
      </c>
      <c r="C180" s="61" t="s">
        <v>24</v>
      </c>
      <c r="D180" s="59">
        <v>1</v>
      </c>
      <c r="E180" s="62">
        <v>95000</v>
      </c>
      <c r="F180" s="62">
        <f t="shared" si="268"/>
        <v>18050</v>
      </c>
      <c r="G180" s="62">
        <f t="shared" si="269"/>
        <v>113050</v>
      </c>
      <c r="H180" s="62">
        <f t="shared" si="270"/>
        <v>113050</v>
      </c>
      <c r="I180" s="62">
        <v>98600</v>
      </c>
      <c r="J180" s="62">
        <v>18734</v>
      </c>
      <c r="K180" s="62">
        <v>117334</v>
      </c>
      <c r="L180" s="62">
        <v>117334</v>
      </c>
      <c r="M180" s="62">
        <v>102300</v>
      </c>
      <c r="N180" s="62">
        <f t="shared" si="271"/>
        <v>19437</v>
      </c>
      <c r="O180" s="62">
        <f t="shared" si="272"/>
        <v>121737</v>
      </c>
      <c r="P180" s="62">
        <f t="shared" si="273"/>
        <v>121737</v>
      </c>
      <c r="Q180" s="62">
        <v>9389.92</v>
      </c>
      <c r="R180" s="62">
        <f t="shared" si="274"/>
        <v>1784.0848000000001</v>
      </c>
      <c r="S180" s="62">
        <f t="shared" si="275"/>
        <v>11174.004800000001</v>
      </c>
      <c r="T180" s="65">
        <f t="shared" si="276"/>
        <v>11174.004800000001</v>
      </c>
      <c r="U180" s="62" t="s">
        <v>394</v>
      </c>
      <c r="V180" s="62" t="s">
        <v>394</v>
      </c>
      <c r="W180" s="62" t="s">
        <v>394</v>
      </c>
      <c r="X180" s="62" t="s">
        <v>394</v>
      </c>
      <c r="Y180" s="66" t="s">
        <v>394</v>
      </c>
      <c r="Z180" s="67"/>
      <c r="AA180" s="68"/>
      <c r="AB180" s="67" t="s">
        <v>394</v>
      </c>
      <c r="AC180" s="67" t="s">
        <v>394</v>
      </c>
      <c r="AD180" s="69" t="s">
        <v>394</v>
      </c>
      <c r="AE180" s="70" t="str">
        <f t="shared" si="223"/>
        <v>N/A</v>
      </c>
      <c r="AF180" s="71"/>
      <c r="AH180" s="50" t="s">
        <v>515</v>
      </c>
      <c r="AJ180" s="73">
        <f t="shared" si="216"/>
        <v>-3.6511156186612603E-2</v>
      </c>
      <c r="AK180" s="73">
        <f t="shared" si="217"/>
        <v>7.6842105263157823E-2</v>
      </c>
      <c r="AL180" s="74">
        <f t="shared" si="218"/>
        <v>98633.333333333328</v>
      </c>
      <c r="AM180" s="74" t="str">
        <f t="shared" si="267"/>
        <v>N/A</v>
      </c>
      <c r="AN180" s="108" t="e">
        <f t="shared" si="224"/>
        <v>#VALUE!</v>
      </c>
    </row>
    <row r="181" spans="1:40" ht="39" thickBot="1" x14ac:dyDescent="0.25">
      <c r="A181" s="59">
        <v>179</v>
      </c>
      <c r="B181" s="60" t="s">
        <v>699</v>
      </c>
      <c r="C181" s="61" t="s">
        <v>24</v>
      </c>
      <c r="D181" s="59">
        <v>1</v>
      </c>
      <c r="E181" s="62">
        <v>19000</v>
      </c>
      <c r="F181" s="62">
        <f>E181*19%</f>
        <v>3610</v>
      </c>
      <c r="G181" s="62">
        <f>F181+E181</f>
        <v>22610</v>
      </c>
      <c r="H181" s="62">
        <f>G181</f>
        <v>22610</v>
      </c>
      <c r="I181" s="62">
        <v>18900</v>
      </c>
      <c r="J181" s="62">
        <v>3591</v>
      </c>
      <c r="K181" s="62">
        <v>22491</v>
      </c>
      <c r="L181" s="62">
        <v>22491</v>
      </c>
      <c r="M181" s="62">
        <v>15000</v>
      </c>
      <c r="N181" s="62">
        <f>M181*19%</f>
        <v>2850</v>
      </c>
      <c r="O181" s="62">
        <f>N181+M181</f>
        <v>17850</v>
      </c>
      <c r="P181" s="62">
        <f>O181</f>
        <v>17850</v>
      </c>
      <c r="Q181" s="62">
        <v>4149.99</v>
      </c>
      <c r="R181" s="62">
        <f>Q181*19%</f>
        <v>788.49810000000002</v>
      </c>
      <c r="S181" s="62">
        <f>R181+Q181</f>
        <v>4938.4880999999996</v>
      </c>
      <c r="T181" s="65">
        <f>S181</f>
        <v>4938.4880999999996</v>
      </c>
      <c r="U181" s="62">
        <v>8800</v>
      </c>
      <c r="V181" s="62">
        <f>U181*19%</f>
        <v>1672</v>
      </c>
      <c r="W181" s="62">
        <f>V181+U181</f>
        <v>10472</v>
      </c>
      <c r="X181" s="62">
        <f>W181</f>
        <v>10472</v>
      </c>
      <c r="Y181" s="66" t="s">
        <v>488</v>
      </c>
      <c r="Z181" s="76">
        <v>0.19</v>
      </c>
      <c r="AA181" s="68"/>
      <c r="AB181" s="67" t="s">
        <v>394</v>
      </c>
      <c r="AC181" s="67" t="s">
        <v>394</v>
      </c>
      <c r="AD181" s="69" t="s">
        <v>394</v>
      </c>
      <c r="AE181" s="70" t="str">
        <f t="shared" si="223"/>
        <v>N/A</v>
      </c>
      <c r="AF181" s="71"/>
      <c r="AH181" s="50" t="s">
        <v>515</v>
      </c>
      <c r="AJ181" s="73">
        <f t="shared" si="216"/>
        <v>5.2910052910053462E-3</v>
      </c>
      <c r="AK181" s="73">
        <f t="shared" si="217"/>
        <v>-0.21052631578947367</v>
      </c>
      <c r="AL181" s="74">
        <f t="shared" si="218"/>
        <v>17633.333333333332</v>
      </c>
      <c r="AM181" s="74">
        <f t="shared" si="267"/>
        <v>8800</v>
      </c>
      <c r="AN181" s="107">
        <f t="shared" si="224"/>
        <v>-0.50094517958412088</v>
      </c>
    </row>
    <row r="182" spans="1:40" ht="26.25" thickBot="1" x14ac:dyDescent="0.25">
      <c r="A182" s="59">
        <v>180</v>
      </c>
      <c r="B182" s="60" t="s">
        <v>700</v>
      </c>
      <c r="C182" s="61" t="s">
        <v>24</v>
      </c>
      <c r="D182" s="59">
        <v>1</v>
      </c>
      <c r="E182" s="62">
        <v>40000</v>
      </c>
      <c r="F182" s="62">
        <f t="shared" ref="F182:F190" si="277">E182*19%</f>
        <v>7600</v>
      </c>
      <c r="G182" s="62">
        <f t="shared" ref="G182:G190" si="278">F182+E182</f>
        <v>47600</v>
      </c>
      <c r="H182" s="62">
        <f t="shared" ref="H182:H190" si="279">G182</f>
        <v>47600</v>
      </c>
      <c r="I182" s="62">
        <v>35000</v>
      </c>
      <c r="J182" s="62">
        <v>6650</v>
      </c>
      <c r="K182" s="62">
        <v>41650</v>
      </c>
      <c r="L182" s="62">
        <v>41650</v>
      </c>
      <c r="M182" s="62">
        <v>36000</v>
      </c>
      <c r="N182" s="62">
        <f t="shared" ref="N182:N190" si="280">M182*19%</f>
        <v>6840</v>
      </c>
      <c r="O182" s="62">
        <f t="shared" ref="O182:O190" si="281">N182+M182</f>
        <v>42840</v>
      </c>
      <c r="P182" s="62">
        <f t="shared" ref="P182:P190" si="282">O182</f>
        <v>42840</v>
      </c>
      <c r="Q182" s="62">
        <v>2417.75</v>
      </c>
      <c r="R182" s="62">
        <f t="shared" ref="R182:R189" si="283">Q182*19%</f>
        <v>459.3725</v>
      </c>
      <c r="S182" s="62">
        <f t="shared" ref="S182:S189" si="284">R182+Q182</f>
        <v>2877.1224999999999</v>
      </c>
      <c r="T182" s="65">
        <f t="shared" ref="T182:T189" si="285">S182</f>
        <v>2877.1224999999999</v>
      </c>
      <c r="U182" s="62">
        <v>5600</v>
      </c>
      <c r="V182" s="62">
        <f t="shared" ref="V182:V183" si="286">U182*19%</f>
        <v>1064</v>
      </c>
      <c r="W182" s="62">
        <f t="shared" ref="W182:W183" si="287">V182+U182</f>
        <v>6664</v>
      </c>
      <c r="X182" s="62">
        <f t="shared" ref="X182:X183" si="288">W182</f>
        <v>6664</v>
      </c>
      <c r="Y182" s="66" t="s">
        <v>473</v>
      </c>
      <c r="Z182" s="76">
        <v>0.19</v>
      </c>
      <c r="AA182" s="68"/>
      <c r="AB182" s="67" t="s">
        <v>394</v>
      </c>
      <c r="AC182" s="67" t="s">
        <v>394</v>
      </c>
      <c r="AD182" s="69" t="s">
        <v>394</v>
      </c>
      <c r="AE182" s="70" t="str">
        <f t="shared" si="223"/>
        <v>N/A</v>
      </c>
      <c r="AF182" s="71"/>
      <c r="AH182" s="50" t="s">
        <v>515</v>
      </c>
      <c r="AJ182" s="73">
        <f t="shared" si="216"/>
        <v>0.14285714285714279</v>
      </c>
      <c r="AK182" s="73">
        <f t="shared" si="217"/>
        <v>-9.9999999999999978E-2</v>
      </c>
      <c r="AL182" s="74">
        <f t="shared" si="218"/>
        <v>37000</v>
      </c>
      <c r="AM182" s="74">
        <f t="shared" si="267"/>
        <v>5600</v>
      </c>
      <c r="AN182" s="107">
        <f t="shared" si="224"/>
        <v>-0.84864864864864864</v>
      </c>
    </row>
    <row r="183" spans="1:40" ht="39" thickBot="1" x14ac:dyDescent="0.25">
      <c r="A183" s="59">
        <v>181</v>
      </c>
      <c r="B183" s="60" t="s">
        <v>701</v>
      </c>
      <c r="C183" s="61" t="s">
        <v>24</v>
      </c>
      <c r="D183" s="59">
        <v>1</v>
      </c>
      <c r="E183" s="62">
        <v>9000</v>
      </c>
      <c r="F183" s="62">
        <f t="shared" si="277"/>
        <v>1710</v>
      </c>
      <c r="G183" s="62">
        <f t="shared" si="278"/>
        <v>10710</v>
      </c>
      <c r="H183" s="62">
        <f t="shared" si="279"/>
        <v>10710</v>
      </c>
      <c r="I183" s="62">
        <v>6900</v>
      </c>
      <c r="J183" s="62">
        <v>1311</v>
      </c>
      <c r="K183" s="62">
        <v>8211</v>
      </c>
      <c r="L183" s="62">
        <v>8211</v>
      </c>
      <c r="M183" s="62">
        <v>7100</v>
      </c>
      <c r="N183" s="62">
        <f t="shared" si="280"/>
        <v>1349</v>
      </c>
      <c r="O183" s="62">
        <f t="shared" si="281"/>
        <v>8449</v>
      </c>
      <c r="P183" s="62">
        <f t="shared" si="282"/>
        <v>8449</v>
      </c>
      <c r="Q183" s="62">
        <v>1320.08</v>
      </c>
      <c r="R183" s="62">
        <f t="shared" si="283"/>
        <v>250.81519999999998</v>
      </c>
      <c r="S183" s="62">
        <f t="shared" si="284"/>
        <v>1570.8951999999999</v>
      </c>
      <c r="T183" s="65">
        <f t="shared" si="285"/>
        <v>1570.8951999999999</v>
      </c>
      <c r="U183" s="62">
        <v>2900</v>
      </c>
      <c r="V183" s="62">
        <f t="shared" si="286"/>
        <v>551</v>
      </c>
      <c r="W183" s="62">
        <f t="shared" si="287"/>
        <v>3451</v>
      </c>
      <c r="X183" s="62">
        <f t="shared" si="288"/>
        <v>3451</v>
      </c>
      <c r="Y183" s="66" t="s">
        <v>457</v>
      </c>
      <c r="Z183" s="76">
        <v>0.19</v>
      </c>
      <c r="AA183" s="68"/>
      <c r="AB183" s="67">
        <f t="shared" si="228"/>
        <v>5882.3529411764712</v>
      </c>
      <c r="AC183" s="67">
        <f t="shared" si="229"/>
        <v>1117.6470588235295</v>
      </c>
      <c r="AD183" s="69">
        <v>7000</v>
      </c>
      <c r="AE183" s="70">
        <f t="shared" si="223"/>
        <v>7000</v>
      </c>
      <c r="AF183" s="71"/>
      <c r="AH183" s="50" t="s">
        <v>515</v>
      </c>
      <c r="AJ183" s="73">
        <f t="shared" si="216"/>
        <v>0.30434782608695654</v>
      </c>
      <c r="AK183" s="73">
        <f t="shared" si="217"/>
        <v>-0.21111111111111114</v>
      </c>
      <c r="AL183" s="74">
        <f t="shared" si="218"/>
        <v>7666.666666666667</v>
      </c>
      <c r="AM183" s="74">
        <f>+(U183+AB183)/2</f>
        <v>4391.176470588236</v>
      </c>
      <c r="AN183" s="107">
        <f t="shared" si="224"/>
        <v>-0.42723785166240402</v>
      </c>
    </row>
    <row r="184" spans="1:40" ht="51.75" thickBot="1" x14ac:dyDescent="0.25">
      <c r="A184" s="59">
        <v>182</v>
      </c>
      <c r="B184" s="60" t="s">
        <v>702</v>
      </c>
      <c r="C184" s="61" t="s">
        <v>24</v>
      </c>
      <c r="D184" s="59">
        <v>1</v>
      </c>
      <c r="E184" s="62">
        <v>10500</v>
      </c>
      <c r="F184" s="62">
        <f t="shared" si="277"/>
        <v>1995</v>
      </c>
      <c r="G184" s="62">
        <f t="shared" si="278"/>
        <v>12495</v>
      </c>
      <c r="H184" s="62">
        <f t="shared" si="279"/>
        <v>12495</v>
      </c>
      <c r="I184" s="62">
        <v>10900</v>
      </c>
      <c r="J184" s="62">
        <v>2071</v>
      </c>
      <c r="K184" s="62">
        <v>12971</v>
      </c>
      <c r="L184" s="62">
        <v>12971</v>
      </c>
      <c r="M184" s="63">
        <v>9800</v>
      </c>
      <c r="N184" s="62">
        <f t="shared" si="280"/>
        <v>1862</v>
      </c>
      <c r="O184" s="62">
        <f t="shared" si="281"/>
        <v>11662</v>
      </c>
      <c r="P184" s="62">
        <f t="shared" si="282"/>
        <v>11662</v>
      </c>
      <c r="Q184" s="62" t="s">
        <v>394</v>
      </c>
      <c r="R184" s="62" t="s">
        <v>394</v>
      </c>
      <c r="S184" s="62" t="s">
        <v>394</v>
      </c>
      <c r="T184" s="65" t="s">
        <v>394</v>
      </c>
      <c r="U184" s="62">
        <v>13700</v>
      </c>
      <c r="V184" s="62">
        <f t="shared" ref="V184" si="289">U184*19%</f>
        <v>2603</v>
      </c>
      <c r="W184" s="62">
        <f t="shared" ref="W184" si="290">V184+U184</f>
        <v>16303</v>
      </c>
      <c r="X184" s="62">
        <f t="shared" ref="X184" si="291">W184</f>
        <v>16303</v>
      </c>
      <c r="Y184" s="66" t="s">
        <v>489</v>
      </c>
      <c r="Z184" s="76">
        <v>0.19</v>
      </c>
      <c r="AA184" s="68"/>
      <c r="AB184" s="67">
        <f t="shared" si="228"/>
        <v>19243.697478991598</v>
      </c>
      <c r="AC184" s="67">
        <f t="shared" si="229"/>
        <v>3656.3025210084038</v>
      </c>
      <c r="AD184" s="69">
        <v>22900</v>
      </c>
      <c r="AE184" s="70">
        <f t="shared" si="223"/>
        <v>22900</v>
      </c>
      <c r="AF184" s="71"/>
      <c r="AH184" s="50" t="s">
        <v>515</v>
      </c>
      <c r="AJ184" s="73">
        <f t="shared" si="216"/>
        <v>-3.669724770642202E-2</v>
      </c>
      <c r="AK184" s="73">
        <f t="shared" si="217"/>
        <v>-6.6666666666666652E-2</v>
      </c>
      <c r="AL184" s="74">
        <f t="shared" si="218"/>
        <v>10400</v>
      </c>
      <c r="AM184" s="74">
        <f>+(U184+AB184)/2</f>
        <v>16471.848739495799</v>
      </c>
      <c r="AN184" s="107">
        <f t="shared" si="224"/>
        <v>0.58383160956690383</v>
      </c>
    </row>
    <row r="185" spans="1:40" ht="51.75" thickBot="1" x14ac:dyDescent="0.25">
      <c r="A185" s="59">
        <v>183</v>
      </c>
      <c r="B185" s="60" t="s">
        <v>703</v>
      </c>
      <c r="C185" s="61" t="s">
        <v>24</v>
      </c>
      <c r="D185" s="59">
        <v>1</v>
      </c>
      <c r="E185" s="62">
        <v>52000</v>
      </c>
      <c r="F185" s="62">
        <f t="shared" si="277"/>
        <v>9880</v>
      </c>
      <c r="G185" s="62">
        <f t="shared" si="278"/>
        <v>61880</v>
      </c>
      <c r="H185" s="62">
        <f t="shared" si="279"/>
        <v>61880</v>
      </c>
      <c r="I185" s="62">
        <v>39800</v>
      </c>
      <c r="J185" s="62">
        <v>7562</v>
      </c>
      <c r="K185" s="62">
        <v>47362</v>
      </c>
      <c r="L185" s="62">
        <v>47362</v>
      </c>
      <c r="M185" s="63">
        <v>41500</v>
      </c>
      <c r="N185" s="62">
        <f t="shared" si="280"/>
        <v>7885</v>
      </c>
      <c r="O185" s="62">
        <f t="shared" si="281"/>
        <v>49385</v>
      </c>
      <c r="P185" s="62">
        <f t="shared" si="282"/>
        <v>49385</v>
      </c>
      <c r="Q185" s="62" t="s">
        <v>394</v>
      </c>
      <c r="R185" s="62" t="s">
        <v>394</v>
      </c>
      <c r="S185" s="62" t="s">
        <v>394</v>
      </c>
      <c r="T185" s="65" t="s">
        <v>394</v>
      </c>
      <c r="U185" s="62">
        <v>7300</v>
      </c>
      <c r="V185" s="62">
        <f t="shared" ref="V185:V187" si="292">U185*19%</f>
        <v>1387</v>
      </c>
      <c r="W185" s="62">
        <f t="shared" ref="W185:W187" si="293">V185+U185</f>
        <v>8687</v>
      </c>
      <c r="X185" s="62">
        <f t="shared" ref="X185:X187" si="294">W185</f>
        <v>8687</v>
      </c>
      <c r="Y185" s="66" t="s">
        <v>490</v>
      </c>
      <c r="Z185" s="76">
        <v>0.19</v>
      </c>
      <c r="AA185" s="68"/>
      <c r="AB185" s="67">
        <f t="shared" si="228"/>
        <v>11008.403361344539</v>
      </c>
      <c r="AC185" s="67">
        <f t="shared" si="229"/>
        <v>2091.5966386554624</v>
      </c>
      <c r="AD185" s="69">
        <v>13100</v>
      </c>
      <c r="AE185" s="70">
        <f t="shared" si="223"/>
        <v>13100</v>
      </c>
      <c r="AF185" s="71"/>
      <c r="AH185" s="50" t="s">
        <v>515</v>
      </c>
      <c r="AJ185" s="73">
        <f t="shared" si="216"/>
        <v>0.30653266331658302</v>
      </c>
      <c r="AK185" s="73">
        <f t="shared" si="217"/>
        <v>-0.20192307692307687</v>
      </c>
      <c r="AL185" s="74">
        <f t="shared" si="218"/>
        <v>44433.333333333336</v>
      </c>
      <c r="AM185" s="74">
        <f>+(U185+AB185)/2</f>
        <v>9154.2016806722695</v>
      </c>
      <c r="AN185" s="107">
        <f t="shared" si="224"/>
        <v>-0.79397895692410492</v>
      </c>
    </row>
    <row r="186" spans="1:40" ht="51.75" thickBot="1" x14ac:dyDescent="0.25">
      <c r="A186" s="59">
        <v>184</v>
      </c>
      <c r="B186" s="60" t="s">
        <v>704</v>
      </c>
      <c r="C186" s="61" t="s">
        <v>24</v>
      </c>
      <c r="D186" s="59">
        <v>1</v>
      </c>
      <c r="E186" s="62">
        <v>46000</v>
      </c>
      <c r="F186" s="62">
        <f t="shared" si="277"/>
        <v>8740</v>
      </c>
      <c r="G186" s="62">
        <f t="shared" si="278"/>
        <v>54740</v>
      </c>
      <c r="H186" s="62">
        <f t="shared" si="279"/>
        <v>54740</v>
      </c>
      <c r="I186" s="62">
        <v>45000</v>
      </c>
      <c r="J186" s="62">
        <v>8550</v>
      </c>
      <c r="K186" s="62">
        <v>53550</v>
      </c>
      <c r="L186" s="62">
        <v>53550</v>
      </c>
      <c r="M186" s="62">
        <v>46000</v>
      </c>
      <c r="N186" s="62">
        <f t="shared" si="280"/>
        <v>8740</v>
      </c>
      <c r="O186" s="62">
        <f t="shared" si="281"/>
        <v>54740</v>
      </c>
      <c r="P186" s="62">
        <f t="shared" si="282"/>
        <v>54740</v>
      </c>
      <c r="Q186" s="62" t="s">
        <v>394</v>
      </c>
      <c r="R186" s="62" t="s">
        <v>394</v>
      </c>
      <c r="S186" s="62" t="s">
        <v>394</v>
      </c>
      <c r="T186" s="65" t="s">
        <v>394</v>
      </c>
      <c r="U186" s="62">
        <v>8200</v>
      </c>
      <c r="V186" s="62">
        <f t="shared" si="292"/>
        <v>1558</v>
      </c>
      <c r="W186" s="62">
        <f t="shared" si="293"/>
        <v>9758</v>
      </c>
      <c r="X186" s="62">
        <f t="shared" si="294"/>
        <v>9758</v>
      </c>
      <c r="Y186" s="66" t="s">
        <v>491</v>
      </c>
      <c r="Z186" s="76">
        <v>0.19</v>
      </c>
      <c r="AA186" s="68"/>
      <c r="AB186" s="67">
        <f t="shared" si="228"/>
        <v>20588.235294117647</v>
      </c>
      <c r="AC186" s="67">
        <f t="shared" si="229"/>
        <v>3911.7647058823532</v>
      </c>
      <c r="AD186" s="69">
        <v>24500</v>
      </c>
      <c r="AE186" s="70">
        <f t="shared" si="223"/>
        <v>24500</v>
      </c>
      <c r="AF186" s="71"/>
      <c r="AH186" s="50" t="s">
        <v>515</v>
      </c>
      <c r="AJ186" s="73">
        <f t="shared" si="216"/>
        <v>2.2222222222222143E-2</v>
      </c>
      <c r="AK186" s="73">
        <f t="shared" si="217"/>
        <v>0</v>
      </c>
      <c r="AL186" s="74">
        <f t="shared" si="218"/>
        <v>45666.666666666664</v>
      </c>
      <c r="AM186" s="74">
        <f>+(U186+AB186)/2</f>
        <v>14394.117647058823</v>
      </c>
      <c r="AN186" s="107">
        <f t="shared" si="224"/>
        <v>-0.68480034349506225</v>
      </c>
    </row>
    <row r="187" spans="1:40" ht="51.75" thickBot="1" x14ac:dyDescent="0.25">
      <c r="A187" s="59">
        <v>185</v>
      </c>
      <c r="B187" s="60" t="s">
        <v>705</v>
      </c>
      <c r="C187" s="61" t="s">
        <v>24</v>
      </c>
      <c r="D187" s="59">
        <v>1</v>
      </c>
      <c r="E187" s="62">
        <v>115000</v>
      </c>
      <c r="F187" s="62">
        <f t="shared" si="277"/>
        <v>21850</v>
      </c>
      <c r="G187" s="62">
        <f t="shared" si="278"/>
        <v>136850</v>
      </c>
      <c r="H187" s="62">
        <f t="shared" si="279"/>
        <v>136850</v>
      </c>
      <c r="I187" s="62">
        <v>103000</v>
      </c>
      <c r="J187" s="62">
        <v>19570</v>
      </c>
      <c r="K187" s="62">
        <v>122570</v>
      </c>
      <c r="L187" s="62">
        <v>122570</v>
      </c>
      <c r="M187" s="62">
        <v>99000</v>
      </c>
      <c r="N187" s="62">
        <f t="shared" si="280"/>
        <v>18810</v>
      </c>
      <c r="O187" s="62">
        <f t="shared" si="281"/>
        <v>117810</v>
      </c>
      <c r="P187" s="62">
        <f t="shared" si="282"/>
        <v>117810</v>
      </c>
      <c r="Q187" s="62" t="s">
        <v>394</v>
      </c>
      <c r="R187" s="62" t="s">
        <v>394</v>
      </c>
      <c r="S187" s="62" t="s">
        <v>394</v>
      </c>
      <c r="T187" s="65" t="s">
        <v>394</v>
      </c>
      <c r="U187" s="62">
        <v>4600</v>
      </c>
      <c r="V187" s="62">
        <f t="shared" si="292"/>
        <v>874</v>
      </c>
      <c r="W187" s="62">
        <f t="shared" si="293"/>
        <v>5474</v>
      </c>
      <c r="X187" s="62">
        <f t="shared" si="294"/>
        <v>5474</v>
      </c>
      <c r="Y187" s="66" t="s">
        <v>492</v>
      </c>
      <c r="Z187" s="76">
        <v>0.19</v>
      </c>
      <c r="AA187" s="68"/>
      <c r="AB187" s="67">
        <f t="shared" si="228"/>
        <v>11932.773109243699</v>
      </c>
      <c r="AC187" s="67">
        <f t="shared" si="229"/>
        <v>2267.226890756303</v>
      </c>
      <c r="AD187" s="69">
        <v>14200</v>
      </c>
      <c r="AE187" s="70">
        <f t="shared" si="223"/>
        <v>14200</v>
      </c>
      <c r="AF187" s="71"/>
      <c r="AH187" s="50" t="s">
        <v>515</v>
      </c>
      <c r="AJ187" s="73">
        <f t="shared" si="216"/>
        <v>0.11650485436893199</v>
      </c>
      <c r="AK187" s="73">
        <f t="shared" si="217"/>
        <v>-0.13913043478260867</v>
      </c>
      <c r="AL187" s="74">
        <f t="shared" si="218"/>
        <v>105666.66666666667</v>
      </c>
      <c r="AM187" s="74">
        <f>+(U187+AB187)/2</f>
        <v>8266.3865546218494</v>
      </c>
      <c r="AN187" s="107">
        <f t="shared" si="224"/>
        <v>-0.92176921241682797</v>
      </c>
    </row>
    <row r="188" spans="1:40" ht="51.75" thickBot="1" x14ac:dyDescent="0.25">
      <c r="A188" s="59">
        <v>186</v>
      </c>
      <c r="B188" s="60" t="s">
        <v>706</v>
      </c>
      <c r="C188" s="61" t="s">
        <v>24</v>
      </c>
      <c r="D188" s="59">
        <v>1</v>
      </c>
      <c r="E188" s="62">
        <v>158000</v>
      </c>
      <c r="F188" s="62">
        <f t="shared" si="277"/>
        <v>30020</v>
      </c>
      <c r="G188" s="62">
        <f t="shared" si="278"/>
        <v>188020</v>
      </c>
      <c r="H188" s="62">
        <f t="shared" si="279"/>
        <v>188020</v>
      </c>
      <c r="I188" s="62">
        <v>123000</v>
      </c>
      <c r="J188" s="62">
        <v>23370</v>
      </c>
      <c r="K188" s="62">
        <v>146370</v>
      </c>
      <c r="L188" s="62">
        <v>146370</v>
      </c>
      <c r="M188" s="62">
        <v>125000</v>
      </c>
      <c r="N188" s="62">
        <f t="shared" si="280"/>
        <v>23750</v>
      </c>
      <c r="O188" s="62">
        <f t="shared" si="281"/>
        <v>148750</v>
      </c>
      <c r="P188" s="62">
        <f t="shared" si="282"/>
        <v>148750</v>
      </c>
      <c r="Q188" s="62" t="s">
        <v>394</v>
      </c>
      <c r="R188" s="62" t="s">
        <v>394</v>
      </c>
      <c r="S188" s="62" t="s">
        <v>394</v>
      </c>
      <c r="T188" s="65" t="s">
        <v>394</v>
      </c>
      <c r="U188" s="62" t="s">
        <v>394</v>
      </c>
      <c r="V188" s="62" t="s">
        <v>394</v>
      </c>
      <c r="W188" s="62" t="s">
        <v>394</v>
      </c>
      <c r="X188" s="62" t="s">
        <v>394</v>
      </c>
      <c r="Y188" s="66" t="s">
        <v>394</v>
      </c>
      <c r="Z188" s="67"/>
      <c r="AA188" s="68"/>
      <c r="AB188" s="67" t="s">
        <v>394</v>
      </c>
      <c r="AC188" s="67" t="s">
        <v>394</v>
      </c>
      <c r="AD188" s="69" t="s">
        <v>394</v>
      </c>
      <c r="AE188" s="70" t="str">
        <f t="shared" si="223"/>
        <v>N/A</v>
      </c>
      <c r="AF188" s="71"/>
      <c r="AH188" s="50" t="s">
        <v>515</v>
      </c>
      <c r="AJ188" s="73">
        <f t="shared" si="216"/>
        <v>0.28455284552845539</v>
      </c>
      <c r="AK188" s="73">
        <f t="shared" si="217"/>
        <v>-0.20886075949367089</v>
      </c>
      <c r="AL188" s="74">
        <f t="shared" si="218"/>
        <v>135333.33333333334</v>
      </c>
      <c r="AM188" s="74" t="str">
        <f>+U188</f>
        <v>N/A</v>
      </c>
      <c r="AN188" s="108" t="e">
        <f t="shared" si="224"/>
        <v>#VALUE!</v>
      </c>
    </row>
    <row r="189" spans="1:40" ht="26.25" thickBot="1" x14ac:dyDescent="0.25">
      <c r="A189" s="59">
        <v>187</v>
      </c>
      <c r="B189" s="60" t="s">
        <v>707</v>
      </c>
      <c r="C189" s="61" t="s">
        <v>24</v>
      </c>
      <c r="D189" s="59">
        <v>1</v>
      </c>
      <c r="E189" s="62">
        <v>12000</v>
      </c>
      <c r="F189" s="62">
        <f t="shared" si="277"/>
        <v>2280</v>
      </c>
      <c r="G189" s="62">
        <f t="shared" si="278"/>
        <v>14280</v>
      </c>
      <c r="H189" s="62">
        <f t="shared" si="279"/>
        <v>14280</v>
      </c>
      <c r="I189" s="62">
        <v>9000</v>
      </c>
      <c r="J189" s="62">
        <v>1710</v>
      </c>
      <c r="K189" s="62">
        <v>10710</v>
      </c>
      <c r="L189" s="62">
        <v>10710</v>
      </c>
      <c r="M189" s="62">
        <v>8900</v>
      </c>
      <c r="N189" s="62">
        <f t="shared" si="280"/>
        <v>1691</v>
      </c>
      <c r="O189" s="62">
        <f t="shared" si="281"/>
        <v>10591</v>
      </c>
      <c r="P189" s="62">
        <f t="shared" si="282"/>
        <v>10591</v>
      </c>
      <c r="Q189" s="62">
        <v>897.15</v>
      </c>
      <c r="R189" s="62">
        <f t="shared" si="283"/>
        <v>170.45849999999999</v>
      </c>
      <c r="S189" s="62">
        <f t="shared" si="284"/>
        <v>1067.6085</v>
      </c>
      <c r="T189" s="65">
        <f t="shared" si="285"/>
        <v>1067.6085</v>
      </c>
      <c r="U189" s="62" t="s">
        <v>394</v>
      </c>
      <c r="V189" s="62" t="s">
        <v>394</v>
      </c>
      <c r="W189" s="62" t="s">
        <v>394</v>
      </c>
      <c r="X189" s="62" t="s">
        <v>394</v>
      </c>
      <c r="Y189" s="66" t="s">
        <v>394</v>
      </c>
      <c r="Z189" s="67"/>
      <c r="AA189" s="68"/>
      <c r="AB189" s="67">
        <f t="shared" si="228"/>
        <v>2605.0420168067226</v>
      </c>
      <c r="AC189" s="67">
        <f t="shared" si="229"/>
        <v>494.9579831932773</v>
      </c>
      <c r="AD189" s="69">
        <v>3100</v>
      </c>
      <c r="AE189" s="70">
        <f t="shared" si="223"/>
        <v>3100</v>
      </c>
      <c r="AF189" s="71" t="s">
        <v>493</v>
      </c>
      <c r="AH189" s="50" t="s">
        <v>515</v>
      </c>
      <c r="AJ189" s="73">
        <f t="shared" si="216"/>
        <v>0.33333333333333326</v>
      </c>
      <c r="AK189" s="73">
        <f t="shared" si="217"/>
        <v>-0.2583333333333333</v>
      </c>
      <c r="AL189" s="74">
        <f t="shared" si="218"/>
        <v>9966.6666666666661</v>
      </c>
      <c r="AM189" s="74">
        <f>+AB189</f>
        <v>2605.0420168067226</v>
      </c>
      <c r="AN189" s="107">
        <f t="shared" si="224"/>
        <v>-0.73862454680869005</v>
      </c>
    </row>
    <row r="190" spans="1:40" ht="13.5" thickBot="1" x14ac:dyDescent="0.25">
      <c r="A190" s="59">
        <v>188</v>
      </c>
      <c r="B190" s="77" t="s">
        <v>150</v>
      </c>
      <c r="C190" s="61" t="s">
        <v>24</v>
      </c>
      <c r="D190" s="59">
        <v>1</v>
      </c>
      <c r="E190" s="62">
        <v>42000</v>
      </c>
      <c r="F190" s="62">
        <f t="shared" si="277"/>
        <v>7980</v>
      </c>
      <c r="G190" s="62">
        <f t="shared" si="278"/>
        <v>49980</v>
      </c>
      <c r="H190" s="62">
        <f t="shared" si="279"/>
        <v>49980</v>
      </c>
      <c r="I190" s="62">
        <v>39500</v>
      </c>
      <c r="J190" s="62">
        <v>7505</v>
      </c>
      <c r="K190" s="62">
        <v>47005</v>
      </c>
      <c r="L190" s="62">
        <v>47005</v>
      </c>
      <c r="M190" s="62">
        <v>41100</v>
      </c>
      <c r="N190" s="62">
        <f t="shared" si="280"/>
        <v>7809</v>
      </c>
      <c r="O190" s="62">
        <f t="shared" si="281"/>
        <v>48909</v>
      </c>
      <c r="P190" s="62">
        <f t="shared" si="282"/>
        <v>48909</v>
      </c>
      <c r="Q190" s="62" t="s">
        <v>394</v>
      </c>
      <c r="R190" s="62" t="s">
        <v>394</v>
      </c>
      <c r="S190" s="62" t="s">
        <v>394</v>
      </c>
      <c r="T190" s="65" t="s">
        <v>394</v>
      </c>
      <c r="U190" s="62" t="s">
        <v>394</v>
      </c>
      <c r="V190" s="62" t="s">
        <v>394</v>
      </c>
      <c r="W190" s="62" t="s">
        <v>394</v>
      </c>
      <c r="X190" s="62" t="s">
        <v>394</v>
      </c>
      <c r="Y190" s="66" t="s">
        <v>394</v>
      </c>
      <c r="Z190" s="67"/>
      <c r="AA190" s="68"/>
      <c r="AB190" s="67">
        <f t="shared" si="228"/>
        <v>1848.7394957983195</v>
      </c>
      <c r="AC190" s="67">
        <f t="shared" si="229"/>
        <v>351.2605042016807</v>
      </c>
      <c r="AD190" s="69">
        <v>2200</v>
      </c>
      <c r="AE190" s="70">
        <f t="shared" si="223"/>
        <v>2200</v>
      </c>
      <c r="AF190" s="88" t="s">
        <v>494</v>
      </c>
      <c r="AH190" s="50" t="s">
        <v>515</v>
      </c>
      <c r="AJ190" s="73">
        <f t="shared" si="216"/>
        <v>6.3291139240506222E-2</v>
      </c>
      <c r="AK190" s="73">
        <f t="shared" si="217"/>
        <v>-2.1428571428571463E-2</v>
      </c>
      <c r="AL190" s="74">
        <f t="shared" si="218"/>
        <v>40866.666666666664</v>
      </c>
      <c r="AM190" s="74">
        <f>+AB190</f>
        <v>1848.7394957983195</v>
      </c>
      <c r="AN190" s="107">
        <f t="shared" si="224"/>
        <v>-0.95476167628552233</v>
      </c>
    </row>
    <row r="191" spans="1:40" ht="90" thickBot="1" x14ac:dyDescent="0.25">
      <c r="A191" s="59">
        <v>189</v>
      </c>
      <c r="B191" s="60" t="s">
        <v>708</v>
      </c>
      <c r="C191" s="61" t="s">
        <v>44</v>
      </c>
      <c r="D191" s="59">
        <v>1</v>
      </c>
      <c r="E191" s="62">
        <v>9000</v>
      </c>
      <c r="F191" s="62">
        <f>E191*19%</f>
        <v>1710</v>
      </c>
      <c r="G191" s="62">
        <f>F191+E191</f>
        <v>10710</v>
      </c>
      <c r="H191" s="62">
        <f>G191</f>
        <v>10710</v>
      </c>
      <c r="I191" s="62">
        <v>8500</v>
      </c>
      <c r="J191" s="62">
        <v>1615</v>
      </c>
      <c r="K191" s="62">
        <v>10115</v>
      </c>
      <c r="L191" s="62">
        <v>10115</v>
      </c>
      <c r="M191" s="62">
        <v>8200</v>
      </c>
      <c r="N191" s="62">
        <f>M191*19%</f>
        <v>1558</v>
      </c>
      <c r="O191" s="62">
        <f>N191+M191</f>
        <v>9758</v>
      </c>
      <c r="P191" s="62">
        <f>O191</f>
        <v>9758</v>
      </c>
      <c r="Q191" s="62">
        <v>484.23</v>
      </c>
      <c r="R191" s="62">
        <f>Q191*19%</f>
        <v>92.003700000000009</v>
      </c>
      <c r="S191" s="62">
        <f>R191+Q191</f>
        <v>576.2337</v>
      </c>
      <c r="T191" s="65">
        <f>S191</f>
        <v>576.2337</v>
      </c>
      <c r="U191" s="62">
        <v>2062.5</v>
      </c>
      <c r="V191" s="62">
        <f>U191*19%</f>
        <v>391.875</v>
      </c>
      <c r="W191" s="62">
        <f>V191+U191</f>
        <v>2454.375</v>
      </c>
      <c r="X191" s="62">
        <f>W191</f>
        <v>2454.375</v>
      </c>
      <c r="Y191" s="66" t="s">
        <v>495</v>
      </c>
      <c r="Z191" s="76">
        <v>0.19</v>
      </c>
      <c r="AA191" s="68" t="s">
        <v>496</v>
      </c>
      <c r="AB191" s="67">
        <f t="shared" si="228"/>
        <v>1596.6386554621849</v>
      </c>
      <c r="AC191" s="67">
        <f t="shared" si="229"/>
        <v>303.36134453781517</v>
      </c>
      <c r="AD191" s="69">
        <v>1900</v>
      </c>
      <c r="AE191" s="70">
        <f t="shared" si="223"/>
        <v>1900</v>
      </c>
      <c r="AF191" s="71"/>
      <c r="AH191" s="50" t="s">
        <v>515</v>
      </c>
      <c r="AJ191" s="73">
        <f t="shared" si="216"/>
        <v>5.8823529411764719E-2</v>
      </c>
      <c r="AK191" s="73">
        <f t="shared" si="217"/>
        <v>-8.8888888888888906E-2</v>
      </c>
      <c r="AL191" s="74">
        <f t="shared" si="218"/>
        <v>8566.6666666666661</v>
      </c>
      <c r="AM191" s="74">
        <f>+(U191+AB191)/2</f>
        <v>1829.5693277310925</v>
      </c>
      <c r="AN191" s="107">
        <f t="shared" si="224"/>
        <v>-0.78643159598469736</v>
      </c>
    </row>
    <row r="192" spans="1:40" ht="39" thickBot="1" x14ac:dyDescent="0.25">
      <c r="A192" s="59">
        <v>190</v>
      </c>
      <c r="B192" s="60" t="s">
        <v>155</v>
      </c>
      <c r="C192" s="61" t="s">
        <v>44</v>
      </c>
      <c r="D192" s="59">
        <v>1</v>
      </c>
      <c r="E192" s="62">
        <v>7200</v>
      </c>
      <c r="F192" s="62">
        <f t="shared" ref="F192:F202" si="295">E192*19%</f>
        <v>1368</v>
      </c>
      <c r="G192" s="62">
        <f t="shared" ref="G192:G202" si="296">F192+E192</f>
        <v>8568</v>
      </c>
      <c r="H192" s="62">
        <f t="shared" ref="H192:H202" si="297">G192</f>
        <v>8568</v>
      </c>
      <c r="I192" s="62">
        <v>6900</v>
      </c>
      <c r="J192" s="62">
        <v>1311</v>
      </c>
      <c r="K192" s="62">
        <v>8211</v>
      </c>
      <c r="L192" s="62">
        <v>8211</v>
      </c>
      <c r="M192" s="62">
        <v>6900</v>
      </c>
      <c r="N192" s="62">
        <f t="shared" ref="N192:N202" si="298">M192*19%</f>
        <v>1311</v>
      </c>
      <c r="O192" s="62">
        <f t="shared" ref="O192:O202" si="299">N192+M192</f>
        <v>8211</v>
      </c>
      <c r="P192" s="62">
        <f t="shared" ref="P192:P202" si="300">O192</f>
        <v>8211</v>
      </c>
      <c r="Q192" s="62">
        <v>3841.94</v>
      </c>
      <c r="R192" s="62">
        <f t="shared" ref="R192:R198" si="301">Q192*19%</f>
        <v>729.96860000000004</v>
      </c>
      <c r="S192" s="62">
        <f t="shared" ref="S192:S198" si="302">R192+Q192</f>
        <v>4571.9085999999998</v>
      </c>
      <c r="T192" s="65">
        <f t="shared" ref="T192:T198" si="303">S192</f>
        <v>4571.9085999999998</v>
      </c>
      <c r="U192" s="62">
        <v>1000</v>
      </c>
      <c r="V192" s="62">
        <f t="shared" ref="V192:V197" si="304">U192*19%</f>
        <v>190</v>
      </c>
      <c r="W192" s="62">
        <f t="shared" ref="W192:W197" si="305">V192+U192</f>
        <v>1190</v>
      </c>
      <c r="X192" s="62">
        <f t="shared" ref="X192:X197" si="306">W192</f>
        <v>1190</v>
      </c>
      <c r="Y192" s="66" t="s">
        <v>433</v>
      </c>
      <c r="Z192" s="76">
        <v>0.19</v>
      </c>
      <c r="AA192" s="68" t="s">
        <v>497</v>
      </c>
      <c r="AB192" s="67" t="s">
        <v>394</v>
      </c>
      <c r="AC192" s="67" t="s">
        <v>394</v>
      </c>
      <c r="AD192" s="69" t="s">
        <v>394</v>
      </c>
      <c r="AE192" s="70" t="str">
        <f t="shared" si="223"/>
        <v>N/A</v>
      </c>
      <c r="AF192" s="71"/>
      <c r="AH192" s="50" t="s">
        <v>515</v>
      </c>
      <c r="AJ192" s="73">
        <f t="shared" si="216"/>
        <v>4.3478260869565188E-2</v>
      </c>
      <c r="AK192" s="73">
        <f t="shared" si="217"/>
        <v>-4.166666666666663E-2</v>
      </c>
      <c r="AL192" s="74">
        <f t="shared" si="218"/>
        <v>7000</v>
      </c>
      <c r="AM192" s="74">
        <f t="shared" ref="AM192:AM193" si="307">+U192</f>
        <v>1000</v>
      </c>
      <c r="AN192" s="107">
        <f t="shared" si="224"/>
        <v>-0.85714285714285721</v>
      </c>
    </row>
    <row r="193" spans="1:40" ht="39" thickBot="1" x14ac:dyDescent="0.25">
      <c r="A193" s="59">
        <v>191</v>
      </c>
      <c r="B193" s="60" t="s">
        <v>156</v>
      </c>
      <c r="C193" s="61" t="s">
        <v>44</v>
      </c>
      <c r="D193" s="59">
        <v>1</v>
      </c>
      <c r="E193" s="62">
        <v>5900</v>
      </c>
      <c r="F193" s="62">
        <f t="shared" si="295"/>
        <v>1121</v>
      </c>
      <c r="G193" s="62">
        <f t="shared" si="296"/>
        <v>7021</v>
      </c>
      <c r="H193" s="62">
        <f t="shared" si="297"/>
        <v>7021</v>
      </c>
      <c r="I193" s="62">
        <v>7100</v>
      </c>
      <c r="J193" s="62">
        <v>1349</v>
      </c>
      <c r="K193" s="62">
        <v>8449</v>
      </c>
      <c r="L193" s="62">
        <v>8449</v>
      </c>
      <c r="M193" s="62">
        <v>6900</v>
      </c>
      <c r="N193" s="62">
        <f t="shared" si="298"/>
        <v>1311</v>
      </c>
      <c r="O193" s="62">
        <f t="shared" si="299"/>
        <v>8211</v>
      </c>
      <c r="P193" s="62">
        <f t="shared" si="300"/>
        <v>8211</v>
      </c>
      <c r="Q193" s="62">
        <v>3372.62</v>
      </c>
      <c r="R193" s="62">
        <f t="shared" si="301"/>
        <v>640.79779999999994</v>
      </c>
      <c r="S193" s="62">
        <f t="shared" si="302"/>
        <v>4013.4177999999997</v>
      </c>
      <c r="T193" s="65">
        <f t="shared" si="303"/>
        <v>4013.4177999999997</v>
      </c>
      <c r="U193" s="62">
        <v>9000</v>
      </c>
      <c r="V193" s="62">
        <f t="shared" si="304"/>
        <v>1710</v>
      </c>
      <c r="W193" s="62">
        <f t="shared" si="305"/>
        <v>10710</v>
      </c>
      <c r="X193" s="62">
        <f t="shared" si="306"/>
        <v>10710</v>
      </c>
      <c r="Y193" s="66" t="s">
        <v>498</v>
      </c>
      <c r="Z193" s="76">
        <v>0.19</v>
      </c>
      <c r="AA193" s="68" t="s">
        <v>499</v>
      </c>
      <c r="AB193" s="67" t="s">
        <v>394</v>
      </c>
      <c r="AC193" s="67" t="s">
        <v>394</v>
      </c>
      <c r="AD193" s="69" t="s">
        <v>394</v>
      </c>
      <c r="AE193" s="70" t="str">
        <f t="shared" si="223"/>
        <v>N/A</v>
      </c>
      <c r="AF193" s="71"/>
      <c r="AH193" s="50" t="s">
        <v>515</v>
      </c>
      <c r="AJ193" s="73">
        <f t="shared" si="216"/>
        <v>-0.16901408450704225</v>
      </c>
      <c r="AK193" s="73">
        <f t="shared" si="217"/>
        <v>0.16949152542372881</v>
      </c>
      <c r="AL193" s="74">
        <f t="shared" si="218"/>
        <v>6633.333333333333</v>
      </c>
      <c r="AM193" s="74">
        <f t="shared" si="307"/>
        <v>9000</v>
      </c>
      <c r="AN193" s="107">
        <f t="shared" si="224"/>
        <v>0.35678391959799005</v>
      </c>
    </row>
    <row r="194" spans="1:40" ht="23.25" thickBot="1" x14ac:dyDescent="0.25">
      <c r="A194" s="59">
        <v>192</v>
      </c>
      <c r="B194" s="87" t="s">
        <v>157</v>
      </c>
      <c r="C194" s="89" t="s">
        <v>56</v>
      </c>
      <c r="D194" s="59">
        <v>1</v>
      </c>
      <c r="E194" s="62">
        <v>6300</v>
      </c>
      <c r="F194" s="62">
        <f t="shared" si="295"/>
        <v>1197</v>
      </c>
      <c r="G194" s="62">
        <f t="shared" si="296"/>
        <v>7497</v>
      </c>
      <c r="H194" s="62">
        <f t="shared" si="297"/>
        <v>7497</v>
      </c>
      <c r="I194" s="63">
        <v>7200</v>
      </c>
      <c r="J194" s="63">
        <v>1368</v>
      </c>
      <c r="K194" s="63">
        <v>8568</v>
      </c>
      <c r="L194" s="63">
        <v>8568</v>
      </c>
      <c r="M194" s="62">
        <v>7600</v>
      </c>
      <c r="N194" s="62">
        <f t="shared" si="298"/>
        <v>1444</v>
      </c>
      <c r="O194" s="62">
        <f t="shared" si="299"/>
        <v>9044</v>
      </c>
      <c r="P194" s="62">
        <f t="shared" si="300"/>
        <v>9044</v>
      </c>
      <c r="Q194" s="62">
        <v>79027.05</v>
      </c>
      <c r="R194" s="62">
        <f t="shared" si="301"/>
        <v>15015.139500000001</v>
      </c>
      <c r="S194" s="62">
        <f t="shared" si="302"/>
        <v>94042.189500000008</v>
      </c>
      <c r="T194" s="65">
        <f t="shared" si="303"/>
        <v>94042.189500000008</v>
      </c>
      <c r="U194" s="62">
        <v>7900</v>
      </c>
      <c r="V194" s="62">
        <f t="shared" si="304"/>
        <v>1501</v>
      </c>
      <c r="W194" s="62">
        <f t="shared" si="305"/>
        <v>9401</v>
      </c>
      <c r="X194" s="62">
        <f t="shared" si="306"/>
        <v>9401</v>
      </c>
      <c r="Y194" s="66" t="s">
        <v>500</v>
      </c>
      <c r="Z194" s="76">
        <v>0.19</v>
      </c>
      <c r="AA194" s="68" t="s">
        <v>44</v>
      </c>
      <c r="AB194" s="67">
        <f t="shared" si="228"/>
        <v>5210.0840336134452</v>
      </c>
      <c r="AC194" s="67">
        <f t="shared" si="229"/>
        <v>989.9159663865546</v>
      </c>
      <c r="AD194" s="69">
        <v>6200</v>
      </c>
      <c r="AE194" s="70">
        <f t="shared" si="223"/>
        <v>6200</v>
      </c>
      <c r="AF194" s="71" t="s">
        <v>44</v>
      </c>
      <c r="AH194" s="50" t="s">
        <v>515</v>
      </c>
      <c r="AI194" s="49" t="s">
        <v>519</v>
      </c>
      <c r="AJ194" s="73">
        <f t="shared" si="216"/>
        <v>-0.125</v>
      </c>
      <c r="AK194" s="73">
        <f t="shared" si="217"/>
        <v>0.20634920634920628</v>
      </c>
      <c r="AL194" s="74">
        <f t="shared" si="218"/>
        <v>7033.333333333333</v>
      </c>
      <c r="AM194" s="74">
        <f>+(U194+AB194)/2</f>
        <v>6555.042016806723</v>
      </c>
      <c r="AN194" s="75">
        <f t="shared" si="224"/>
        <v>-6.800350471942318E-2</v>
      </c>
    </row>
    <row r="195" spans="1:40" ht="39" thickBot="1" x14ac:dyDescent="0.25">
      <c r="A195" s="59">
        <v>193</v>
      </c>
      <c r="B195" s="60" t="s">
        <v>159</v>
      </c>
      <c r="C195" s="61" t="s">
        <v>44</v>
      </c>
      <c r="D195" s="59">
        <v>1</v>
      </c>
      <c r="E195" s="62">
        <v>5500</v>
      </c>
      <c r="F195" s="62">
        <f t="shared" si="295"/>
        <v>1045</v>
      </c>
      <c r="G195" s="62">
        <f t="shared" si="296"/>
        <v>6545</v>
      </c>
      <c r="H195" s="62">
        <f t="shared" si="297"/>
        <v>6545</v>
      </c>
      <c r="I195" s="62">
        <v>5300</v>
      </c>
      <c r="J195" s="62">
        <v>1007</v>
      </c>
      <c r="K195" s="62">
        <v>6307</v>
      </c>
      <c r="L195" s="62">
        <v>6307</v>
      </c>
      <c r="M195" s="62">
        <v>4950</v>
      </c>
      <c r="N195" s="62">
        <f t="shared" si="298"/>
        <v>940.5</v>
      </c>
      <c r="O195" s="62">
        <f t="shared" si="299"/>
        <v>5890.5</v>
      </c>
      <c r="P195" s="62">
        <f t="shared" si="300"/>
        <v>5890.5</v>
      </c>
      <c r="Q195" s="63">
        <v>39726.699999999997</v>
      </c>
      <c r="R195" s="62">
        <f t="shared" si="301"/>
        <v>7548.0729999999994</v>
      </c>
      <c r="S195" s="62">
        <f t="shared" si="302"/>
        <v>47274.772999999994</v>
      </c>
      <c r="T195" s="65">
        <f t="shared" si="303"/>
        <v>47274.772999999994</v>
      </c>
      <c r="U195" s="62" t="s">
        <v>394</v>
      </c>
      <c r="V195" s="62" t="s">
        <v>394</v>
      </c>
      <c r="W195" s="62" t="s">
        <v>394</v>
      </c>
      <c r="X195" s="62" t="s">
        <v>394</v>
      </c>
      <c r="Y195" s="66" t="s">
        <v>394</v>
      </c>
      <c r="Z195" s="67"/>
      <c r="AA195" s="68"/>
      <c r="AB195" s="67">
        <f t="shared" si="228"/>
        <v>3025.2100840336134</v>
      </c>
      <c r="AC195" s="67">
        <f t="shared" si="229"/>
        <v>574.7899159663865</v>
      </c>
      <c r="AD195" s="69">
        <v>3600</v>
      </c>
      <c r="AE195" s="70">
        <f t="shared" si="223"/>
        <v>3600</v>
      </c>
      <c r="AF195" s="71"/>
      <c r="AH195" s="50" t="s">
        <v>515</v>
      </c>
      <c r="AJ195" s="73">
        <f t="shared" ref="AJ195:AJ212" si="308">+E195/I195-1</f>
        <v>3.7735849056603765E-2</v>
      </c>
      <c r="AK195" s="73">
        <f t="shared" ref="AK195:AK212" si="309">+M195/E195-1</f>
        <v>-9.9999999999999978E-2</v>
      </c>
      <c r="AL195" s="74">
        <f t="shared" ref="AL195:AL212" si="310">+AVERAGE(E195,I195,M195)</f>
        <v>5250</v>
      </c>
      <c r="AM195" s="74">
        <f>+AB195</f>
        <v>3025.2100840336134</v>
      </c>
      <c r="AN195" s="107">
        <f t="shared" si="224"/>
        <v>-0.42376950780312128</v>
      </c>
    </row>
    <row r="196" spans="1:40" ht="39" thickBot="1" x14ac:dyDescent="0.25">
      <c r="A196" s="59">
        <v>194</v>
      </c>
      <c r="B196" s="60" t="s">
        <v>160</v>
      </c>
      <c r="C196" s="61" t="s">
        <v>44</v>
      </c>
      <c r="D196" s="59">
        <v>1</v>
      </c>
      <c r="E196" s="62">
        <v>5300</v>
      </c>
      <c r="F196" s="62">
        <f t="shared" si="295"/>
        <v>1007</v>
      </c>
      <c r="G196" s="62">
        <f t="shared" si="296"/>
        <v>6307</v>
      </c>
      <c r="H196" s="62">
        <f t="shared" si="297"/>
        <v>6307</v>
      </c>
      <c r="I196" s="62">
        <v>5250</v>
      </c>
      <c r="J196" s="62">
        <v>997.5</v>
      </c>
      <c r="K196" s="62">
        <v>6247.5</v>
      </c>
      <c r="L196" s="62">
        <v>6247.5</v>
      </c>
      <c r="M196" s="62">
        <v>4950</v>
      </c>
      <c r="N196" s="62">
        <f t="shared" si="298"/>
        <v>940.5</v>
      </c>
      <c r="O196" s="62">
        <f t="shared" si="299"/>
        <v>5890.5</v>
      </c>
      <c r="P196" s="62">
        <f t="shared" si="300"/>
        <v>5890.5</v>
      </c>
      <c r="Q196" s="63">
        <v>47493.4</v>
      </c>
      <c r="R196" s="62">
        <f t="shared" si="301"/>
        <v>9023.746000000001</v>
      </c>
      <c r="S196" s="62">
        <f t="shared" si="302"/>
        <v>56517.146000000001</v>
      </c>
      <c r="T196" s="65">
        <f t="shared" si="303"/>
        <v>56517.146000000001</v>
      </c>
      <c r="U196" s="62">
        <v>3300</v>
      </c>
      <c r="V196" s="62">
        <f t="shared" si="304"/>
        <v>627</v>
      </c>
      <c r="W196" s="62">
        <f t="shared" si="305"/>
        <v>3927</v>
      </c>
      <c r="X196" s="62">
        <f t="shared" si="306"/>
        <v>3927</v>
      </c>
      <c r="Y196" s="66" t="s">
        <v>501</v>
      </c>
      <c r="Z196" s="76">
        <v>0.19</v>
      </c>
      <c r="AA196" s="68"/>
      <c r="AB196" s="67">
        <f t="shared" si="228"/>
        <v>3739.4957983193281</v>
      </c>
      <c r="AC196" s="67">
        <f t="shared" ref="AC196:AC202" si="311">+AB196*0.19</f>
        <v>710.5042016806724</v>
      </c>
      <c r="AD196" s="69">
        <v>4450</v>
      </c>
      <c r="AE196" s="70">
        <f t="shared" ref="AE196:AE212" si="312">+AD196</f>
        <v>4450</v>
      </c>
      <c r="AF196" s="71"/>
      <c r="AH196" s="50" t="s">
        <v>515</v>
      </c>
      <c r="AJ196" s="73">
        <f t="shared" si="308"/>
        <v>9.52380952380949E-3</v>
      </c>
      <c r="AK196" s="73">
        <f t="shared" si="309"/>
        <v>-6.6037735849056589E-2</v>
      </c>
      <c r="AL196" s="74">
        <f t="shared" si="310"/>
        <v>5166.666666666667</v>
      </c>
      <c r="AM196" s="74">
        <f>+(U196+AB196)/2</f>
        <v>3519.747899159664</v>
      </c>
      <c r="AN196" s="107">
        <f t="shared" ref="AN196:AN212" si="313">(AM196/AL196)-1</f>
        <v>-0.31875847113038769</v>
      </c>
    </row>
    <row r="197" spans="1:40" ht="39" thickBot="1" x14ac:dyDescent="0.25">
      <c r="A197" s="59">
        <v>195</v>
      </c>
      <c r="B197" s="60" t="s">
        <v>161</v>
      </c>
      <c r="C197" s="61" t="s">
        <v>44</v>
      </c>
      <c r="D197" s="59">
        <v>1</v>
      </c>
      <c r="E197" s="62">
        <v>5200</v>
      </c>
      <c r="F197" s="62">
        <f t="shared" si="295"/>
        <v>988</v>
      </c>
      <c r="G197" s="62">
        <f t="shared" si="296"/>
        <v>6188</v>
      </c>
      <c r="H197" s="62">
        <f t="shared" si="297"/>
        <v>6188</v>
      </c>
      <c r="I197" s="62">
        <v>5100</v>
      </c>
      <c r="J197" s="62">
        <v>969</v>
      </c>
      <c r="K197" s="62">
        <v>6069</v>
      </c>
      <c r="L197" s="62">
        <v>6069</v>
      </c>
      <c r="M197" s="62">
        <v>4950</v>
      </c>
      <c r="N197" s="62">
        <f t="shared" si="298"/>
        <v>940.5</v>
      </c>
      <c r="O197" s="62">
        <f t="shared" si="299"/>
        <v>5890.5</v>
      </c>
      <c r="P197" s="62">
        <f t="shared" si="300"/>
        <v>5890.5</v>
      </c>
      <c r="Q197" s="62">
        <v>48862.89</v>
      </c>
      <c r="R197" s="62">
        <f t="shared" si="301"/>
        <v>9283.9490999999998</v>
      </c>
      <c r="S197" s="62">
        <f t="shared" si="302"/>
        <v>58146.839099999997</v>
      </c>
      <c r="T197" s="65">
        <f t="shared" si="303"/>
        <v>58146.839099999997</v>
      </c>
      <c r="U197" s="62">
        <v>4000</v>
      </c>
      <c r="V197" s="62">
        <f t="shared" si="304"/>
        <v>760</v>
      </c>
      <c r="W197" s="62">
        <f t="shared" si="305"/>
        <v>4760</v>
      </c>
      <c r="X197" s="62">
        <f t="shared" si="306"/>
        <v>4760</v>
      </c>
      <c r="Y197" s="66" t="s">
        <v>464</v>
      </c>
      <c r="Z197" s="76">
        <v>0.19</v>
      </c>
      <c r="AA197" s="68"/>
      <c r="AB197" s="67">
        <f t="shared" si="228"/>
        <v>6134.453781512605</v>
      </c>
      <c r="AC197" s="67">
        <f t="shared" si="311"/>
        <v>1165.546218487395</v>
      </c>
      <c r="AD197" s="69">
        <v>7300</v>
      </c>
      <c r="AE197" s="70">
        <f t="shared" si="312"/>
        <v>7300</v>
      </c>
      <c r="AF197" s="71"/>
      <c r="AH197" s="50" t="s">
        <v>515</v>
      </c>
      <c r="AJ197" s="73">
        <f t="shared" si="308"/>
        <v>1.9607843137254832E-2</v>
      </c>
      <c r="AK197" s="73">
        <f t="shared" si="309"/>
        <v>-4.8076923076923128E-2</v>
      </c>
      <c r="AL197" s="74">
        <f t="shared" si="310"/>
        <v>5083.333333333333</v>
      </c>
      <c r="AM197" s="74">
        <f>+(U197+AB197)/2</f>
        <v>5067.226890756303</v>
      </c>
      <c r="AN197" s="75">
        <f t="shared" si="313"/>
        <v>-3.1684805069567279E-3</v>
      </c>
    </row>
    <row r="198" spans="1:40" ht="39" thickBot="1" x14ac:dyDescent="0.25">
      <c r="A198" s="59">
        <v>196</v>
      </c>
      <c r="B198" s="60" t="s">
        <v>709</v>
      </c>
      <c r="C198" s="61" t="s">
        <v>44</v>
      </c>
      <c r="D198" s="59">
        <v>1</v>
      </c>
      <c r="E198" s="62">
        <v>4000</v>
      </c>
      <c r="F198" s="62">
        <f t="shared" si="295"/>
        <v>760</v>
      </c>
      <c r="G198" s="62">
        <f t="shared" si="296"/>
        <v>4760</v>
      </c>
      <c r="H198" s="62">
        <f t="shared" si="297"/>
        <v>4760</v>
      </c>
      <c r="I198" s="62">
        <v>5000</v>
      </c>
      <c r="J198" s="62">
        <v>950</v>
      </c>
      <c r="K198" s="62">
        <v>5950</v>
      </c>
      <c r="L198" s="62">
        <v>5950</v>
      </c>
      <c r="M198" s="62">
        <v>4590</v>
      </c>
      <c r="N198" s="62">
        <f t="shared" si="298"/>
        <v>872.1</v>
      </c>
      <c r="O198" s="62">
        <f t="shared" si="299"/>
        <v>5462.1</v>
      </c>
      <c r="P198" s="62">
        <f t="shared" si="300"/>
        <v>5462.1</v>
      </c>
      <c r="Q198" s="62">
        <v>8643.85</v>
      </c>
      <c r="R198" s="62">
        <f t="shared" si="301"/>
        <v>1642.3315</v>
      </c>
      <c r="S198" s="62">
        <f t="shared" si="302"/>
        <v>10286.181500000001</v>
      </c>
      <c r="T198" s="65">
        <f t="shared" si="303"/>
        <v>10286.181500000001</v>
      </c>
      <c r="U198" s="62" t="s">
        <v>394</v>
      </c>
      <c r="V198" s="62" t="s">
        <v>394</v>
      </c>
      <c r="W198" s="62" t="s">
        <v>394</v>
      </c>
      <c r="X198" s="62" t="s">
        <v>394</v>
      </c>
      <c r="Y198" s="66" t="s">
        <v>394</v>
      </c>
      <c r="Z198" s="67"/>
      <c r="AA198" s="68"/>
      <c r="AB198" s="67">
        <f t="shared" si="228"/>
        <v>1848.7394957983195</v>
      </c>
      <c r="AC198" s="67">
        <f t="shared" si="311"/>
        <v>351.2605042016807</v>
      </c>
      <c r="AD198" s="69">
        <v>2200</v>
      </c>
      <c r="AE198" s="70">
        <f t="shared" si="312"/>
        <v>2200</v>
      </c>
      <c r="AF198" s="71"/>
      <c r="AH198" s="50" t="s">
        <v>515</v>
      </c>
      <c r="AJ198" s="73">
        <f t="shared" si="308"/>
        <v>-0.19999999999999996</v>
      </c>
      <c r="AK198" s="73">
        <f t="shared" si="309"/>
        <v>0.14749999999999996</v>
      </c>
      <c r="AL198" s="74">
        <f t="shared" si="310"/>
        <v>4530</v>
      </c>
      <c r="AM198" s="74">
        <f>+AB198</f>
        <v>1848.7394957983195</v>
      </c>
      <c r="AN198" s="107">
        <f t="shared" si="313"/>
        <v>-0.59188973602686112</v>
      </c>
    </row>
    <row r="199" spans="1:40" ht="26.25" thickBot="1" x14ac:dyDescent="0.25">
      <c r="A199" s="59">
        <v>197</v>
      </c>
      <c r="B199" s="60" t="s">
        <v>710</v>
      </c>
      <c r="C199" s="61" t="s">
        <v>162</v>
      </c>
      <c r="D199" s="59">
        <v>1</v>
      </c>
      <c r="E199" s="62">
        <v>210000</v>
      </c>
      <c r="F199" s="62">
        <f t="shared" si="295"/>
        <v>39900</v>
      </c>
      <c r="G199" s="62">
        <f t="shared" si="296"/>
        <v>249900</v>
      </c>
      <c r="H199" s="62">
        <f t="shared" si="297"/>
        <v>249900</v>
      </c>
      <c r="I199" s="62">
        <v>286000</v>
      </c>
      <c r="J199" s="62">
        <v>54340</v>
      </c>
      <c r="K199" s="62">
        <v>340340</v>
      </c>
      <c r="L199" s="62">
        <v>340340</v>
      </c>
      <c r="M199" s="62">
        <v>191000</v>
      </c>
      <c r="N199" s="62">
        <f t="shared" si="298"/>
        <v>36290</v>
      </c>
      <c r="O199" s="62">
        <f t="shared" si="299"/>
        <v>227290</v>
      </c>
      <c r="P199" s="62">
        <f t="shared" si="300"/>
        <v>227290</v>
      </c>
      <c r="Q199" s="62" t="s">
        <v>394</v>
      </c>
      <c r="R199" s="62" t="s">
        <v>394</v>
      </c>
      <c r="S199" s="62" t="s">
        <v>394</v>
      </c>
      <c r="T199" s="65" t="s">
        <v>394</v>
      </c>
      <c r="U199" s="62">
        <f>1900*100</f>
        <v>190000</v>
      </c>
      <c r="V199" s="62">
        <f t="shared" ref="V199:V202" si="314">U199*19%</f>
        <v>36100</v>
      </c>
      <c r="W199" s="62">
        <f t="shared" ref="W199:W202" si="315">V199+U199</f>
        <v>226100</v>
      </c>
      <c r="X199" s="62">
        <f t="shared" ref="X199:X202" si="316">W199</f>
        <v>226100</v>
      </c>
      <c r="Y199" s="66" t="s">
        <v>420</v>
      </c>
      <c r="Z199" s="76">
        <v>0.19</v>
      </c>
      <c r="AA199" s="68" t="s">
        <v>44</v>
      </c>
      <c r="AB199" s="67">
        <f t="shared" ref="AB199:AB202" si="317">+AD199/119%</f>
        <v>231092.43697478992</v>
      </c>
      <c r="AC199" s="67">
        <f t="shared" si="311"/>
        <v>43907.563025210082</v>
      </c>
      <c r="AD199" s="69">
        <f>100*2750</f>
        <v>275000</v>
      </c>
      <c r="AE199" s="70">
        <f t="shared" si="312"/>
        <v>275000</v>
      </c>
      <c r="AF199" s="88" t="s">
        <v>44</v>
      </c>
      <c r="AH199" s="50" t="s">
        <v>515</v>
      </c>
      <c r="AJ199" s="73">
        <f t="shared" si="308"/>
        <v>-0.26573426573426573</v>
      </c>
      <c r="AK199" s="73">
        <f t="shared" si="309"/>
        <v>-9.0476190476190488E-2</v>
      </c>
      <c r="AL199" s="74">
        <f t="shared" si="310"/>
        <v>229000</v>
      </c>
      <c r="AM199" s="74">
        <f>+(U199+AB199)/2</f>
        <v>210546.21848739497</v>
      </c>
      <c r="AN199" s="75">
        <f t="shared" si="313"/>
        <v>-8.0584198745000113E-2</v>
      </c>
    </row>
    <row r="200" spans="1:40" ht="26.25" thickBot="1" x14ac:dyDescent="0.25">
      <c r="A200" s="59">
        <v>198</v>
      </c>
      <c r="B200" s="60" t="s">
        <v>163</v>
      </c>
      <c r="C200" s="61" t="s">
        <v>162</v>
      </c>
      <c r="D200" s="59">
        <v>1</v>
      </c>
      <c r="E200" s="62">
        <v>215000</v>
      </c>
      <c r="F200" s="62">
        <f t="shared" si="295"/>
        <v>40850</v>
      </c>
      <c r="G200" s="62">
        <f t="shared" si="296"/>
        <v>255850</v>
      </c>
      <c r="H200" s="62">
        <f t="shared" si="297"/>
        <v>255850</v>
      </c>
      <c r="I200" s="62">
        <v>286000</v>
      </c>
      <c r="J200" s="62">
        <v>54340</v>
      </c>
      <c r="K200" s="62">
        <v>340340</v>
      </c>
      <c r="L200" s="62">
        <v>340340</v>
      </c>
      <c r="M200" s="62">
        <v>191000</v>
      </c>
      <c r="N200" s="62">
        <f t="shared" si="298"/>
        <v>36290</v>
      </c>
      <c r="O200" s="62">
        <f t="shared" si="299"/>
        <v>227290</v>
      </c>
      <c r="P200" s="62">
        <f t="shared" si="300"/>
        <v>227290</v>
      </c>
      <c r="Q200" s="62" t="s">
        <v>394</v>
      </c>
      <c r="R200" s="62" t="s">
        <v>394</v>
      </c>
      <c r="S200" s="62" t="s">
        <v>394</v>
      </c>
      <c r="T200" s="65" t="s">
        <v>394</v>
      </c>
      <c r="U200" s="62">
        <f>1800*100</f>
        <v>180000</v>
      </c>
      <c r="V200" s="62">
        <f t="shared" si="314"/>
        <v>34200</v>
      </c>
      <c r="W200" s="62">
        <f t="shared" si="315"/>
        <v>214200</v>
      </c>
      <c r="X200" s="62">
        <f t="shared" si="316"/>
        <v>214200</v>
      </c>
      <c r="Y200" s="66" t="s">
        <v>502</v>
      </c>
      <c r="Z200" s="76">
        <v>0.19</v>
      </c>
      <c r="AA200" s="68" t="s">
        <v>44</v>
      </c>
      <c r="AB200" s="67">
        <f t="shared" si="317"/>
        <v>176470.58823529413</v>
      </c>
      <c r="AC200" s="67">
        <f t="shared" si="311"/>
        <v>33529.411764705881</v>
      </c>
      <c r="AD200" s="69">
        <f>2100*100</f>
        <v>210000</v>
      </c>
      <c r="AE200" s="70">
        <f t="shared" si="312"/>
        <v>210000</v>
      </c>
      <c r="AF200" s="88" t="s">
        <v>44</v>
      </c>
      <c r="AH200" s="50" t="s">
        <v>515</v>
      </c>
      <c r="AJ200" s="73">
        <f t="shared" si="308"/>
        <v>-0.24825174825174823</v>
      </c>
      <c r="AK200" s="73">
        <f t="shared" si="309"/>
        <v>-0.11162790697674418</v>
      </c>
      <c r="AL200" s="74">
        <f t="shared" si="310"/>
        <v>230666.66666666666</v>
      </c>
      <c r="AM200" s="74">
        <f>+(U200+AB200)/2</f>
        <v>178235.29411764705</v>
      </c>
      <c r="AN200" s="75">
        <f t="shared" si="313"/>
        <v>-0.22730363821829314</v>
      </c>
    </row>
    <row r="201" spans="1:40" ht="26.25" thickBot="1" x14ac:dyDescent="0.25">
      <c r="A201" s="59">
        <v>199</v>
      </c>
      <c r="B201" s="60" t="s">
        <v>164</v>
      </c>
      <c r="C201" s="61" t="s">
        <v>162</v>
      </c>
      <c r="D201" s="59">
        <v>1</v>
      </c>
      <c r="E201" s="62">
        <v>310000</v>
      </c>
      <c r="F201" s="62">
        <f t="shared" si="295"/>
        <v>58900</v>
      </c>
      <c r="G201" s="62">
        <f t="shared" si="296"/>
        <v>368900</v>
      </c>
      <c r="H201" s="62">
        <f t="shared" si="297"/>
        <v>368900</v>
      </c>
      <c r="I201" s="62">
        <v>278000</v>
      </c>
      <c r="J201" s="62">
        <v>52820</v>
      </c>
      <c r="K201" s="62">
        <v>330820</v>
      </c>
      <c r="L201" s="62">
        <v>330820</v>
      </c>
      <c r="M201" s="62">
        <v>250000</v>
      </c>
      <c r="N201" s="62">
        <f t="shared" si="298"/>
        <v>47500</v>
      </c>
      <c r="O201" s="62">
        <f t="shared" si="299"/>
        <v>297500</v>
      </c>
      <c r="P201" s="62">
        <f t="shared" si="300"/>
        <v>297500</v>
      </c>
      <c r="Q201" s="62" t="s">
        <v>394</v>
      </c>
      <c r="R201" s="62" t="s">
        <v>394</v>
      </c>
      <c r="S201" s="62" t="s">
        <v>394</v>
      </c>
      <c r="T201" s="65" t="s">
        <v>394</v>
      </c>
      <c r="U201" s="62">
        <f>100*1800</f>
        <v>180000</v>
      </c>
      <c r="V201" s="62">
        <f t="shared" si="314"/>
        <v>34200</v>
      </c>
      <c r="W201" s="62">
        <f t="shared" si="315"/>
        <v>214200</v>
      </c>
      <c r="X201" s="62">
        <f t="shared" si="316"/>
        <v>214200</v>
      </c>
      <c r="Y201" s="66" t="s">
        <v>502</v>
      </c>
      <c r="Z201" s="76">
        <v>0.19</v>
      </c>
      <c r="AA201" s="68" t="s">
        <v>44</v>
      </c>
      <c r="AB201" s="67" t="s">
        <v>394</v>
      </c>
      <c r="AC201" s="67" t="s">
        <v>394</v>
      </c>
      <c r="AD201" s="69" t="s">
        <v>394</v>
      </c>
      <c r="AE201" s="70" t="str">
        <f t="shared" si="312"/>
        <v>N/A</v>
      </c>
      <c r="AF201" s="71"/>
      <c r="AH201" s="50" t="s">
        <v>515</v>
      </c>
      <c r="AJ201" s="73">
        <f t="shared" si="308"/>
        <v>0.1151079136690647</v>
      </c>
      <c r="AK201" s="73">
        <f t="shared" si="309"/>
        <v>-0.19354838709677424</v>
      </c>
      <c r="AL201" s="74">
        <f t="shared" si="310"/>
        <v>279333.33333333331</v>
      </c>
      <c r="AM201" s="74">
        <f>+U201</f>
        <v>180000</v>
      </c>
      <c r="AN201" s="107">
        <f t="shared" si="313"/>
        <v>-0.35560859188544147</v>
      </c>
    </row>
    <row r="202" spans="1:40" ht="39" thickBot="1" x14ac:dyDescent="0.25">
      <c r="A202" s="59">
        <v>200</v>
      </c>
      <c r="B202" s="60" t="s">
        <v>711</v>
      </c>
      <c r="C202" s="61" t="s">
        <v>55</v>
      </c>
      <c r="D202" s="59">
        <v>1</v>
      </c>
      <c r="E202" s="62">
        <v>1012000</v>
      </c>
      <c r="F202" s="62">
        <f t="shared" si="295"/>
        <v>192280</v>
      </c>
      <c r="G202" s="62">
        <f t="shared" si="296"/>
        <v>1204280</v>
      </c>
      <c r="H202" s="62">
        <f t="shared" si="297"/>
        <v>1204280</v>
      </c>
      <c r="I202" s="62">
        <v>865200</v>
      </c>
      <c r="J202" s="62">
        <v>164388</v>
      </c>
      <c r="K202" s="62">
        <v>1029588</v>
      </c>
      <c r="L202" s="62">
        <v>1029588</v>
      </c>
      <c r="M202" s="62">
        <v>901200</v>
      </c>
      <c r="N202" s="62">
        <f t="shared" si="298"/>
        <v>171228</v>
      </c>
      <c r="O202" s="62">
        <f t="shared" si="299"/>
        <v>1072428</v>
      </c>
      <c r="P202" s="62">
        <f t="shared" si="300"/>
        <v>1072428</v>
      </c>
      <c r="Q202" s="62" t="s">
        <v>394</v>
      </c>
      <c r="R202" s="62" t="s">
        <v>394</v>
      </c>
      <c r="S202" s="62" t="s">
        <v>394</v>
      </c>
      <c r="T202" s="65" t="s">
        <v>394</v>
      </c>
      <c r="U202" s="62">
        <f>1000*305</f>
        <v>305000</v>
      </c>
      <c r="V202" s="62">
        <f t="shared" si="314"/>
        <v>57950</v>
      </c>
      <c r="W202" s="62">
        <f t="shared" si="315"/>
        <v>362950</v>
      </c>
      <c r="X202" s="62">
        <f t="shared" si="316"/>
        <v>362950</v>
      </c>
      <c r="Y202" s="66" t="s">
        <v>433</v>
      </c>
      <c r="Z202" s="76">
        <v>0.19</v>
      </c>
      <c r="AA202" s="83" t="s">
        <v>503</v>
      </c>
      <c r="AB202" s="67">
        <f t="shared" si="317"/>
        <v>666386.55462184874</v>
      </c>
      <c r="AC202" s="67">
        <f t="shared" si="311"/>
        <v>126613.44537815126</v>
      </c>
      <c r="AD202" s="69">
        <f>2600*305</f>
        <v>793000</v>
      </c>
      <c r="AE202" s="70">
        <f t="shared" si="312"/>
        <v>793000</v>
      </c>
      <c r="AF202" s="88" t="s">
        <v>503</v>
      </c>
      <c r="AH202" s="50" t="s">
        <v>515</v>
      </c>
      <c r="AJ202" s="73">
        <f t="shared" si="308"/>
        <v>0.16967175219602404</v>
      </c>
      <c r="AK202" s="73">
        <f t="shared" si="309"/>
        <v>-0.10948616600790517</v>
      </c>
      <c r="AL202" s="74">
        <f t="shared" si="310"/>
        <v>926133.33333333337</v>
      </c>
      <c r="AM202" s="74">
        <f>+(U202+AB202)/2</f>
        <v>485693.27731092437</v>
      </c>
      <c r="AN202" s="107">
        <f t="shared" si="313"/>
        <v>-0.47556873310798553</v>
      </c>
    </row>
    <row r="203" spans="1:40" ht="51.75" thickBot="1" x14ac:dyDescent="0.25">
      <c r="A203" s="59">
        <v>201</v>
      </c>
      <c r="B203" s="60" t="s">
        <v>712</v>
      </c>
      <c r="C203" s="61" t="s">
        <v>24</v>
      </c>
      <c r="D203" s="59">
        <v>1</v>
      </c>
      <c r="E203" s="62">
        <v>16500</v>
      </c>
      <c r="F203" s="62">
        <f>E203*19%</f>
        <v>3135</v>
      </c>
      <c r="G203" s="62">
        <f>F203+E203</f>
        <v>19635</v>
      </c>
      <c r="H203" s="62">
        <f>G203</f>
        <v>19635</v>
      </c>
      <c r="I203" s="62">
        <v>12500</v>
      </c>
      <c r="J203" s="62">
        <v>2375</v>
      </c>
      <c r="K203" s="62">
        <v>14875</v>
      </c>
      <c r="L203" s="62">
        <v>14875</v>
      </c>
      <c r="M203" s="62">
        <v>13500</v>
      </c>
      <c r="N203" s="62">
        <f>M203*19%</f>
        <v>2565</v>
      </c>
      <c r="O203" s="62">
        <f>N203+M203</f>
        <v>16065</v>
      </c>
      <c r="P203" s="62">
        <f>O203</f>
        <v>16065</v>
      </c>
      <c r="Q203" s="62">
        <v>3765.17</v>
      </c>
      <c r="R203" s="62">
        <f>Q203*19%</f>
        <v>715.38229999999999</v>
      </c>
      <c r="S203" s="62">
        <f>R203+Q203</f>
        <v>4480.5523000000003</v>
      </c>
      <c r="T203" s="65">
        <f>S203</f>
        <v>4480.5523000000003</v>
      </c>
      <c r="U203" s="62">
        <v>6400</v>
      </c>
      <c r="V203" s="62">
        <f>U203*19%</f>
        <v>1216</v>
      </c>
      <c r="W203" s="62">
        <f>V203+U203</f>
        <v>7616</v>
      </c>
      <c r="X203" s="62">
        <f>W203</f>
        <v>7616</v>
      </c>
      <c r="Y203" s="66" t="s">
        <v>504</v>
      </c>
      <c r="Z203" s="76">
        <v>0.19</v>
      </c>
      <c r="AA203" s="68"/>
      <c r="AB203" s="67" t="s">
        <v>394</v>
      </c>
      <c r="AC203" s="67" t="s">
        <v>394</v>
      </c>
      <c r="AD203" s="69" t="s">
        <v>394</v>
      </c>
      <c r="AE203" s="70" t="str">
        <f t="shared" si="312"/>
        <v>N/A</v>
      </c>
      <c r="AF203" s="71"/>
      <c r="AH203" s="50" t="s">
        <v>515</v>
      </c>
      <c r="AJ203" s="73">
        <f t="shared" si="308"/>
        <v>0.32000000000000006</v>
      </c>
      <c r="AK203" s="73">
        <f t="shared" si="309"/>
        <v>-0.18181818181818177</v>
      </c>
      <c r="AL203" s="74">
        <f t="shared" si="310"/>
        <v>14166.666666666666</v>
      </c>
      <c r="AM203" s="74">
        <f t="shared" ref="AM203:AM212" si="318">+U203</f>
        <v>6400</v>
      </c>
      <c r="AN203" s="107">
        <f t="shared" si="313"/>
        <v>-0.54823529411764704</v>
      </c>
    </row>
    <row r="204" spans="1:40" ht="39" thickBot="1" x14ac:dyDescent="0.25">
      <c r="A204" s="59">
        <v>202</v>
      </c>
      <c r="B204" s="60" t="s">
        <v>713</v>
      </c>
      <c r="C204" s="61" t="s">
        <v>24</v>
      </c>
      <c r="D204" s="59">
        <v>1</v>
      </c>
      <c r="E204" s="62">
        <v>102500</v>
      </c>
      <c r="F204" s="62">
        <f t="shared" ref="F204:F212" si="319">E204*19%</f>
        <v>19475</v>
      </c>
      <c r="G204" s="62">
        <f t="shared" ref="G204:G212" si="320">F204+E204</f>
        <v>121975</v>
      </c>
      <c r="H204" s="62">
        <f t="shared" ref="H204:H212" si="321">G204</f>
        <v>121975</v>
      </c>
      <c r="I204" s="62">
        <v>85000</v>
      </c>
      <c r="J204" s="62">
        <v>16150</v>
      </c>
      <c r="K204" s="62">
        <v>101150</v>
      </c>
      <c r="L204" s="62">
        <v>101150</v>
      </c>
      <c r="M204" s="62">
        <v>82000</v>
      </c>
      <c r="N204" s="62">
        <f t="shared" ref="N204:N212" si="322">M204*19%</f>
        <v>15580</v>
      </c>
      <c r="O204" s="62">
        <f t="shared" ref="O204:O212" si="323">N204+M204</f>
        <v>97580</v>
      </c>
      <c r="P204" s="62">
        <f t="shared" ref="P204:P212" si="324">O204</f>
        <v>97580</v>
      </c>
      <c r="Q204" s="62">
        <v>5912.78</v>
      </c>
      <c r="R204" s="62">
        <f t="shared" ref="R204:R212" si="325">Q204*19%</f>
        <v>1123.4282000000001</v>
      </c>
      <c r="S204" s="62">
        <f t="shared" ref="S204:S212" si="326">R204+Q204</f>
        <v>7036.2082</v>
      </c>
      <c r="T204" s="65">
        <f t="shared" ref="T204:T212" si="327">S204</f>
        <v>7036.2082</v>
      </c>
      <c r="U204" s="62" t="s">
        <v>394</v>
      </c>
      <c r="V204" s="62" t="s">
        <v>394</v>
      </c>
      <c r="W204" s="62" t="s">
        <v>394</v>
      </c>
      <c r="X204" s="62" t="s">
        <v>394</v>
      </c>
      <c r="Y204" s="66" t="s">
        <v>394</v>
      </c>
      <c r="Z204" s="76">
        <v>0.19</v>
      </c>
      <c r="AA204" s="68"/>
      <c r="AB204" s="67" t="s">
        <v>394</v>
      </c>
      <c r="AC204" s="67" t="s">
        <v>394</v>
      </c>
      <c r="AD204" s="69" t="s">
        <v>394</v>
      </c>
      <c r="AE204" s="70" t="str">
        <f t="shared" si="312"/>
        <v>N/A</v>
      </c>
      <c r="AF204" s="71"/>
      <c r="AH204" s="50" t="s">
        <v>515</v>
      </c>
      <c r="AJ204" s="73">
        <f t="shared" si="308"/>
        <v>0.20588235294117641</v>
      </c>
      <c r="AK204" s="73">
        <f t="shared" si="309"/>
        <v>-0.19999999999999996</v>
      </c>
      <c r="AL204" s="74">
        <f t="shared" si="310"/>
        <v>89833.333333333328</v>
      </c>
      <c r="AM204" s="74" t="str">
        <f t="shared" si="318"/>
        <v>N/A</v>
      </c>
      <c r="AN204" s="108" t="e">
        <f t="shared" si="313"/>
        <v>#VALUE!</v>
      </c>
    </row>
    <row r="205" spans="1:40" ht="51.75" thickBot="1" x14ac:dyDescent="0.25">
      <c r="A205" s="59">
        <v>203</v>
      </c>
      <c r="B205" s="60" t="s">
        <v>714</v>
      </c>
      <c r="C205" s="61" t="s">
        <v>24</v>
      </c>
      <c r="D205" s="59">
        <v>1</v>
      </c>
      <c r="E205" s="62">
        <v>85000</v>
      </c>
      <c r="F205" s="62">
        <f t="shared" si="319"/>
        <v>16150</v>
      </c>
      <c r="G205" s="62">
        <f t="shared" si="320"/>
        <v>101150</v>
      </c>
      <c r="H205" s="62">
        <f t="shared" si="321"/>
        <v>101150</v>
      </c>
      <c r="I205" s="62">
        <v>89000</v>
      </c>
      <c r="J205" s="62">
        <v>16910</v>
      </c>
      <c r="K205" s="62">
        <v>105910</v>
      </c>
      <c r="L205" s="62">
        <v>105910</v>
      </c>
      <c r="M205" s="62">
        <v>75000</v>
      </c>
      <c r="N205" s="62">
        <f t="shared" si="322"/>
        <v>14250</v>
      </c>
      <c r="O205" s="62">
        <f t="shared" si="323"/>
        <v>89250</v>
      </c>
      <c r="P205" s="62">
        <f t="shared" si="324"/>
        <v>89250</v>
      </c>
      <c r="Q205" s="62">
        <v>91239.54</v>
      </c>
      <c r="R205" s="62">
        <f t="shared" si="325"/>
        <v>17335.512599999998</v>
      </c>
      <c r="S205" s="62">
        <f t="shared" si="326"/>
        <v>108575.0526</v>
      </c>
      <c r="T205" s="65">
        <f t="shared" si="327"/>
        <v>108575.0526</v>
      </c>
      <c r="U205" s="62" t="s">
        <v>394</v>
      </c>
      <c r="V205" s="62" t="s">
        <v>394</v>
      </c>
      <c r="W205" s="62" t="s">
        <v>394</v>
      </c>
      <c r="X205" s="62" t="s">
        <v>394</v>
      </c>
      <c r="Y205" s="66" t="s">
        <v>394</v>
      </c>
      <c r="Z205" s="76">
        <v>0.19</v>
      </c>
      <c r="AA205" s="68"/>
      <c r="AB205" s="67" t="s">
        <v>394</v>
      </c>
      <c r="AC205" s="67" t="s">
        <v>394</v>
      </c>
      <c r="AD205" s="69" t="s">
        <v>394</v>
      </c>
      <c r="AE205" s="70" t="str">
        <f t="shared" si="312"/>
        <v>N/A</v>
      </c>
      <c r="AF205" s="71"/>
      <c r="AH205" s="50" t="s">
        <v>515</v>
      </c>
      <c r="AJ205" s="73">
        <f t="shared" si="308"/>
        <v>-4.49438202247191E-2</v>
      </c>
      <c r="AK205" s="73">
        <f t="shared" si="309"/>
        <v>-0.11764705882352944</v>
      </c>
      <c r="AL205" s="74">
        <f t="shared" si="310"/>
        <v>83000</v>
      </c>
      <c r="AM205" s="74" t="str">
        <f t="shared" si="318"/>
        <v>N/A</v>
      </c>
      <c r="AN205" s="108" t="e">
        <f t="shared" si="313"/>
        <v>#VALUE!</v>
      </c>
    </row>
    <row r="206" spans="1:40" ht="64.5" thickBot="1" x14ac:dyDescent="0.25">
      <c r="A206" s="59">
        <v>204</v>
      </c>
      <c r="B206" s="60" t="s">
        <v>715</v>
      </c>
      <c r="C206" s="61" t="s">
        <v>24</v>
      </c>
      <c r="D206" s="59">
        <v>1</v>
      </c>
      <c r="E206" s="62">
        <v>16000</v>
      </c>
      <c r="F206" s="62">
        <f t="shared" si="319"/>
        <v>3040</v>
      </c>
      <c r="G206" s="62">
        <f t="shared" si="320"/>
        <v>19040</v>
      </c>
      <c r="H206" s="62">
        <f t="shared" si="321"/>
        <v>19040</v>
      </c>
      <c r="I206" s="62">
        <v>161060</v>
      </c>
      <c r="J206" s="62">
        <v>30601.4</v>
      </c>
      <c r="K206" s="62">
        <v>191661.4</v>
      </c>
      <c r="L206" s="62">
        <v>191661.4</v>
      </c>
      <c r="M206" s="62">
        <v>17500</v>
      </c>
      <c r="N206" s="62">
        <f t="shared" si="322"/>
        <v>3325</v>
      </c>
      <c r="O206" s="62">
        <f t="shared" si="323"/>
        <v>20825</v>
      </c>
      <c r="P206" s="62">
        <f t="shared" si="324"/>
        <v>20825</v>
      </c>
      <c r="Q206" s="62">
        <v>36181.1</v>
      </c>
      <c r="R206" s="62">
        <f t="shared" si="325"/>
        <v>6874.4089999999997</v>
      </c>
      <c r="S206" s="62">
        <f t="shared" si="326"/>
        <v>43055.508999999998</v>
      </c>
      <c r="T206" s="65">
        <f t="shared" si="327"/>
        <v>43055.508999999998</v>
      </c>
      <c r="U206" s="62">
        <v>112400</v>
      </c>
      <c r="V206" s="62">
        <f t="shared" ref="V206:V212" si="328">U206*19%</f>
        <v>21356</v>
      </c>
      <c r="W206" s="62">
        <f t="shared" ref="W206:W212" si="329">V206+U206</f>
        <v>133756</v>
      </c>
      <c r="X206" s="62">
        <f t="shared" ref="X206:X212" si="330">W206</f>
        <v>133756</v>
      </c>
      <c r="Y206" s="66" t="s">
        <v>505</v>
      </c>
      <c r="Z206" s="76">
        <v>0.19</v>
      </c>
      <c r="AA206" s="68"/>
      <c r="AB206" s="67" t="s">
        <v>394</v>
      </c>
      <c r="AC206" s="67" t="s">
        <v>394</v>
      </c>
      <c r="AD206" s="69" t="s">
        <v>394</v>
      </c>
      <c r="AE206" s="70" t="str">
        <f t="shared" si="312"/>
        <v>N/A</v>
      </c>
      <c r="AF206" s="71"/>
      <c r="AH206" s="50" t="s">
        <v>515</v>
      </c>
      <c r="AJ206" s="73">
        <f t="shared" si="308"/>
        <v>-0.90065813982366816</v>
      </c>
      <c r="AK206" s="73">
        <f t="shared" si="309"/>
        <v>9.375E-2</v>
      </c>
      <c r="AL206" s="74">
        <f t="shared" si="310"/>
        <v>64853.333333333336</v>
      </c>
      <c r="AM206" s="74">
        <f t="shared" si="318"/>
        <v>112400</v>
      </c>
      <c r="AN206" s="107">
        <f t="shared" si="313"/>
        <v>0.73314144736842102</v>
      </c>
    </row>
    <row r="207" spans="1:40" ht="64.5" thickBot="1" x14ac:dyDescent="0.25">
      <c r="A207" s="59">
        <v>205</v>
      </c>
      <c r="B207" s="77" t="s">
        <v>716</v>
      </c>
      <c r="C207" s="61" t="s">
        <v>24</v>
      </c>
      <c r="D207" s="59">
        <v>1</v>
      </c>
      <c r="E207" s="62">
        <v>52000</v>
      </c>
      <c r="F207" s="62">
        <f t="shared" si="319"/>
        <v>9880</v>
      </c>
      <c r="G207" s="62">
        <f t="shared" si="320"/>
        <v>61880</v>
      </c>
      <c r="H207" s="62">
        <f t="shared" si="321"/>
        <v>61880</v>
      </c>
      <c r="I207" s="62">
        <v>59000</v>
      </c>
      <c r="J207" s="62">
        <v>11210</v>
      </c>
      <c r="K207" s="62">
        <v>70210</v>
      </c>
      <c r="L207" s="62">
        <v>70210</v>
      </c>
      <c r="M207" s="62">
        <v>49000</v>
      </c>
      <c r="N207" s="62">
        <f t="shared" si="322"/>
        <v>9310</v>
      </c>
      <c r="O207" s="62">
        <f t="shared" si="323"/>
        <v>58310</v>
      </c>
      <c r="P207" s="62">
        <f t="shared" si="324"/>
        <v>58310</v>
      </c>
      <c r="Q207" s="62">
        <v>5497.98</v>
      </c>
      <c r="R207" s="62">
        <f t="shared" si="325"/>
        <v>1044.6161999999999</v>
      </c>
      <c r="S207" s="62">
        <f t="shared" si="326"/>
        <v>6542.5962</v>
      </c>
      <c r="T207" s="65">
        <f t="shared" si="327"/>
        <v>6542.5962</v>
      </c>
      <c r="U207" s="62">
        <v>7300</v>
      </c>
      <c r="V207" s="62">
        <f t="shared" si="328"/>
        <v>1387</v>
      </c>
      <c r="W207" s="62">
        <f t="shared" si="329"/>
        <v>8687</v>
      </c>
      <c r="X207" s="62">
        <f t="shared" si="330"/>
        <v>8687</v>
      </c>
      <c r="Y207" s="66" t="s">
        <v>490</v>
      </c>
      <c r="Z207" s="76">
        <v>0.19</v>
      </c>
      <c r="AA207" s="68"/>
      <c r="AB207" s="67" t="s">
        <v>394</v>
      </c>
      <c r="AC207" s="67" t="s">
        <v>394</v>
      </c>
      <c r="AD207" s="69" t="s">
        <v>394</v>
      </c>
      <c r="AE207" s="70" t="str">
        <f t="shared" si="312"/>
        <v>N/A</v>
      </c>
      <c r="AF207" s="71"/>
      <c r="AH207" s="50" t="s">
        <v>515</v>
      </c>
      <c r="AJ207" s="73">
        <f t="shared" si="308"/>
        <v>-0.11864406779661019</v>
      </c>
      <c r="AK207" s="73">
        <f t="shared" si="309"/>
        <v>-5.7692307692307709E-2</v>
      </c>
      <c r="AL207" s="74">
        <f t="shared" si="310"/>
        <v>53333.333333333336</v>
      </c>
      <c r="AM207" s="74">
        <f t="shared" si="318"/>
        <v>7300</v>
      </c>
      <c r="AN207" s="107">
        <f t="shared" si="313"/>
        <v>-0.86312500000000003</v>
      </c>
    </row>
    <row r="208" spans="1:40" ht="64.5" thickBot="1" x14ac:dyDescent="0.25">
      <c r="A208" s="59">
        <v>206</v>
      </c>
      <c r="B208" s="77" t="s">
        <v>717</v>
      </c>
      <c r="C208" s="61" t="s">
        <v>24</v>
      </c>
      <c r="D208" s="59">
        <v>1</v>
      </c>
      <c r="E208" s="62">
        <v>63000</v>
      </c>
      <c r="F208" s="62">
        <f t="shared" si="319"/>
        <v>11970</v>
      </c>
      <c r="G208" s="62">
        <f t="shared" si="320"/>
        <v>74970</v>
      </c>
      <c r="H208" s="62">
        <f t="shared" si="321"/>
        <v>74970</v>
      </c>
      <c r="I208" s="62">
        <v>65000</v>
      </c>
      <c r="J208" s="62">
        <v>12350</v>
      </c>
      <c r="K208" s="62">
        <v>77350</v>
      </c>
      <c r="L208" s="62">
        <v>77350</v>
      </c>
      <c r="M208" s="62">
        <v>60000</v>
      </c>
      <c r="N208" s="62">
        <f t="shared" si="322"/>
        <v>11400</v>
      </c>
      <c r="O208" s="62">
        <f t="shared" si="323"/>
        <v>71400</v>
      </c>
      <c r="P208" s="62">
        <f t="shared" si="324"/>
        <v>71400</v>
      </c>
      <c r="Q208" s="62">
        <v>5004.12</v>
      </c>
      <c r="R208" s="62">
        <f t="shared" si="325"/>
        <v>950.78279999999995</v>
      </c>
      <c r="S208" s="62">
        <f t="shared" si="326"/>
        <v>5954.9027999999998</v>
      </c>
      <c r="T208" s="65">
        <f t="shared" si="327"/>
        <v>5954.9027999999998</v>
      </c>
      <c r="U208" s="62">
        <v>12200</v>
      </c>
      <c r="V208" s="62">
        <f t="shared" si="328"/>
        <v>2318</v>
      </c>
      <c r="W208" s="62">
        <f t="shared" si="329"/>
        <v>14518</v>
      </c>
      <c r="X208" s="62">
        <f t="shared" si="330"/>
        <v>14518</v>
      </c>
      <c r="Y208" s="66" t="s">
        <v>506</v>
      </c>
      <c r="Z208" s="76">
        <v>0.19</v>
      </c>
      <c r="AA208" s="68"/>
      <c r="AB208" s="67" t="s">
        <v>394</v>
      </c>
      <c r="AC208" s="67" t="s">
        <v>394</v>
      </c>
      <c r="AD208" s="69" t="s">
        <v>394</v>
      </c>
      <c r="AE208" s="70" t="str">
        <f t="shared" si="312"/>
        <v>N/A</v>
      </c>
      <c r="AF208" s="71"/>
      <c r="AH208" s="50" t="s">
        <v>515</v>
      </c>
      <c r="AJ208" s="73">
        <f t="shared" si="308"/>
        <v>-3.0769230769230771E-2</v>
      </c>
      <c r="AK208" s="73">
        <f t="shared" si="309"/>
        <v>-4.7619047619047672E-2</v>
      </c>
      <c r="AL208" s="74">
        <f t="shared" si="310"/>
        <v>62666.666666666664</v>
      </c>
      <c r="AM208" s="74">
        <f t="shared" si="318"/>
        <v>12200</v>
      </c>
      <c r="AN208" s="107">
        <f t="shared" si="313"/>
        <v>-0.80531914893617018</v>
      </c>
    </row>
    <row r="209" spans="1:40" ht="39" thickBot="1" x14ac:dyDescent="0.25">
      <c r="A209" s="59">
        <v>207</v>
      </c>
      <c r="B209" s="60" t="s">
        <v>718</v>
      </c>
      <c r="C209" s="61" t="s">
        <v>24</v>
      </c>
      <c r="D209" s="59">
        <v>1</v>
      </c>
      <c r="E209" s="62">
        <v>82000</v>
      </c>
      <c r="F209" s="62">
        <f t="shared" si="319"/>
        <v>15580</v>
      </c>
      <c r="G209" s="62">
        <f t="shared" si="320"/>
        <v>97580</v>
      </c>
      <c r="H209" s="62">
        <f t="shared" si="321"/>
        <v>97580</v>
      </c>
      <c r="I209" s="62">
        <v>79000</v>
      </c>
      <c r="J209" s="62">
        <v>15010</v>
      </c>
      <c r="K209" s="62">
        <v>94010</v>
      </c>
      <c r="L209" s="62">
        <v>94010</v>
      </c>
      <c r="M209" s="62">
        <v>79000</v>
      </c>
      <c r="N209" s="62">
        <f t="shared" si="322"/>
        <v>15010</v>
      </c>
      <c r="O209" s="62">
        <f t="shared" si="323"/>
        <v>94010</v>
      </c>
      <c r="P209" s="62">
        <f t="shared" si="324"/>
        <v>94010</v>
      </c>
      <c r="Q209" s="62">
        <v>6830.87</v>
      </c>
      <c r="R209" s="62">
        <f t="shared" si="325"/>
        <v>1297.8652999999999</v>
      </c>
      <c r="S209" s="62">
        <f t="shared" si="326"/>
        <v>8128.7353000000003</v>
      </c>
      <c r="T209" s="65">
        <f t="shared" si="327"/>
        <v>8128.7353000000003</v>
      </c>
      <c r="U209" s="62" t="s">
        <v>394</v>
      </c>
      <c r="V209" s="62" t="s">
        <v>394</v>
      </c>
      <c r="W209" s="62" t="s">
        <v>394</v>
      </c>
      <c r="X209" s="62" t="s">
        <v>394</v>
      </c>
      <c r="Y209" s="66" t="s">
        <v>394</v>
      </c>
      <c r="Z209" s="76"/>
      <c r="AA209" s="68"/>
      <c r="AB209" s="67" t="s">
        <v>394</v>
      </c>
      <c r="AC209" s="67" t="s">
        <v>394</v>
      </c>
      <c r="AD209" s="69" t="s">
        <v>394</v>
      </c>
      <c r="AE209" s="70" t="str">
        <f t="shared" si="312"/>
        <v>N/A</v>
      </c>
      <c r="AF209" s="71"/>
      <c r="AH209" s="50" t="s">
        <v>515</v>
      </c>
      <c r="AJ209" s="73">
        <f t="shared" si="308"/>
        <v>3.7974683544303778E-2</v>
      </c>
      <c r="AK209" s="73">
        <f t="shared" si="309"/>
        <v>-3.6585365853658569E-2</v>
      </c>
      <c r="AL209" s="74">
        <f t="shared" si="310"/>
        <v>80000</v>
      </c>
      <c r="AM209" s="74" t="str">
        <f t="shared" si="318"/>
        <v>N/A</v>
      </c>
      <c r="AN209" s="108" t="e">
        <f t="shared" si="313"/>
        <v>#VALUE!</v>
      </c>
    </row>
    <row r="210" spans="1:40" ht="77.25" thickBot="1" x14ac:dyDescent="0.25">
      <c r="A210" s="59">
        <v>208</v>
      </c>
      <c r="B210" s="60" t="s">
        <v>719</v>
      </c>
      <c r="C210" s="61" t="s">
        <v>24</v>
      </c>
      <c r="D210" s="59">
        <v>1</v>
      </c>
      <c r="E210" s="62">
        <v>83000</v>
      </c>
      <c r="F210" s="62">
        <f t="shared" si="319"/>
        <v>15770</v>
      </c>
      <c r="G210" s="62">
        <f t="shared" si="320"/>
        <v>98770</v>
      </c>
      <c r="H210" s="62">
        <f t="shared" si="321"/>
        <v>98770</v>
      </c>
      <c r="I210" s="62">
        <v>85000</v>
      </c>
      <c r="J210" s="62">
        <v>16150</v>
      </c>
      <c r="K210" s="62">
        <v>101150</v>
      </c>
      <c r="L210" s="62">
        <v>101150</v>
      </c>
      <c r="M210" s="62">
        <v>71000</v>
      </c>
      <c r="N210" s="62">
        <f t="shared" si="322"/>
        <v>13490</v>
      </c>
      <c r="O210" s="62">
        <f t="shared" si="323"/>
        <v>84490</v>
      </c>
      <c r="P210" s="62">
        <f t="shared" si="324"/>
        <v>84490</v>
      </c>
      <c r="Q210" s="62">
        <v>11165.91</v>
      </c>
      <c r="R210" s="62">
        <f t="shared" si="325"/>
        <v>2121.5228999999999</v>
      </c>
      <c r="S210" s="62">
        <f t="shared" si="326"/>
        <v>13287.4329</v>
      </c>
      <c r="T210" s="65">
        <f t="shared" si="327"/>
        <v>13287.4329</v>
      </c>
      <c r="U210" s="62">
        <v>37700</v>
      </c>
      <c r="V210" s="62">
        <f t="shared" si="328"/>
        <v>7163</v>
      </c>
      <c r="W210" s="62">
        <f t="shared" si="329"/>
        <v>44863</v>
      </c>
      <c r="X210" s="62">
        <f t="shared" si="330"/>
        <v>44863</v>
      </c>
      <c r="Y210" s="66" t="s">
        <v>507</v>
      </c>
      <c r="Z210" s="76">
        <v>0.19</v>
      </c>
      <c r="AA210" s="68"/>
      <c r="AB210" s="67" t="s">
        <v>394</v>
      </c>
      <c r="AC210" s="67" t="s">
        <v>394</v>
      </c>
      <c r="AD210" s="69" t="s">
        <v>394</v>
      </c>
      <c r="AE210" s="70" t="str">
        <f t="shared" si="312"/>
        <v>N/A</v>
      </c>
      <c r="AF210" s="71"/>
      <c r="AH210" s="50" t="s">
        <v>515</v>
      </c>
      <c r="AJ210" s="73">
        <f t="shared" si="308"/>
        <v>-2.352941176470591E-2</v>
      </c>
      <c r="AK210" s="73">
        <f t="shared" si="309"/>
        <v>-0.14457831325301207</v>
      </c>
      <c r="AL210" s="74">
        <f t="shared" si="310"/>
        <v>79666.666666666672</v>
      </c>
      <c r="AM210" s="74">
        <f t="shared" si="318"/>
        <v>37700</v>
      </c>
      <c r="AN210" s="107">
        <f t="shared" si="313"/>
        <v>-0.52677824267782425</v>
      </c>
    </row>
    <row r="211" spans="1:40" ht="51.75" thickBot="1" x14ac:dyDescent="0.25">
      <c r="A211" s="59">
        <v>209</v>
      </c>
      <c r="B211" s="60" t="s">
        <v>169</v>
      </c>
      <c r="C211" s="61" t="s">
        <v>24</v>
      </c>
      <c r="D211" s="59">
        <v>1</v>
      </c>
      <c r="E211" s="62">
        <v>73000</v>
      </c>
      <c r="F211" s="62">
        <f t="shared" si="319"/>
        <v>13870</v>
      </c>
      <c r="G211" s="62">
        <f t="shared" si="320"/>
        <v>86870</v>
      </c>
      <c r="H211" s="62">
        <f t="shared" si="321"/>
        <v>86870</v>
      </c>
      <c r="I211" s="62">
        <v>65000</v>
      </c>
      <c r="J211" s="62">
        <v>12350</v>
      </c>
      <c r="K211" s="62">
        <v>77350</v>
      </c>
      <c r="L211" s="62">
        <v>77350</v>
      </c>
      <c r="M211" s="62">
        <v>62000</v>
      </c>
      <c r="N211" s="62">
        <f t="shared" si="322"/>
        <v>11780</v>
      </c>
      <c r="O211" s="62">
        <f t="shared" si="323"/>
        <v>73780</v>
      </c>
      <c r="P211" s="62">
        <f t="shared" si="324"/>
        <v>73780</v>
      </c>
      <c r="Q211" s="62">
        <v>3557.86</v>
      </c>
      <c r="R211" s="62">
        <f t="shared" si="325"/>
        <v>675.99340000000007</v>
      </c>
      <c r="S211" s="62">
        <f t="shared" si="326"/>
        <v>4233.8534</v>
      </c>
      <c r="T211" s="65">
        <f t="shared" si="327"/>
        <v>4233.8534</v>
      </c>
      <c r="U211" s="62">
        <v>11000</v>
      </c>
      <c r="V211" s="62">
        <f t="shared" si="328"/>
        <v>2090</v>
      </c>
      <c r="W211" s="62">
        <f t="shared" si="329"/>
        <v>13090</v>
      </c>
      <c r="X211" s="62">
        <f t="shared" si="330"/>
        <v>13090</v>
      </c>
      <c r="Y211" s="66" t="s">
        <v>508</v>
      </c>
      <c r="Z211" s="76">
        <v>0.19</v>
      </c>
      <c r="AA211" s="68"/>
      <c r="AB211" s="67" t="s">
        <v>394</v>
      </c>
      <c r="AC211" s="67" t="s">
        <v>394</v>
      </c>
      <c r="AD211" s="69" t="s">
        <v>394</v>
      </c>
      <c r="AE211" s="70" t="str">
        <f t="shared" si="312"/>
        <v>N/A</v>
      </c>
      <c r="AF211" s="71"/>
      <c r="AH211" s="50" t="s">
        <v>515</v>
      </c>
      <c r="AJ211" s="73">
        <f t="shared" si="308"/>
        <v>0.12307692307692308</v>
      </c>
      <c r="AK211" s="73">
        <f t="shared" si="309"/>
        <v>-0.15068493150684936</v>
      </c>
      <c r="AL211" s="74">
        <f t="shared" si="310"/>
        <v>66666.666666666672</v>
      </c>
      <c r="AM211" s="74">
        <f t="shared" si="318"/>
        <v>11000</v>
      </c>
      <c r="AN211" s="107">
        <f t="shared" si="313"/>
        <v>-0.83499999999999996</v>
      </c>
    </row>
    <row r="212" spans="1:40" ht="51.75" thickBot="1" x14ac:dyDescent="0.25">
      <c r="A212" s="59">
        <v>210</v>
      </c>
      <c r="B212" s="60" t="s">
        <v>170</v>
      </c>
      <c r="C212" s="61" t="s">
        <v>24</v>
      </c>
      <c r="D212" s="59">
        <v>1</v>
      </c>
      <c r="E212" s="62">
        <v>55000</v>
      </c>
      <c r="F212" s="62">
        <f t="shared" si="319"/>
        <v>10450</v>
      </c>
      <c r="G212" s="62">
        <f t="shared" si="320"/>
        <v>65450</v>
      </c>
      <c r="H212" s="62">
        <f t="shared" si="321"/>
        <v>65450</v>
      </c>
      <c r="I212" s="62">
        <v>65000</v>
      </c>
      <c r="J212" s="62">
        <v>12350</v>
      </c>
      <c r="K212" s="62">
        <v>77350</v>
      </c>
      <c r="L212" s="62">
        <v>77350</v>
      </c>
      <c r="M212" s="62">
        <v>63000</v>
      </c>
      <c r="N212" s="62">
        <f t="shared" si="322"/>
        <v>11970</v>
      </c>
      <c r="O212" s="62">
        <f t="shared" si="323"/>
        <v>74970</v>
      </c>
      <c r="P212" s="62">
        <f t="shared" si="324"/>
        <v>74970</v>
      </c>
      <c r="Q212" s="62">
        <v>2960.64</v>
      </c>
      <c r="R212" s="62">
        <f t="shared" si="325"/>
        <v>562.52160000000003</v>
      </c>
      <c r="S212" s="62">
        <f t="shared" si="326"/>
        <v>3523.1615999999999</v>
      </c>
      <c r="T212" s="65">
        <f t="shared" si="327"/>
        <v>3523.1615999999999</v>
      </c>
      <c r="U212" s="62">
        <v>11600</v>
      </c>
      <c r="V212" s="62">
        <f t="shared" si="328"/>
        <v>2204</v>
      </c>
      <c r="W212" s="62">
        <f t="shared" si="329"/>
        <v>13804</v>
      </c>
      <c r="X212" s="62">
        <f t="shared" si="330"/>
        <v>13804</v>
      </c>
      <c r="Y212" s="97" t="s">
        <v>509</v>
      </c>
      <c r="Z212" s="98">
        <v>0.19</v>
      </c>
      <c r="AA212" s="99"/>
      <c r="AB212" s="100" t="s">
        <v>394</v>
      </c>
      <c r="AC212" s="101" t="s">
        <v>394</v>
      </c>
      <c r="AD212" s="102" t="s">
        <v>394</v>
      </c>
      <c r="AE212" s="70" t="str">
        <f t="shared" si="312"/>
        <v>N/A</v>
      </c>
      <c r="AF212" s="103"/>
      <c r="AH212" s="50" t="s">
        <v>515</v>
      </c>
      <c r="AJ212" s="73">
        <f t="shared" si="308"/>
        <v>-0.15384615384615385</v>
      </c>
      <c r="AK212" s="73">
        <f t="shared" si="309"/>
        <v>0.1454545454545455</v>
      </c>
      <c r="AL212" s="74">
        <f t="shared" si="310"/>
        <v>61000</v>
      </c>
      <c r="AM212" s="74">
        <f t="shared" si="318"/>
        <v>11600</v>
      </c>
      <c r="AN212" s="107">
        <f t="shared" si="313"/>
        <v>-0.80983606557377052</v>
      </c>
    </row>
  </sheetData>
  <autoFilter ref="AH2:AN212"/>
  <mergeCells count="9">
    <mergeCell ref="AB1:AE1"/>
    <mergeCell ref="AF1:AF2"/>
    <mergeCell ref="Y1:AA2"/>
    <mergeCell ref="AH1:AN1"/>
    <mergeCell ref="E1:H1"/>
    <mergeCell ref="I1:L1"/>
    <mergeCell ref="M1:P1"/>
    <mergeCell ref="Q1:T1"/>
    <mergeCell ref="U1:X1"/>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216"/>
  <sheetViews>
    <sheetView topLeftCell="X1" workbookViewId="0">
      <selection activeCell="AJ4" sqref="AJ4:AM5"/>
    </sheetView>
  </sheetViews>
  <sheetFormatPr baseColWidth="10" defaultRowHeight="12.75" x14ac:dyDescent="0.2"/>
  <cols>
    <col min="1" max="1" width="4.140625" style="49" bestFit="1" customWidth="1"/>
    <col min="2" max="2" width="45.85546875" style="49" customWidth="1"/>
    <col min="3" max="3" width="9.28515625" style="49" bestFit="1" customWidth="1"/>
    <col min="4" max="4" width="8.140625" style="49" bestFit="1" customWidth="1"/>
    <col min="5" max="16" width="11.42578125" style="104"/>
    <col min="17" max="20" width="11.42578125" style="104" customWidth="1"/>
    <col min="21" max="22" width="11.42578125" style="49" bestFit="1" customWidth="1"/>
    <col min="23" max="23" width="12.42578125" style="49" bestFit="1" customWidth="1"/>
    <col min="24" max="25" width="11.42578125" style="49"/>
    <col min="26" max="26" width="11.7109375" style="49" bestFit="1" customWidth="1"/>
    <col min="27" max="27" width="12.42578125" style="49" bestFit="1" customWidth="1"/>
    <col min="28" max="34" width="11.42578125" style="49"/>
    <col min="35" max="35" width="0" style="49" hidden="1" customWidth="1"/>
    <col min="36" max="16384" width="11.42578125" style="49"/>
  </cols>
  <sheetData>
    <row r="1" spans="1:39" x14ac:dyDescent="0.2">
      <c r="A1" s="147" t="s">
        <v>727</v>
      </c>
      <c r="B1" s="147"/>
      <c r="C1" s="147"/>
    </row>
    <row r="2" spans="1:39" x14ac:dyDescent="0.2">
      <c r="A2" s="147" t="s">
        <v>726</v>
      </c>
      <c r="B2" s="147"/>
      <c r="C2" s="147"/>
    </row>
    <row r="4" spans="1:39" ht="25.5" x14ac:dyDescent="0.2">
      <c r="A4" s="46" t="s">
        <v>2</v>
      </c>
      <c r="B4" s="48" t="s">
        <v>4</v>
      </c>
      <c r="C4" s="46" t="s">
        <v>5</v>
      </c>
      <c r="D4" s="46" t="s">
        <v>393</v>
      </c>
      <c r="E4" s="134" t="s">
        <v>396</v>
      </c>
      <c r="F4" s="135"/>
      <c r="G4" s="135"/>
      <c r="H4" s="136"/>
      <c r="I4" s="134" t="s">
        <v>723</v>
      </c>
      <c r="J4" s="135"/>
      <c r="K4" s="135"/>
      <c r="L4" s="136"/>
      <c r="M4" s="134" t="s">
        <v>397</v>
      </c>
      <c r="N4" s="135"/>
      <c r="O4" s="135"/>
      <c r="P4" s="136"/>
      <c r="Q4" s="134" t="s">
        <v>398</v>
      </c>
      <c r="R4" s="135"/>
      <c r="S4" s="135"/>
      <c r="T4" s="136"/>
      <c r="U4" s="149" t="s">
        <v>520</v>
      </c>
      <c r="V4" s="149" t="s">
        <v>521</v>
      </c>
      <c r="W4" s="150" t="s">
        <v>729</v>
      </c>
      <c r="X4" s="150"/>
      <c r="Y4" s="150"/>
      <c r="Z4" s="150"/>
      <c r="AA4" s="150" t="s">
        <v>730</v>
      </c>
      <c r="AB4" s="150"/>
      <c r="AC4" s="150"/>
      <c r="AD4" s="150"/>
      <c r="AE4" s="150" t="s">
        <v>728</v>
      </c>
      <c r="AF4" s="150"/>
      <c r="AG4" s="150"/>
      <c r="AH4" s="150"/>
      <c r="AJ4" s="150" t="s">
        <v>731</v>
      </c>
      <c r="AK4" s="150"/>
      <c r="AL4" s="150"/>
      <c r="AM4" s="150"/>
    </row>
    <row r="5" spans="1:39" x14ac:dyDescent="0.2">
      <c r="A5" s="46"/>
      <c r="B5" s="48"/>
      <c r="C5" s="46"/>
      <c r="D5" s="46"/>
      <c r="E5" s="48" t="s">
        <v>510</v>
      </c>
      <c r="F5" s="53" t="s">
        <v>511</v>
      </c>
      <c r="G5" s="53" t="s">
        <v>512</v>
      </c>
      <c r="H5" s="54" t="s">
        <v>513</v>
      </c>
      <c r="I5" s="48" t="s">
        <v>510</v>
      </c>
      <c r="J5" s="53" t="s">
        <v>511</v>
      </c>
      <c r="K5" s="53" t="s">
        <v>512</v>
      </c>
      <c r="L5" s="54" t="s">
        <v>513</v>
      </c>
      <c r="M5" s="48" t="s">
        <v>510</v>
      </c>
      <c r="N5" s="53" t="s">
        <v>511</v>
      </c>
      <c r="O5" s="53" t="s">
        <v>512</v>
      </c>
      <c r="P5" s="54" t="s">
        <v>513</v>
      </c>
      <c r="Q5" s="48" t="s">
        <v>510</v>
      </c>
      <c r="R5" s="53" t="s">
        <v>511</v>
      </c>
      <c r="S5" s="53" t="s">
        <v>512</v>
      </c>
      <c r="T5" s="54" t="s">
        <v>513</v>
      </c>
      <c r="U5" s="149"/>
      <c r="V5" s="149"/>
      <c r="W5" s="150"/>
      <c r="X5" s="150"/>
      <c r="Y5" s="150"/>
      <c r="Z5" s="150"/>
      <c r="AA5" s="150"/>
      <c r="AB5" s="150"/>
      <c r="AC5" s="150"/>
      <c r="AD5" s="150"/>
      <c r="AE5" s="150"/>
      <c r="AF5" s="150"/>
      <c r="AG5" s="150"/>
      <c r="AH5" s="150"/>
      <c r="AJ5" s="150"/>
      <c r="AK5" s="150"/>
      <c r="AL5" s="150"/>
      <c r="AM5" s="150"/>
    </row>
    <row r="6" spans="1:39" ht="63.75" x14ac:dyDescent="0.2">
      <c r="A6" s="59">
        <v>1</v>
      </c>
      <c r="B6" s="60" t="s">
        <v>523</v>
      </c>
      <c r="C6" s="61" t="s">
        <v>9</v>
      </c>
      <c r="D6" s="59">
        <v>1</v>
      </c>
      <c r="E6" s="62">
        <v>12500</v>
      </c>
      <c r="F6" s="64">
        <f>+E6*0.19</f>
        <v>2375</v>
      </c>
      <c r="G6" s="62">
        <f>+E6+F6</f>
        <v>14875</v>
      </c>
      <c r="H6" s="62">
        <f>+G6</f>
        <v>14875</v>
      </c>
      <c r="I6" s="62">
        <v>12300</v>
      </c>
      <c r="J6" s="64">
        <f>+I6*0.19</f>
        <v>2337</v>
      </c>
      <c r="K6" s="62">
        <f>+I6+J6</f>
        <v>14637</v>
      </c>
      <c r="L6" s="62">
        <f>+K6</f>
        <v>14637</v>
      </c>
      <c r="M6" s="62">
        <v>13500</v>
      </c>
      <c r="N6" s="64">
        <f>+M6*0.19</f>
        <v>2565</v>
      </c>
      <c r="O6" s="62">
        <f>+M6+N6</f>
        <v>16065</v>
      </c>
      <c r="P6" s="62">
        <f>+O6</f>
        <v>16065</v>
      </c>
      <c r="Q6" s="62">
        <v>30067.23</v>
      </c>
      <c r="R6" s="62">
        <f t="shared" ref="R6:R8" si="0">Q6*19%</f>
        <v>5712.7736999999997</v>
      </c>
      <c r="S6" s="62">
        <f t="shared" ref="S6:S8" si="1">R6+Q6</f>
        <v>35780.003700000001</v>
      </c>
      <c r="T6" s="65">
        <f t="shared" ref="T6:T8" si="2">S6</f>
        <v>35780.003700000001</v>
      </c>
      <c r="U6" s="148">
        <f>+E6/I6-1</f>
        <v>1.6260162601626105E-2</v>
      </c>
      <c r="V6" s="148">
        <f>+M6/E6-1</f>
        <v>8.0000000000000071E-2</v>
      </c>
      <c r="W6" s="64">
        <f>+AVERAGE($E6,$I6,$M6)</f>
        <v>12766.666666666666</v>
      </c>
      <c r="X6" s="64">
        <f>+W6*0.19</f>
        <v>2425.6666666666665</v>
      </c>
      <c r="Y6" s="62">
        <f>+W6+X6</f>
        <v>15192.333333333332</v>
      </c>
      <c r="Z6" s="62">
        <f>+Y6</f>
        <v>15192.333333333332</v>
      </c>
      <c r="AA6" s="64">
        <f>+MEDIAN($E6,$I6,$M6)</f>
        <v>12500</v>
      </c>
      <c r="AB6" s="64">
        <f>+AA6*0.19</f>
        <v>2375</v>
      </c>
      <c r="AC6" s="62">
        <f>+AA6+AB6</f>
        <v>14875</v>
      </c>
      <c r="AD6" s="62">
        <f>+AC6</f>
        <v>14875</v>
      </c>
      <c r="AE6" s="64">
        <f>+MIN($E6,$I6,$M6)</f>
        <v>12300</v>
      </c>
      <c r="AF6" s="64">
        <f>+AE6*0.19</f>
        <v>2337</v>
      </c>
      <c r="AG6" s="62">
        <f>+AE6+AF6</f>
        <v>14637</v>
      </c>
      <c r="AH6" s="62">
        <f>+AG6</f>
        <v>14637</v>
      </c>
      <c r="AI6" s="74">
        <f>+Z6-Q6</f>
        <v>-14874.896666666667</v>
      </c>
      <c r="AJ6" s="64">
        <f>+Q6+(Q6*0.0386)</f>
        <v>31227.825077999998</v>
      </c>
      <c r="AK6" s="64">
        <f>+AJ6*0.19</f>
        <v>5933.2867648199999</v>
      </c>
      <c r="AL6" s="62">
        <f>+AJ6+AK6</f>
        <v>37161.111842819999</v>
      </c>
      <c r="AM6" s="62">
        <f>+AL6</f>
        <v>37161.111842819999</v>
      </c>
    </row>
    <row r="7" spans="1:39" ht="63.75" x14ac:dyDescent="0.2">
      <c r="A7" s="59">
        <v>2</v>
      </c>
      <c r="B7" s="60" t="s">
        <v>524</v>
      </c>
      <c r="C7" s="61" t="s">
        <v>9</v>
      </c>
      <c r="D7" s="59">
        <v>1</v>
      </c>
      <c r="E7" s="62">
        <v>24500</v>
      </c>
      <c r="F7" s="64">
        <f t="shared" ref="F7:F70" si="3">+E7*0.19</f>
        <v>4655</v>
      </c>
      <c r="G7" s="62">
        <f t="shared" ref="G7:G70" si="4">+E7+F7</f>
        <v>29155</v>
      </c>
      <c r="H7" s="62">
        <f t="shared" ref="H7:H70" si="5">+G7</f>
        <v>29155</v>
      </c>
      <c r="I7" s="62">
        <v>25000</v>
      </c>
      <c r="J7" s="64">
        <f t="shared" ref="J7:J70" si="6">+I7*0.19</f>
        <v>4750</v>
      </c>
      <c r="K7" s="62">
        <f t="shared" ref="K7:K70" si="7">+I7+J7</f>
        <v>29750</v>
      </c>
      <c r="L7" s="62">
        <f t="shared" ref="L7:L70" si="8">+K7</f>
        <v>29750</v>
      </c>
      <c r="M7" s="62">
        <v>25600</v>
      </c>
      <c r="N7" s="64">
        <f t="shared" ref="N7:N70" si="9">+M7*0.19</f>
        <v>4864</v>
      </c>
      <c r="O7" s="62">
        <f t="shared" ref="O7:O70" si="10">+M7+N7</f>
        <v>30464</v>
      </c>
      <c r="P7" s="62">
        <f t="shared" ref="P7:P70" si="11">+O7</f>
        <v>30464</v>
      </c>
      <c r="Q7" s="62">
        <v>39899.870000000003</v>
      </c>
      <c r="R7" s="62">
        <f t="shared" si="0"/>
        <v>7580.975300000001</v>
      </c>
      <c r="S7" s="62">
        <f t="shared" si="1"/>
        <v>47480.845300000001</v>
      </c>
      <c r="T7" s="65">
        <f t="shared" si="2"/>
        <v>47480.845300000001</v>
      </c>
      <c r="U7" s="148">
        <f>+E7/I7-1</f>
        <v>-2.0000000000000018E-2</v>
      </c>
      <c r="V7" s="148">
        <f>+M7/E7-1</f>
        <v>4.4897959183673564E-2</v>
      </c>
      <c r="W7" s="64">
        <f t="shared" ref="W7:W70" si="12">+AVERAGE($E7,$I7,$M7)</f>
        <v>25033.333333333332</v>
      </c>
      <c r="X7" s="64">
        <f t="shared" ref="X7:X70" si="13">+W7*0.19</f>
        <v>4756.333333333333</v>
      </c>
      <c r="Y7" s="62">
        <f t="shared" ref="Y7:Y70" si="14">+W7+X7</f>
        <v>29789.666666666664</v>
      </c>
      <c r="Z7" s="62">
        <f t="shared" ref="Z7:Z70" si="15">+Y7</f>
        <v>29789.666666666664</v>
      </c>
      <c r="AA7" s="64">
        <f t="shared" ref="AA7:AA70" si="16">+MEDIAN($E7,$I7,$M7)</f>
        <v>25000</v>
      </c>
      <c r="AB7" s="64">
        <f t="shared" ref="AB7:AB70" si="17">+AA7*0.19</f>
        <v>4750</v>
      </c>
      <c r="AC7" s="62">
        <f t="shared" ref="AC7:AC70" si="18">+AA7+AB7</f>
        <v>29750</v>
      </c>
      <c r="AD7" s="62">
        <f t="shared" ref="AD7:AD70" si="19">+AC7</f>
        <v>29750</v>
      </c>
      <c r="AE7" s="64">
        <f t="shared" ref="AE7:AE70" si="20">+MIN($E7,$I7,$M7)</f>
        <v>24500</v>
      </c>
      <c r="AF7" s="64">
        <f t="shared" ref="AF7:AF70" si="21">+AE7*0.19</f>
        <v>4655</v>
      </c>
      <c r="AG7" s="62">
        <f t="shared" ref="AG7:AG70" si="22">+AE7+AF7</f>
        <v>29155</v>
      </c>
      <c r="AH7" s="62">
        <f t="shared" ref="AH7:AH70" si="23">+AG7</f>
        <v>29155</v>
      </c>
      <c r="AI7" s="74">
        <f t="shared" ref="AI7:AI70" si="24">+Z7-Q7</f>
        <v>-10110.203333333338</v>
      </c>
      <c r="AJ7" s="64">
        <f>+Q7+(Q7*0.0386)</f>
        <v>41440.004982000006</v>
      </c>
      <c r="AK7" s="64">
        <f t="shared" ref="AK7:AK70" si="25">+AJ7*0.19</f>
        <v>7873.6009465800016</v>
      </c>
      <c r="AL7" s="62">
        <f t="shared" ref="AL7:AL70" si="26">+AJ7+AK7</f>
        <v>49313.605928580007</v>
      </c>
      <c r="AM7" s="62">
        <f t="shared" ref="AM7:AM70" si="27">+AL7</f>
        <v>49313.605928580007</v>
      </c>
    </row>
    <row r="8" spans="1:39" ht="38.25" x14ac:dyDescent="0.2">
      <c r="A8" s="59">
        <v>3</v>
      </c>
      <c r="B8" s="60" t="s">
        <v>525</v>
      </c>
      <c r="C8" s="61" t="s">
        <v>9</v>
      </c>
      <c r="D8" s="59">
        <v>1</v>
      </c>
      <c r="E8" s="62">
        <v>35000</v>
      </c>
      <c r="F8" s="64">
        <f t="shared" si="3"/>
        <v>6650</v>
      </c>
      <c r="G8" s="62">
        <f t="shared" si="4"/>
        <v>41650</v>
      </c>
      <c r="H8" s="62">
        <f t="shared" si="5"/>
        <v>41650</v>
      </c>
      <c r="I8" s="62">
        <v>36000</v>
      </c>
      <c r="J8" s="64">
        <f t="shared" si="6"/>
        <v>6840</v>
      </c>
      <c r="K8" s="62">
        <f t="shared" si="7"/>
        <v>42840</v>
      </c>
      <c r="L8" s="62">
        <f t="shared" si="8"/>
        <v>42840</v>
      </c>
      <c r="M8" s="62">
        <v>38000</v>
      </c>
      <c r="N8" s="64">
        <f t="shared" si="9"/>
        <v>7220</v>
      </c>
      <c r="O8" s="62">
        <f t="shared" si="10"/>
        <v>45220</v>
      </c>
      <c r="P8" s="62">
        <f t="shared" si="11"/>
        <v>45220</v>
      </c>
      <c r="Q8" s="62">
        <v>41837.54</v>
      </c>
      <c r="R8" s="62">
        <f t="shared" si="0"/>
        <v>7949.1325999999999</v>
      </c>
      <c r="S8" s="62">
        <f t="shared" si="1"/>
        <v>49786.672599999998</v>
      </c>
      <c r="T8" s="65">
        <f t="shared" si="2"/>
        <v>49786.672599999998</v>
      </c>
      <c r="U8" s="148">
        <f>+E8/I8-1</f>
        <v>-2.777777777777779E-2</v>
      </c>
      <c r="V8" s="148">
        <f>+M8/E8-1</f>
        <v>8.5714285714285632E-2</v>
      </c>
      <c r="W8" s="64">
        <f t="shared" si="12"/>
        <v>36333.333333333336</v>
      </c>
      <c r="X8" s="64">
        <f t="shared" si="13"/>
        <v>6903.3333333333339</v>
      </c>
      <c r="Y8" s="62">
        <f t="shared" si="14"/>
        <v>43236.666666666672</v>
      </c>
      <c r="Z8" s="62">
        <f t="shared" si="15"/>
        <v>43236.666666666672</v>
      </c>
      <c r="AA8" s="64">
        <f t="shared" si="16"/>
        <v>36000</v>
      </c>
      <c r="AB8" s="64">
        <f t="shared" si="17"/>
        <v>6840</v>
      </c>
      <c r="AC8" s="62">
        <f t="shared" si="18"/>
        <v>42840</v>
      </c>
      <c r="AD8" s="62">
        <f t="shared" si="19"/>
        <v>42840</v>
      </c>
      <c r="AE8" s="64">
        <f t="shared" si="20"/>
        <v>35000</v>
      </c>
      <c r="AF8" s="64">
        <f t="shared" si="21"/>
        <v>6650</v>
      </c>
      <c r="AG8" s="62">
        <f t="shared" si="22"/>
        <v>41650</v>
      </c>
      <c r="AH8" s="62">
        <f t="shared" si="23"/>
        <v>41650</v>
      </c>
      <c r="AI8" s="74">
        <f t="shared" si="24"/>
        <v>1399.1266666666706</v>
      </c>
      <c r="AJ8" s="64">
        <f t="shared" ref="AJ7:AJ70" si="28">+AVERAGE($E8,$I8,$M8)</f>
        <v>36333.333333333336</v>
      </c>
      <c r="AK8" s="64">
        <f t="shared" si="25"/>
        <v>6903.3333333333339</v>
      </c>
      <c r="AL8" s="62">
        <f t="shared" si="26"/>
        <v>43236.666666666672</v>
      </c>
      <c r="AM8" s="62">
        <f t="shared" si="27"/>
        <v>43236.666666666672</v>
      </c>
    </row>
    <row r="9" spans="1:39" ht="38.25" x14ac:dyDescent="0.2">
      <c r="A9" s="59">
        <v>4</v>
      </c>
      <c r="B9" s="60" t="s">
        <v>526</v>
      </c>
      <c r="C9" s="61" t="s">
        <v>13</v>
      </c>
      <c r="D9" s="59">
        <v>1</v>
      </c>
      <c r="E9" s="62">
        <v>71000</v>
      </c>
      <c r="F9" s="64">
        <f t="shared" si="3"/>
        <v>13490</v>
      </c>
      <c r="G9" s="62">
        <f t="shared" si="4"/>
        <v>84490</v>
      </c>
      <c r="H9" s="62">
        <f t="shared" si="5"/>
        <v>84490</v>
      </c>
      <c r="I9" s="62">
        <v>65000</v>
      </c>
      <c r="J9" s="64">
        <f t="shared" si="6"/>
        <v>12350</v>
      </c>
      <c r="K9" s="62">
        <f t="shared" si="7"/>
        <v>77350</v>
      </c>
      <c r="L9" s="62">
        <f t="shared" si="8"/>
        <v>77350</v>
      </c>
      <c r="M9" s="62">
        <v>75000</v>
      </c>
      <c r="N9" s="64">
        <f t="shared" si="9"/>
        <v>14250</v>
      </c>
      <c r="O9" s="62">
        <f t="shared" si="10"/>
        <v>89250</v>
      </c>
      <c r="P9" s="62">
        <f t="shared" si="11"/>
        <v>89250</v>
      </c>
      <c r="Q9" s="62">
        <v>11535.46</v>
      </c>
      <c r="R9" s="62">
        <f>Q9*19%</f>
        <v>2191.7374</v>
      </c>
      <c r="S9" s="62">
        <f>R9+Q9</f>
        <v>13727.197399999999</v>
      </c>
      <c r="T9" s="65">
        <f>S9</f>
        <v>13727.197399999999</v>
      </c>
      <c r="U9" s="148">
        <f>+E9/I9-1</f>
        <v>9.2307692307692202E-2</v>
      </c>
      <c r="V9" s="148">
        <f>+M9/E9-1</f>
        <v>5.6338028169014009E-2</v>
      </c>
      <c r="W9" s="64">
        <f t="shared" si="12"/>
        <v>70333.333333333328</v>
      </c>
      <c r="X9" s="64">
        <f t="shared" si="13"/>
        <v>13363.333333333332</v>
      </c>
      <c r="Y9" s="62">
        <f t="shared" si="14"/>
        <v>83696.666666666657</v>
      </c>
      <c r="Z9" s="62">
        <f t="shared" si="15"/>
        <v>83696.666666666657</v>
      </c>
      <c r="AA9" s="64">
        <f t="shared" si="16"/>
        <v>71000</v>
      </c>
      <c r="AB9" s="64">
        <f t="shared" si="17"/>
        <v>13490</v>
      </c>
      <c r="AC9" s="62">
        <f t="shared" si="18"/>
        <v>84490</v>
      </c>
      <c r="AD9" s="62">
        <f t="shared" si="19"/>
        <v>84490</v>
      </c>
      <c r="AE9" s="64">
        <f t="shared" si="20"/>
        <v>65000</v>
      </c>
      <c r="AF9" s="64">
        <f t="shared" si="21"/>
        <v>12350</v>
      </c>
      <c r="AG9" s="62">
        <f t="shared" si="22"/>
        <v>77350</v>
      </c>
      <c r="AH9" s="62">
        <f t="shared" si="23"/>
        <v>77350</v>
      </c>
      <c r="AI9" s="74">
        <f t="shared" si="24"/>
        <v>72161.206666666665</v>
      </c>
      <c r="AJ9" s="64">
        <f t="shared" si="28"/>
        <v>70333.333333333328</v>
      </c>
      <c r="AK9" s="64">
        <f t="shared" si="25"/>
        <v>13363.333333333332</v>
      </c>
      <c r="AL9" s="62">
        <f t="shared" si="26"/>
        <v>83696.666666666657</v>
      </c>
      <c r="AM9" s="62">
        <f t="shared" si="27"/>
        <v>83696.666666666657</v>
      </c>
    </row>
    <row r="10" spans="1:39" ht="51" x14ac:dyDescent="0.2">
      <c r="A10" s="59">
        <v>5</v>
      </c>
      <c r="B10" s="77" t="s">
        <v>527</v>
      </c>
      <c r="C10" s="61" t="s">
        <v>18</v>
      </c>
      <c r="D10" s="59">
        <v>1</v>
      </c>
      <c r="E10" s="62">
        <v>193000</v>
      </c>
      <c r="F10" s="64">
        <f>+E10*0</f>
        <v>0</v>
      </c>
      <c r="G10" s="62">
        <f t="shared" si="4"/>
        <v>193000</v>
      </c>
      <c r="H10" s="62">
        <f t="shared" si="5"/>
        <v>193000</v>
      </c>
      <c r="I10" s="62">
        <v>186000</v>
      </c>
      <c r="J10" s="64">
        <f>+I10*0</f>
        <v>0</v>
      </c>
      <c r="K10" s="62">
        <f t="shared" si="7"/>
        <v>186000</v>
      </c>
      <c r="L10" s="62">
        <f t="shared" si="8"/>
        <v>186000</v>
      </c>
      <c r="M10" s="62">
        <v>195000</v>
      </c>
      <c r="N10" s="64">
        <f>+M10*0</f>
        <v>0</v>
      </c>
      <c r="O10" s="62">
        <f t="shared" si="10"/>
        <v>195000</v>
      </c>
      <c r="P10" s="62">
        <f t="shared" si="11"/>
        <v>195000</v>
      </c>
      <c r="Q10" s="62">
        <v>31145.09</v>
      </c>
      <c r="R10" s="62">
        <v>0</v>
      </c>
      <c r="S10" s="62">
        <f>R10+Q10</f>
        <v>31145.09</v>
      </c>
      <c r="T10" s="65">
        <f>S10</f>
        <v>31145.09</v>
      </c>
      <c r="U10" s="148">
        <f>+E10/I10-1</f>
        <v>3.7634408602150504E-2</v>
      </c>
      <c r="V10" s="148">
        <f>+M10/E10-1</f>
        <v>1.0362694300518172E-2</v>
      </c>
      <c r="W10" s="64">
        <f t="shared" si="12"/>
        <v>191333.33333333334</v>
      </c>
      <c r="X10" s="64">
        <f>+W10*0</f>
        <v>0</v>
      </c>
      <c r="Y10" s="62">
        <f t="shared" si="14"/>
        <v>191333.33333333334</v>
      </c>
      <c r="Z10" s="62">
        <f t="shared" si="15"/>
        <v>191333.33333333334</v>
      </c>
      <c r="AA10" s="64">
        <f t="shared" si="16"/>
        <v>193000</v>
      </c>
      <c r="AB10" s="64">
        <f>+AA10*0</f>
        <v>0</v>
      </c>
      <c r="AC10" s="62">
        <f t="shared" si="18"/>
        <v>193000</v>
      </c>
      <c r="AD10" s="62">
        <f t="shared" si="19"/>
        <v>193000</v>
      </c>
      <c r="AE10" s="64">
        <f t="shared" si="20"/>
        <v>186000</v>
      </c>
      <c r="AF10" s="64">
        <f>+AE10*0</f>
        <v>0</v>
      </c>
      <c r="AG10" s="62">
        <f t="shared" si="22"/>
        <v>186000</v>
      </c>
      <c r="AH10" s="62">
        <f t="shared" si="23"/>
        <v>186000</v>
      </c>
      <c r="AI10" s="74">
        <f t="shared" si="24"/>
        <v>160188.24333333335</v>
      </c>
      <c r="AJ10" s="64">
        <f t="shared" si="28"/>
        <v>191333.33333333334</v>
      </c>
      <c r="AK10" s="64">
        <f>+AJ10*0</f>
        <v>0</v>
      </c>
      <c r="AL10" s="62">
        <f t="shared" si="26"/>
        <v>191333.33333333334</v>
      </c>
      <c r="AM10" s="62">
        <f t="shared" si="27"/>
        <v>191333.33333333334</v>
      </c>
    </row>
    <row r="11" spans="1:39" ht="51" x14ac:dyDescent="0.2">
      <c r="A11" s="59">
        <v>6</v>
      </c>
      <c r="B11" s="77" t="s">
        <v>528</v>
      </c>
      <c r="C11" s="61" t="s">
        <v>18</v>
      </c>
      <c r="D11" s="59">
        <v>1</v>
      </c>
      <c r="E11" s="62">
        <v>155000</v>
      </c>
      <c r="F11" s="64">
        <f>+E11*0</f>
        <v>0</v>
      </c>
      <c r="G11" s="62">
        <f t="shared" si="4"/>
        <v>155000</v>
      </c>
      <c r="H11" s="62">
        <f t="shared" si="5"/>
        <v>155000</v>
      </c>
      <c r="I11" s="62">
        <v>156000</v>
      </c>
      <c r="J11" s="64">
        <f>+I11*0</f>
        <v>0</v>
      </c>
      <c r="K11" s="62">
        <f t="shared" si="7"/>
        <v>156000</v>
      </c>
      <c r="L11" s="62">
        <f t="shared" si="8"/>
        <v>156000</v>
      </c>
      <c r="M11" s="62">
        <v>168000</v>
      </c>
      <c r="N11" s="64">
        <f>+M11*0</f>
        <v>0</v>
      </c>
      <c r="O11" s="62">
        <f t="shared" si="10"/>
        <v>168000</v>
      </c>
      <c r="P11" s="62">
        <f t="shared" si="11"/>
        <v>168000</v>
      </c>
      <c r="Q11" s="62">
        <v>30262.28</v>
      </c>
      <c r="R11" s="62">
        <v>0</v>
      </c>
      <c r="S11" s="62">
        <f>R11+Q11</f>
        <v>30262.28</v>
      </c>
      <c r="T11" s="65">
        <f>S11</f>
        <v>30262.28</v>
      </c>
      <c r="U11" s="148">
        <f>+E11/I11-1</f>
        <v>-6.4102564102563875E-3</v>
      </c>
      <c r="V11" s="148">
        <f>+M11/E11-1</f>
        <v>8.3870967741935587E-2</v>
      </c>
      <c r="W11" s="64">
        <f t="shared" si="12"/>
        <v>159666.66666666666</v>
      </c>
      <c r="X11" s="64">
        <f>+W11*0</f>
        <v>0</v>
      </c>
      <c r="Y11" s="62">
        <f t="shared" si="14"/>
        <v>159666.66666666666</v>
      </c>
      <c r="Z11" s="62">
        <f t="shared" si="15"/>
        <v>159666.66666666666</v>
      </c>
      <c r="AA11" s="64">
        <f t="shared" si="16"/>
        <v>156000</v>
      </c>
      <c r="AB11" s="64">
        <f>+AA11*0</f>
        <v>0</v>
      </c>
      <c r="AC11" s="62">
        <f t="shared" si="18"/>
        <v>156000</v>
      </c>
      <c r="AD11" s="62">
        <f t="shared" si="19"/>
        <v>156000</v>
      </c>
      <c r="AE11" s="64">
        <f t="shared" si="20"/>
        <v>155000</v>
      </c>
      <c r="AF11" s="64">
        <f>+AE11*0</f>
        <v>0</v>
      </c>
      <c r="AG11" s="62">
        <f t="shared" si="22"/>
        <v>155000</v>
      </c>
      <c r="AH11" s="62">
        <f t="shared" si="23"/>
        <v>155000</v>
      </c>
      <c r="AI11" s="74">
        <f t="shared" si="24"/>
        <v>129404.38666666666</v>
      </c>
      <c r="AJ11" s="64">
        <f t="shared" si="28"/>
        <v>159666.66666666666</v>
      </c>
      <c r="AK11" s="64">
        <f>+AJ11*0</f>
        <v>0</v>
      </c>
      <c r="AL11" s="62">
        <f t="shared" si="26"/>
        <v>159666.66666666666</v>
      </c>
      <c r="AM11" s="62">
        <f t="shared" si="27"/>
        <v>159666.66666666666</v>
      </c>
    </row>
    <row r="12" spans="1:39" ht="89.25" x14ac:dyDescent="0.2">
      <c r="A12" s="59">
        <v>7</v>
      </c>
      <c r="B12" s="60" t="s">
        <v>529</v>
      </c>
      <c r="C12" s="61" t="s">
        <v>22</v>
      </c>
      <c r="D12" s="59">
        <v>1</v>
      </c>
      <c r="E12" s="62">
        <v>31000</v>
      </c>
      <c r="F12" s="64">
        <f t="shared" si="3"/>
        <v>5890</v>
      </c>
      <c r="G12" s="62">
        <f t="shared" si="4"/>
        <v>36890</v>
      </c>
      <c r="H12" s="62">
        <f t="shared" si="5"/>
        <v>36890</v>
      </c>
      <c r="I12" s="62">
        <v>28000</v>
      </c>
      <c r="J12" s="64">
        <f t="shared" si="6"/>
        <v>5320</v>
      </c>
      <c r="K12" s="62">
        <f t="shared" si="7"/>
        <v>33320</v>
      </c>
      <c r="L12" s="62">
        <f t="shared" si="8"/>
        <v>33320</v>
      </c>
      <c r="M12" s="62">
        <v>32500</v>
      </c>
      <c r="N12" s="64">
        <f t="shared" si="9"/>
        <v>6175</v>
      </c>
      <c r="O12" s="62">
        <f t="shared" si="10"/>
        <v>38675</v>
      </c>
      <c r="P12" s="62">
        <f t="shared" si="11"/>
        <v>38675</v>
      </c>
      <c r="Q12" s="62">
        <v>5184.28</v>
      </c>
      <c r="R12" s="62">
        <f>Q12*19%</f>
        <v>985.01319999999998</v>
      </c>
      <c r="S12" s="62">
        <f>R12+Q12</f>
        <v>6169.2932000000001</v>
      </c>
      <c r="T12" s="65">
        <f>S12</f>
        <v>6169.2932000000001</v>
      </c>
      <c r="U12" s="148">
        <f>+E12/I12-1</f>
        <v>0.10714285714285721</v>
      </c>
      <c r="V12" s="148">
        <f>+M12/E12-1</f>
        <v>4.8387096774193505E-2</v>
      </c>
      <c r="W12" s="64">
        <f t="shared" si="12"/>
        <v>30500</v>
      </c>
      <c r="X12" s="64">
        <f t="shared" si="13"/>
        <v>5795</v>
      </c>
      <c r="Y12" s="62">
        <f t="shared" si="14"/>
        <v>36295</v>
      </c>
      <c r="Z12" s="62">
        <f t="shared" si="15"/>
        <v>36295</v>
      </c>
      <c r="AA12" s="64">
        <f t="shared" si="16"/>
        <v>31000</v>
      </c>
      <c r="AB12" s="64">
        <f t="shared" si="17"/>
        <v>5890</v>
      </c>
      <c r="AC12" s="62">
        <f t="shared" si="18"/>
        <v>36890</v>
      </c>
      <c r="AD12" s="62">
        <f t="shared" si="19"/>
        <v>36890</v>
      </c>
      <c r="AE12" s="64">
        <f t="shared" si="20"/>
        <v>28000</v>
      </c>
      <c r="AF12" s="64">
        <f t="shared" si="21"/>
        <v>5320</v>
      </c>
      <c r="AG12" s="62">
        <f t="shared" si="22"/>
        <v>33320</v>
      </c>
      <c r="AH12" s="62">
        <f t="shared" si="23"/>
        <v>33320</v>
      </c>
      <c r="AI12" s="74">
        <f t="shared" si="24"/>
        <v>31110.720000000001</v>
      </c>
      <c r="AJ12" s="64">
        <f t="shared" si="28"/>
        <v>30500</v>
      </c>
      <c r="AK12" s="64">
        <f t="shared" si="25"/>
        <v>5795</v>
      </c>
      <c r="AL12" s="62">
        <f t="shared" si="26"/>
        <v>36295</v>
      </c>
      <c r="AM12" s="62">
        <f t="shared" si="27"/>
        <v>36295</v>
      </c>
    </row>
    <row r="13" spans="1:39" ht="25.5" x14ac:dyDescent="0.2">
      <c r="A13" s="59">
        <v>8</v>
      </c>
      <c r="B13" s="60" t="s">
        <v>530</v>
      </c>
      <c r="C13" s="61" t="s">
        <v>23</v>
      </c>
      <c r="D13" s="59">
        <v>1</v>
      </c>
      <c r="E13" s="62">
        <v>5900</v>
      </c>
      <c r="F13" s="64">
        <f t="shared" si="3"/>
        <v>1121</v>
      </c>
      <c r="G13" s="62">
        <f t="shared" si="4"/>
        <v>7021</v>
      </c>
      <c r="H13" s="62">
        <f t="shared" si="5"/>
        <v>7021</v>
      </c>
      <c r="I13" s="62">
        <v>5900</v>
      </c>
      <c r="J13" s="64">
        <f t="shared" si="6"/>
        <v>1121</v>
      </c>
      <c r="K13" s="62">
        <f t="shared" si="7"/>
        <v>7021</v>
      </c>
      <c r="L13" s="62">
        <f t="shared" si="8"/>
        <v>7021</v>
      </c>
      <c r="M13" s="62">
        <v>6300</v>
      </c>
      <c r="N13" s="64">
        <f t="shared" si="9"/>
        <v>1197</v>
      </c>
      <c r="O13" s="62">
        <f t="shared" si="10"/>
        <v>7497</v>
      </c>
      <c r="P13" s="62">
        <f t="shared" si="11"/>
        <v>7497</v>
      </c>
      <c r="Q13" s="62">
        <v>159.38999999999999</v>
      </c>
      <c r="R13" s="62">
        <f t="shared" ref="R13:R14" si="29">Q13*19%</f>
        <v>30.284099999999999</v>
      </c>
      <c r="S13" s="62">
        <f t="shared" ref="S13:S14" si="30">R13+Q13</f>
        <v>189.67409999999998</v>
      </c>
      <c r="T13" s="65">
        <f t="shared" ref="T13:T14" si="31">S13</f>
        <v>189.67409999999998</v>
      </c>
      <c r="U13" s="148">
        <f>+E13/I13-1</f>
        <v>0</v>
      </c>
      <c r="V13" s="148">
        <f>+M13/E13-1</f>
        <v>6.7796610169491567E-2</v>
      </c>
      <c r="W13" s="64">
        <f t="shared" si="12"/>
        <v>6033.333333333333</v>
      </c>
      <c r="X13" s="64">
        <f t="shared" si="13"/>
        <v>1146.3333333333333</v>
      </c>
      <c r="Y13" s="62">
        <f t="shared" si="14"/>
        <v>7179.6666666666661</v>
      </c>
      <c r="Z13" s="62">
        <f t="shared" si="15"/>
        <v>7179.6666666666661</v>
      </c>
      <c r="AA13" s="64">
        <f t="shared" si="16"/>
        <v>5900</v>
      </c>
      <c r="AB13" s="64">
        <f t="shared" si="17"/>
        <v>1121</v>
      </c>
      <c r="AC13" s="62">
        <f t="shared" si="18"/>
        <v>7021</v>
      </c>
      <c r="AD13" s="62">
        <f t="shared" si="19"/>
        <v>7021</v>
      </c>
      <c r="AE13" s="64">
        <f t="shared" si="20"/>
        <v>5900</v>
      </c>
      <c r="AF13" s="64">
        <f t="shared" si="21"/>
        <v>1121</v>
      </c>
      <c r="AG13" s="62">
        <f t="shared" si="22"/>
        <v>7021</v>
      </c>
      <c r="AH13" s="62">
        <f t="shared" si="23"/>
        <v>7021</v>
      </c>
      <c r="AI13" s="74">
        <f t="shared" si="24"/>
        <v>7020.2766666666657</v>
      </c>
      <c r="AJ13" s="64">
        <f t="shared" si="28"/>
        <v>6033.333333333333</v>
      </c>
      <c r="AK13" s="64">
        <f t="shared" si="25"/>
        <v>1146.3333333333333</v>
      </c>
      <c r="AL13" s="62">
        <f t="shared" si="26"/>
        <v>7179.6666666666661</v>
      </c>
      <c r="AM13" s="62">
        <f t="shared" si="27"/>
        <v>7179.6666666666661</v>
      </c>
    </row>
    <row r="14" spans="1:39" ht="51" x14ac:dyDescent="0.2">
      <c r="A14" s="59">
        <v>9</v>
      </c>
      <c r="B14" s="60" t="s">
        <v>531</v>
      </c>
      <c r="C14" s="61" t="s">
        <v>24</v>
      </c>
      <c r="D14" s="59">
        <v>1</v>
      </c>
      <c r="E14" s="62">
        <v>1500</v>
      </c>
      <c r="F14" s="64">
        <f t="shared" si="3"/>
        <v>285</v>
      </c>
      <c r="G14" s="62">
        <f t="shared" si="4"/>
        <v>1785</v>
      </c>
      <c r="H14" s="62">
        <f t="shared" si="5"/>
        <v>1785</v>
      </c>
      <c r="I14" s="62">
        <v>2000</v>
      </c>
      <c r="J14" s="64">
        <f t="shared" si="6"/>
        <v>380</v>
      </c>
      <c r="K14" s="62">
        <f t="shared" si="7"/>
        <v>2380</v>
      </c>
      <c r="L14" s="62">
        <f t="shared" si="8"/>
        <v>2380</v>
      </c>
      <c r="M14" s="62">
        <v>1950</v>
      </c>
      <c r="N14" s="64">
        <f t="shared" si="9"/>
        <v>370.5</v>
      </c>
      <c r="O14" s="62">
        <f t="shared" si="10"/>
        <v>2320.5</v>
      </c>
      <c r="P14" s="62">
        <f t="shared" si="11"/>
        <v>2320.5</v>
      </c>
      <c r="Q14" s="62">
        <v>206.75</v>
      </c>
      <c r="R14" s="62">
        <f t="shared" si="29"/>
        <v>39.282499999999999</v>
      </c>
      <c r="S14" s="62">
        <f t="shared" si="30"/>
        <v>246.0325</v>
      </c>
      <c r="T14" s="65">
        <f t="shared" si="31"/>
        <v>246.0325</v>
      </c>
      <c r="U14" s="148">
        <f>+E14/I14-1</f>
        <v>-0.25</v>
      </c>
      <c r="V14" s="148">
        <f>+M14/E14-1</f>
        <v>0.30000000000000004</v>
      </c>
      <c r="W14" s="64">
        <f t="shared" si="12"/>
        <v>1816.6666666666667</v>
      </c>
      <c r="X14" s="64">
        <f t="shared" si="13"/>
        <v>345.16666666666669</v>
      </c>
      <c r="Y14" s="62">
        <f t="shared" si="14"/>
        <v>2161.8333333333335</v>
      </c>
      <c r="Z14" s="62">
        <f t="shared" si="15"/>
        <v>2161.8333333333335</v>
      </c>
      <c r="AA14" s="64">
        <f t="shared" si="16"/>
        <v>1950</v>
      </c>
      <c r="AB14" s="64">
        <f t="shared" si="17"/>
        <v>370.5</v>
      </c>
      <c r="AC14" s="62">
        <f t="shared" si="18"/>
        <v>2320.5</v>
      </c>
      <c r="AD14" s="62">
        <f t="shared" si="19"/>
        <v>2320.5</v>
      </c>
      <c r="AE14" s="64">
        <f t="shared" si="20"/>
        <v>1500</v>
      </c>
      <c r="AF14" s="64">
        <f t="shared" si="21"/>
        <v>285</v>
      </c>
      <c r="AG14" s="62">
        <f t="shared" si="22"/>
        <v>1785</v>
      </c>
      <c r="AH14" s="62">
        <f t="shared" si="23"/>
        <v>1785</v>
      </c>
      <c r="AI14" s="74">
        <f t="shared" si="24"/>
        <v>1955.0833333333335</v>
      </c>
      <c r="AJ14" s="64">
        <f t="shared" si="28"/>
        <v>1816.6666666666667</v>
      </c>
      <c r="AK14" s="64">
        <f t="shared" si="25"/>
        <v>345.16666666666669</v>
      </c>
      <c r="AL14" s="62">
        <f t="shared" si="26"/>
        <v>2161.8333333333335</v>
      </c>
      <c r="AM14" s="62">
        <f t="shared" si="27"/>
        <v>2161.8333333333335</v>
      </c>
    </row>
    <row r="15" spans="1:39" ht="51" x14ac:dyDescent="0.2">
      <c r="A15" s="59">
        <v>10</v>
      </c>
      <c r="B15" s="80" t="s">
        <v>532</v>
      </c>
      <c r="C15" s="61" t="s">
        <v>29</v>
      </c>
      <c r="D15" s="59">
        <v>1</v>
      </c>
      <c r="E15" s="62">
        <v>95000</v>
      </c>
      <c r="F15" s="64">
        <f t="shared" si="3"/>
        <v>18050</v>
      </c>
      <c r="G15" s="62">
        <f t="shared" si="4"/>
        <v>113050</v>
      </c>
      <c r="H15" s="62">
        <f t="shared" si="5"/>
        <v>113050</v>
      </c>
      <c r="I15" s="62">
        <v>112000</v>
      </c>
      <c r="J15" s="64">
        <f t="shared" si="6"/>
        <v>21280</v>
      </c>
      <c r="K15" s="62">
        <f t="shared" si="7"/>
        <v>133280</v>
      </c>
      <c r="L15" s="62">
        <f t="shared" si="8"/>
        <v>133280</v>
      </c>
      <c r="M15" s="62">
        <v>101220</v>
      </c>
      <c r="N15" s="64">
        <f t="shared" si="9"/>
        <v>19231.8</v>
      </c>
      <c r="O15" s="62">
        <f t="shared" si="10"/>
        <v>120451.8</v>
      </c>
      <c r="P15" s="62">
        <f t="shared" si="11"/>
        <v>120451.8</v>
      </c>
      <c r="Q15" s="62" t="s">
        <v>394</v>
      </c>
      <c r="R15" s="62" t="s">
        <v>394</v>
      </c>
      <c r="S15" s="62" t="s">
        <v>394</v>
      </c>
      <c r="T15" s="65" t="s">
        <v>394</v>
      </c>
      <c r="U15" s="148">
        <f>+E15/I15-1</f>
        <v>-0.1517857142857143</v>
      </c>
      <c r="V15" s="148">
        <f>+M15/E15-1</f>
        <v>6.5473684210526351E-2</v>
      </c>
      <c r="W15" s="64">
        <f t="shared" si="12"/>
        <v>102740</v>
      </c>
      <c r="X15" s="64">
        <f t="shared" si="13"/>
        <v>19520.599999999999</v>
      </c>
      <c r="Y15" s="62">
        <f t="shared" si="14"/>
        <v>122260.6</v>
      </c>
      <c r="Z15" s="62">
        <f t="shared" si="15"/>
        <v>122260.6</v>
      </c>
      <c r="AA15" s="64">
        <f t="shared" si="16"/>
        <v>101220</v>
      </c>
      <c r="AB15" s="64">
        <f t="shared" si="17"/>
        <v>19231.8</v>
      </c>
      <c r="AC15" s="62">
        <f t="shared" si="18"/>
        <v>120451.8</v>
      </c>
      <c r="AD15" s="62">
        <f t="shared" si="19"/>
        <v>120451.8</v>
      </c>
      <c r="AE15" s="64">
        <f t="shared" si="20"/>
        <v>95000</v>
      </c>
      <c r="AF15" s="64">
        <f t="shared" si="21"/>
        <v>18050</v>
      </c>
      <c r="AG15" s="62">
        <f t="shared" si="22"/>
        <v>113050</v>
      </c>
      <c r="AH15" s="62">
        <f t="shared" si="23"/>
        <v>113050</v>
      </c>
      <c r="AI15" s="74">
        <v>0</v>
      </c>
      <c r="AJ15" s="64">
        <f t="shared" si="28"/>
        <v>102740</v>
      </c>
      <c r="AK15" s="64">
        <f t="shared" si="25"/>
        <v>19520.599999999999</v>
      </c>
      <c r="AL15" s="62">
        <f t="shared" si="26"/>
        <v>122260.6</v>
      </c>
      <c r="AM15" s="62">
        <f t="shared" si="27"/>
        <v>122260.6</v>
      </c>
    </row>
    <row r="16" spans="1:39" ht="63.75" x14ac:dyDescent="0.2">
      <c r="A16" s="59">
        <v>11</v>
      </c>
      <c r="B16" s="80" t="s">
        <v>533</v>
      </c>
      <c r="C16" s="61" t="s">
        <v>13</v>
      </c>
      <c r="D16" s="59">
        <v>1</v>
      </c>
      <c r="E16" s="62">
        <v>81000</v>
      </c>
      <c r="F16" s="64">
        <f t="shared" si="3"/>
        <v>15390</v>
      </c>
      <c r="G16" s="62">
        <f t="shared" si="4"/>
        <v>96390</v>
      </c>
      <c r="H16" s="62">
        <f t="shared" si="5"/>
        <v>96390</v>
      </c>
      <c r="I16" s="62">
        <v>86000</v>
      </c>
      <c r="J16" s="64">
        <f t="shared" si="6"/>
        <v>16340</v>
      </c>
      <c r="K16" s="62">
        <f t="shared" si="7"/>
        <v>102340</v>
      </c>
      <c r="L16" s="62">
        <f t="shared" si="8"/>
        <v>102340</v>
      </c>
      <c r="M16" s="62">
        <v>86000</v>
      </c>
      <c r="N16" s="64">
        <f t="shared" si="9"/>
        <v>16340</v>
      </c>
      <c r="O16" s="62">
        <f t="shared" si="10"/>
        <v>102340</v>
      </c>
      <c r="P16" s="62">
        <f t="shared" si="11"/>
        <v>102340</v>
      </c>
      <c r="Q16" s="62">
        <v>16244.37</v>
      </c>
      <c r="R16" s="62">
        <f t="shared" ref="R16:R24" si="32">Q16*19%</f>
        <v>3086.4303</v>
      </c>
      <c r="S16" s="62">
        <f t="shared" ref="S16:S24" si="33">R16+Q16</f>
        <v>19330.800300000003</v>
      </c>
      <c r="T16" s="65">
        <f t="shared" ref="T16:T24" si="34">S16</f>
        <v>19330.800300000003</v>
      </c>
      <c r="U16" s="148">
        <f>+E16/I16-1</f>
        <v>-5.8139534883720922E-2</v>
      </c>
      <c r="V16" s="148">
        <f>+M16/E16-1</f>
        <v>6.1728395061728447E-2</v>
      </c>
      <c r="W16" s="64">
        <f t="shared" si="12"/>
        <v>84333.333333333328</v>
      </c>
      <c r="X16" s="64">
        <f t="shared" si="13"/>
        <v>16023.333333333332</v>
      </c>
      <c r="Y16" s="62">
        <f t="shared" si="14"/>
        <v>100356.66666666666</v>
      </c>
      <c r="Z16" s="62">
        <f t="shared" si="15"/>
        <v>100356.66666666666</v>
      </c>
      <c r="AA16" s="64">
        <f t="shared" si="16"/>
        <v>86000</v>
      </c>
      <c r="AB16" s="64">
        <f t="shared" si="17"/>
        <v>16340</v>
      </c>
      <c r="AC16" s="62">
        <f t="shared" si="18"/>
        <v>102340</v>
      </c>
      <c r="AD16" s="62">
        <f t="shared" si="19"/>
        <v>102340</v>
      </c>
      <c r="AE16" s="64">
        <f t="shared" si="20"/>
        <v>81000</v>
      </c>
      <c r="AF16" s="64">
        <f t="shared" si="21"/>
        <v>15390</v>
      </c>
      <c r="AG16" s="62">
        <f t="shared" si="22"/>
        <v>96390</v>
      </c>
      <c r="AH16" s="62">
        <f t="shared" si="23"/>
        <v>96390</v>
      </c>
      <c r="AI16" s="74">
        <f t="shared" si="24"/>
        <v>84112.296666666662</v>
      </c>
      <c r="AJ16" s="64">
        <f t="shared" si="28"/>
        <v>84333.333333333328</v>
      </c>
      <c r="AK16" s="64">
        <f t="shared" si="25"/>
        <v>16023.333333333332</v>
      </c>
      <c r="AL16" s="62">
        <f t="shared" si="26"/>
        <v>100356.66666666666</v>
      </c>
      <c r="AM16" s="62">
        <f t="shared" si="27"/>
        <v>100356.66666666666</v>
      </c>
    </row>
    <row r="17" spans="1:39" ht="76.5" x14ac:dyDescent="0.2">
      <c r="A17" s="59">
        <v>12</v>
      </c>
      <c r="B17" s="80" t="s">
        <v>534</v>
      </c>
      <c r="C17" s="61" t="s">
        <v>29</v>
      </c>
      <c r="D17" s="59">
        <v>1</v>
      </c>
      <c r="E17" s="62">
        <v>105000</v>
      </c>
      <c r="F17" s="64">
        <f t="shared" si="3"/>
        <v>19950</v>
      </c>
      <c r="G17" s="62">
        <f t="shared" si="4"/>
        <v>124950</v>
      </c>
      <c r="H17" s="62">
        <f t="shared" si="5"/>
        <v>124950</v>
      </c>
      <c r="I17" s="62">
        <v>95000</v>
      </c>
      <c r="J17" s="64">
        <f t="shared" si="6"/>
        <v>18050</v>
      </c>
      <c r="K17" s="62">
        <f t="shared" si="7"/>
        <v>113050</v>
      </c>
      <c r="L17" s="62">
        <f t="shared" si="8"/>
        <v>113050</v>
      </c>
      <c r="M17" s="62">
        <v>98000</v>
      </c>
      <c r="N17" s="64">
        <f t="shared" si="9"/>
        <v>18620</v>
      </c>
      <c r="O17" s="62">
        <f t="shared" si="10"/>
        <v>116620</v>
      </c>
      <c r="P17" s="62">
        <f t="shared" si="11"/>
        <v>116620</v>
      </c>
      <c r="Q17" s="62">
        <v>72782.11</v>
      </c>
      <c r="R17" s="62">
        <f t="shared" si="32"/>
        <v>13828.600899999999</v>
      </c>
      <c r="S17" s="62">
        <f t="shared" si="33"/>
        <v>86610.710900000005</v>
      </c>
      <c r="T17" s="65">
        <f t="shared" si="34"/>
        <v>86610.710900000005</v>
      </c>
      <c r="U17" s="148">
        <f>+E17/I17-1</f>
        <v>0.10526315789473695</v>
      </c>
      <c r="V17" s="148">
        <f>+M17/E17-1</f>
        <v>-6.6666666666666652E-2</v>
      </c>
      <c r="W17" s="64">
        <f t="shared" si="12"/>
        <v>99333.333333333328</v>
      </c>
      <c r="X17" s="64">
        <f t="shared" si="13"/>
        <v>18873.333333333332</v>
      </c>
      <c r="Y17" s="62">
        <f t="shared" si="14"/>
        <v>118206.66666666666</v>
      </c>
      <c r="Z17" s="62">
        <f t="shared" si="15"/>
        <v>118206.66666666666</v>
      </c>
      <c r="AA17" s="64">
        <f t="shared" si="16"/>
        <v>98000</v>
      </c>
      <c r="AB17" s="64">
        <f t="shared" si="17"/>
        <v>18620</v>
      </c>
      <c r="AC17" s="62">
        <f t="shared" si="18"/>
        <v>116620</v>
      </c>
      <c r="AD17" s="62">
        <f t="shared" si="19"/>
        <v>116620</v>
      </c>
      <c r="AE17" s="64">
        <f t="shared" si="20"/>
        <v>95000</v>
      </c>
      <c r="AF17" s="64">
        <f t="shared" si="21"/>
        <v>18050</v>
      </c>
      <c r="AG17" s="62">
        <f t="shared" si="22"/>
        <v>113050</v>
      </c>
      <c r="AH17" s="62">
        <f t="shared" si="23"/>
        <v>113050</v>
      </c>
      <c r="AI17" s="74">
        <f t="shared" si="24"/>
        <v>45424.556666666656</v>
      </c>
      <c r="AJ17" s="64">
        <f t="shared" si="28"/>
        <v>99333.333333333328</v>
      </c>
      <c r="AK17" s="64">
        <f t="shared" si="25"/>
        <v>18873.333333333332</v>
      </c>
      <c r="AL17" s="62">
        <f t="shared" si="26"/>
        <v>118206.66666666666</v>
      </c>
      <c r="AM17" s="62">
        <f t="shared" si="27"/>
        <v>118206.66666666666</v>
      </c>
    </row>
    <row r="18" spans="1:39" ht="51" x14ac:dyDescent="0.2">
      <c r="A18" s="59">
        <v>13</v>
      </c>
      <c r="B18" s="80" t="s">
        <v>535</v>
      </c>
      <c r="C18" s="61" t="s">
        <v>13</v>
      </c>
      <c r="D18" s="59">
        <v>1</v>
      </c>
      <c r="E18" s="62">
        <v>29000</v>
      </c>
      <c r="F18" s="64">
        <f t="shared" si="3"/>
        <v>5510</v>
      </c>
      <c r="G18" s="62">
        <f t="shared" si="4"/>
        <v>34510</v>
      </c>
      <c r="H18" s="62">
        <f t="shared" si="5"/>
        <v>34510</v>
      </c>
      <c r="I18" s="62">
        <v>35000</v>
      </c>
      <c r="J18" s="64">
        <f t="shared" si="6"/>
        <v>6650</v>
      </c>
      <c r="K18" s="62">
        <f t="shared" si="7"/>
        <v>41650</v>
      </c>
      <c r="L18" s="62">
        <f t="shared" si="8"/>
        <v>41650</v>
      </c>
      <c r="M18" s="62">
        <v>35000</v>
      </c>
      <c r="N18" s="64">
        <f t="shared" si="9"/>
        <v>6650</v>
      </c>
      <c r="O18" s="62">
        <f t="shared" si="10"/>
        <v>41650</v>
      </c>
      <c r="P18" s="62">
        <f t="shared" si="11"/>
        <v>41650</v>
      </c>
      <c r="Q18" s="62">
        <v>16592.78</v>
      </c>
      <c r="R18" s="62">
        <f t="shared" si="32"/>
        <v>3152.6281999999997</v>
      </c>
      <c r="S18" s="62">
        <f t="shared" si="33"/>
        <v>19745.408199999998</v>
      </c>
      <c r="T18" s="65">
        <f t="shared" si="34"/>
        <v>19745.408199999998</v>
      </c>
      <c r="U18" s="148">
        <f>+E18/I18-1</f>
        <v>-0.17142857142857137</v>
      </c>
      <c r="V18" s="148">
        <f>+M18/E18-1</f>
        <v>0.2068965517241379</v>
      </c>
      <c r="W18" s="64">
        <f t="shared" si="12"/>
        <v>33000</v>
      </c>
      <c r="X18" s="64">
        <f t="shared" si="13"/>
        <v>6270</v>
      </c>
      <c r="Y18" s="62">
        <f t="shared" si="14"/>
        <v>39270</v>
      </c>
      <c r="Z18" s="62">
        <f t="shared" si="15"/>
        <v>39270</v>
      </c>
      <c r="AA18" s="64">
        <f t="shared" si="16"/>
        <v>35000</v>
      </c>
      <c r="AB18" s="64">
        <f t="shared" si="17"/>
        <v>6650</v>
      </c>
      <c r="AC18" s="62">
        <f t="shared" si="18"/>
        <v>41650</v>
      </c>
      <c r="AD18" s="62">
        <f t="shared" si="19"/>
        <v>41650</v>
      </c>
      <c r="AE18" s="64">
        <f t="shared" si="20"/>
        <v>29000</v>
      </c>
      <c r="AF18" s="64">
        <f t="shared" si="21"/>
        <v>5510</v>
      </c>
      <c r="AG18" s="62">
        <f t="shared" si="22"/>
        <v>34510</v>
      </c>
      <c r="AH18" s="62">
        <f t="shared" si="23"/>
        <v>34510</v>
      </c>
      <c r="AI18" s="74">
        <f t="shared" si="24"/>
        <v>22677.22</v>
      </c>
      <c r="AJ18" s="64">
        <f t="shared" si="28"/>
        <v>33000</v>
      </c>
      <c r="AK18" s="64">
        <f t="shared" si="25"/>
        <v>6270</v>
      </c>
      <c r="AL18" s="62">
        <f t="shared" si="26"/>
        <v>39270</v>
      </c>
      <c r="AM18" s="62">
        <f t="shared" si="27"/>
        <v>39270</v>
      </c>
    </row>
    <row r="19" spans="1:39" ht="76.5" x14ac:dyDescent="0.2">
      <c r="A19" s="59">
        <v>14</v>
      </c>
      <c r="B19" s="80" t="s">
        <v>536</v>
      </c>
      <c r="C19" s="61" t="s">
        <v>13</v>
      </c>
      <c r="D19" s="59">
        <v>1</v>
      </c>
      <c r="E19" s="62">
        <v>245000</v>
      </c>
      <c r="F19" s="64">
        <f t="shared" si="3"/>
        <v>46550</v>
      </c>
      <c r="G19" s="62">
        <f t="shared" si="4"/>
        <v>291550</v>
      </c>
      <c r="H19" s="62">
        <f t="shared" si="5"/>
        <v>291550</v>
      </c>
      <c r="I19" s="62">
        <v>236000</v>
      </c>
      <c r="J19" s="64">
        <f t="shared" si="6"/>
        <v>44840</v>
      </c>
      <c r="K19" s="62">
        <f t="shared" si="7"/>
        <v>280840</v>
      </c>
      <c r="L19" s="62">
        <f t="shared" si="8"/>
        <v>280840</v>
      </c>
      <c r="M19" s="62">
        <v>250000</v>
      </c>
      <c r="N19" s="64">
        <f t="shared" si="9"/>
        <v>47500</v>
      </c>
      <c r="O19" s="62">
        <f t="shared" si="10"/>
        <v>297500</v>
      </c>
      <c r="P19" s="62">
        <f t="shared" si="11"/>
        <v>297500</v>
      </c>
      <c r="Q19" s="64">
        <v>33020.129999999997</v>
      </c>
      <c r="R19" s="62">
        <f t="shared" si="32"/>
        <v>6273.8246999999992</v>
      </c>
      <c r="S19" s="62">
        <f t="shared" si="33"/>
        <v>39293.954699999995</v>
      </c>
      <c r="T19" s="65">
        <f t="shared" si="34"/>
        <v>39293.954699999995</v>
      </c>
      <c r="U19" s="148">
        <f>+E19/I19-1</f>
        <v>3.8135593220338881E-2</v>
      </c>
      <c r="V19" s="148">
        <f>+M19/E19-1</f>
        <v>2.0408163265306145E-2</v>
      </c>
      <c r="W19" s="64">
        <f t="shared" si="12"/>
        <v>243666.66666666666</v>
      </c>
      <c r="X19" s="64">
        <f t="shared" si="13"/>
        <v>46296.666666666664</v>
      </c>
      <c r="Y19" s="62">
        <f t="shared" si="14"/>
        <v>289963.33333333331</v>
      </c>
      <c r="Z19" s="62">
        <f t="shared" si="15"/>
        <v>289963.33333333331</v>
      </c>
      <c r="AA19" s="64">
        <f t="shared" si="16"/>
        <v>245000</v>
      </c>
      <c r="AB19" s="64">
        <f t="shared" si="17"/>
        <v>46550</v>
      </c>
      <c r="AC19" s="62">
        <f t="shared" si="18"/>
        <v>291550</v>
      </c>
      <c r="AD19" s="62">
        <f t="shared" si="19"/>
        <v>291550</v>
      </c>
      <c r="AE19" s="64">
        <f t="shared" si="20"/>
        <v>236000</v>
      </c>
      <c r="AF19" s="64">
        <f t="shared" si="21"/>
        <v>44840</v>
      </c>
      <c r="AG19" s="62">
        <f t="shared" si="22"/>
        <v>280840</v>
      </c>
      <c r="AH19" s="62">
        <f t="shared" si="23"/>
        <v>280840</v>
      </c>
      <c r="AI19" s="74">
        <f t="shared" si="24"/>
        <v>256943.20333333331</v>
      </c>
      <c r="AJ19" s="64">
        <f t="shared" si="28"/>
        <v>243666.66666666666</v>
      </c>
      <c r="AK19" s="64">
        <f t="shared" si="25"/>
        <v>46296.666666666664</v>
      </c>
      <c r="AL19" s="62">
        <f t="shared" si="26"/>
        <v>289963.33333333331</v>
      </c>
      <c r="AM19" s="62">
        <f t="shared" si="27"/>
        <v>289963.33333333331</v>
      </c>
    </row>
    <row r="20" spans="1:39" ht="38.25" x14ac:dyDescent="0.2">
      <c r="A20" s="59">
        <v>15</v>
      </c>
      <c r="B20" s="81" t="s">
        <v>537</v>
      </c>
      <c r="C20" s="61" t="s">
        <v>13</v>
      </c>
      <c r="D20" s="59">
        <v>1</v>
      </c>
      <c r="E20" s="62">
        <v>65000</v>
      </c>
      <c r="F20" s="64">
        <f t="shared" si="3"/>
        <v>12350</v>
      </c>
      <c r="G20" s="62">
        <f t="shared" si="4"/>
        <v>77350</v>
      </c>
      <c r="H20" s="62">
        <f t="shared" si="5"/>
        <v>77350</v>
      </c>
      <c r="I20" s="62">
        <v>65000</v>
      </c>
      <c r="J20" s="64">
        <f t="shared" si="6"/>
        <v>12350</v>
      </c>
      <c r="K20" s="62">
        <f t="shared" si="7"/>
        <v>77350</v>
      </c>
      <c r="L20" s="62">
        <f t="shared" si="8"/>
        <v>77350</v>
      </c>
      <c r="M20" s="62">
        <v>71000</v>
      </c>
      <c r="N20" s="64">
        <f t="shared" si="9"/>
        <v>13490</v>
      </c>
      <c r="O20" s="62">
        <f t="shared" si="10"/>
        <v>84490</v>
      </c>
      <c r="P20" s="62">
        <f t="shared" si="11"/>
        <v>84490</v>
      </c>
      <c r="Q20" s="62">
        <v>19276.88</v>
      </c>
      <c r="R20" s="62">
        <f t="shared" si="32"/>
        <v>3662.6072000000004</v>
      </c>
      <c r="S20" s="62">
        <f t="shared" si="33"/>
        <v>22939.487200000003</v>
      </c>
      <c r="T20" s="65">
        <f t="shared" si="34"/>
        <v>22939.487200000003</v>
      </c>
      <c r="U20" s="148">
        <f>+E20/I20-1</f>
        <v>0</v>
      </c>
      <c r="V20" s="148">
        <f>+M20/E20-1</f>
        <v>9.2307692307692202E-2</v>
      </c>
      <c r="W20" s="64">
        <f t="shared" si="12"/>
        <v>67000</v>
      </c>
      <c r="X20" s="64">
        <f t="shared" si="13"/>
        <v>12730</v>
      </c>
      <c r="Y20" s="62">
        <f t="shared" si="14"/>
        <v>79730</v>
      </c>
      <c r="Z20" s="62">
        <f t="shared" si="15"/>
        <v>79730</v>
      </c>
      <c r="AA20" s="64">
        <f t="shared" si="16"/>
        <v>65000</v>
      </c>
      <c r="AB20" s="64">
        <f t="shared" si="17"/>
        <v>12350</v>
      </c>
      <c r="AC20" s="62">
        <f t="shared" si="18"/>
        <v>77350</v>
      </c>
      <c r="AD20" s="62">
        <f t="shared" si="19"/>
        <v>77350</v>
      </c>
      <c r="AE20" s="64">
        <f t="shared" si="20"/>
        <v>65000</v>
      </c>
      <c r="AF20" s="64">
        <f t="shared" si="21"/>
        <v>12350</v>
      </c>
      <c r="AG20" s="62">
        <f t="shared" si="22"/>
        <v>77350</v>
      </c>
      <c r="AH20" s="62">
        <f t="shared" si="23"/>
        <v>77350</v>
      </c>
      <c r="AI20" s="74">
        <f t="shared" si="24"/>
        <v>60453.119999999995</v>
      </c>
      <c r="AJ20" s="64">
        <f t="shared" si="28"/>
        <v>67000</v>
      </c>
      <c r="AK20" s="64">
        <f t="shared" si="25"/>
        <v>12730</v>
      </c>
      <c r="AL20" s="62">
        <f t="shared" si="26"/>
        <v>79730</v>
      </c>
      <c r="AM20" s="62">
        <f t="shared" si="27"/>
        <v>79730</v>
      </c>
    </row>
    <row r="21" spans="1:39" ht="165.75" x14ac:dyDescent="0.2">
      <c r="A21" s="59">
        <v>16</v>
      </c>
      <c r="B21" s="80" t="s">
        <v>538</v>
      </c>
      <c r="C21" s="82" t="s">
        <v>24</v>
      </c>
      <c r="D21" s="59">
        <v>1</v>
      </c>
      <c r="E21" s="62">
        <v>65000</v>
      </c>
      <c r="F21" s="64">
        <f t="shared" si="3"/>
        <v>12350</v>
      </c>
      <c r="G21" s="62">
        <f t="shared" si="4"/>
        <v>77350</v>
      </c>
      <c r="H21" s="62">
        <f t="shared" si="5"/>
        <v>77350</v>
      </c>
      <c r="I21" s="62">
        <v>65000</v>
      </c>
      <c r="J21" s="64">
        <f t="shared" si="6"/>
        <v>12350</v>
      </c>
      <c r="K21" s="62">
        <f t="shared" si="7"/>
        <v>77350</v>
      </c>
      <c r="L21" s="62">
        <f t="shared" si="8"/>
        <v>77350</v>
      </c>
      <c r="M21" s="62">
        <v>71000</v>
      </c>
      <c r="N21" s="64">
        <f t="shared" si="9"/>
        <v>13490</v>
      </c>
      <c r="O21" s="62">
        <f t="shared" si="10"/>
        <v>84490</v>
      </c>
      <c r="P21" s="62">
        <f t="shared" si="11"/>
        <v>84490</v>
      </c>
      <c r="Q21" s="62" t="s">
        <v>394</v>
      </c>
      <c r="R21" s="62" t="s">
        <v>394</v>
      </c>
      <c r="S21" s="62" t="s">
        <v>394</v>
      </c>
      <c r="T21" s="65" t="s">
        <v>394</v>
      </c>
      <c r="U21" s="148">
        <f>+E21/I21-1</f>
        <v>0</v>
      </c>
      <c r="V21" s="148">
        <f>+M21/E21-1</f>
        <v>9.2307692307692202E-2</v>
      </c>
      <c r="W21" s="64">
        <f t="shared" si="12"/>
        <v>67000</v>
      </c>
      <c r="X21" s="64">
        <f t="shared" si="13"/>
        <v>12730</v>
      </c>
      <c r="Y21" s="62">
        <f t="shared" si="14"/>
        <v>79730</v>
      </c>
      <c r="Z21" s="62">
        <f t="shared" si="15"/>
        <v>79730</v>
      </c>
      <c r="AA21" s="64">
        <f t="shared" si="16"/>
        <v>65000</v>
      </c>
      <c r="AB21" s="64">
        <f t="shared" si="17"/>
        <v>12350</v>
      </c>
      <c r="AC21" s="62">
        <f t="shared" si="18"/>
        <v>77350</v>
      </c>
      <c r="AD21" s="62">
        <f t="shared" si="19"/>
        <v>77350</v>
      </c>
      <c r="AE21" s="64">
        <f t="shared" si="20"/>
        <v>65000</v>
      </c>
      <c r="AF21" s="64">
        <f t="shared" si="21"/>
        <v>12350</v>
      </c>
      <c r="AG21" s="62">
        <f t="shared" si="22"/>
        <v>77350</v>
      </c>
      <c r="AH21" s="62">
        <f t="shared" si="23"/>
        <v>77350</v>
      </c>
      <c r="AI21" s="74">
        <v>0</v>
      </c>
      <c r="AJ21" s="64">
        <f t="shared" si="28"/>
        <v>67000</v>
      </c>
      <c r="AK21" s="64">
        <f t="shared" si="25"/>
        <v>12730</v>
      </c>
      <c r="AL21" s="62">
        <f t="shared" si="26"/>
        <v>79730</v>
      </c>
      <c r="AM21" s="62">
        <f t="shared" si="27"/>
        <v>79730</v>
      </c>
    </row>
    <row r="22" spans="1:39" ht="89.25" x14ac:dyDescent="0.2">
      <c r="A22" s="59">
        <v>17</v>
      </c>
      <c r="B22" s="80" t="s">
        <v>724</v>
      </c>
      <c r="C22" s="82" t="s">
        <v>13</v>
      </c>
      <c r="D22" s="59">
        <v>1</v>
      </c>
      <c r="E22" s="62">
        <v>60000</v>
      </c>
      <c r="F22" s="64">
        <f t="shared" si="3"/>
        <v>11400</v>
      </c>
      <c r="G22" s="62">
        <f t="shared" si="4"/>
        <v>71400</v>
      </c>
      <c r="H22" s="62">
        <f t="shared" si="5"/>
        <v>71400</v>
      </c>
      <c r="I22" s="62">
        <v>65000</v>
      </c>
      <c r="J22" s="64">
        <f t="shared" si="6"/>
        <v>12350</v>
      </c>
      <c r="K22" s="62">
        <f t="shared" si="7"/>
        <v>77350</v>
      </c>
      <c r="L22" s="62">
        <f t="shared" si="8"/>
        <v>77350</v>
      </c>
      <c r="M22" s="62">
        <v>71000</v>
      </c>
      <c r="N22" s="64">
        <f t="shared" si="9"/>
        <v>13490</v>
      </c>
      <c r="O22" s="62">
        <f t="shared" si="10"/>
        <v>84490</v>
      </c>
      <c r="P22" s="62">
        <f t="shared" si="11"/>
        <v>84490</v>
      </c>
      <c r="Q22" s="62">
        <v>120171.38</v>
      </c>
      <c r="R22" s="62">
        <f t="shared" si="32"/>
        <v>22832.5622</v>
      </c>
      <c r="S22" s="62">
        <f t="shared" si="33"/>
        <v>143003.94219999999</v>
      </c>
      <c r="T22" s="65">
        <f t="shared" si="34"/>
        <v>143003.94219999999</v>
      </c>
      <c r="U22" s="148">
        <f>+E22/I22-1</f>
        <v>-7.6923076923076872E-2</v>
      </c>
      <c r="V22" s="148">
        <f>+M22/E22-1</f>
        <v>0.18333333333333335</v>
      </c>
      <c r="W22" s="64">
        <f t="shared" si="12"/>
        <v>65333.333333333336</v>
      </c>
      <c r="X22" s="64">
        <f t="shared" si="13"/>
        <v>12413.333333333334</v>
      </c>
      <c r="Y22" s="62">
        <f t="shared" si="14"/>
        <v>77746.666666666672</v>
      </c>
      <c r="Z22" s="62">
        <f t="shared" si="15"/>
        <v>77746.666666666672</v>
      </c>
      <c r="AA22" s="64">
        <f t="shared" si="16"/>
        <v>65000</v>
      </c>
      <c r="AB22" s="64">
        <f t="shared" si="17"/>
        <v>12350</v>
      </c>
      <c r="AC22" s="62">
        <f t="shared" si="18"/>
        <v>77350</v>
      </c>
      <c r="AD22" s="62">
        <f t="shared" si="19"/>
        <v>77350</v>
      </c>
      <c r="AE22" s="64">
        <f t="shared" si="20"/>
        <v>60000</v>
      </c>
      <c r="AF22" s="64">
        <f t="shared" si="21"/>
        <v>11400</v>
      </c>
      <c r="AG22" s="62">
        <f t="shared" si="22"/>
        <v>71400</v>
      </c>
      <c r="AH22" s="62">
        <f t="shared" si="23"/>
        <v>71400</v>
      </c>
      <c r="AI22" s="74">
        <f t="shared" si="24"/>
        <v>-42424.713333333333</v>
      </c>
      <c r="AJ22" s="64">
        <f>+Q22+(Q22*0.0386)</f>
        <v>124809.995268</v>
      </c>
      <c r="AK22" s="64">
        <f t="shared" si="25"/>
        <v>23713.89910092</v>
      </c>
      <c r="AL22" s="62">
        <f t="shared" si="26"/>
        <v>148523.89436892001</v>
      </c>
      <c r="AM22" s="62">
        <f t="shared" si="27"/>
        <v>148523.89436892001</v>
      </c>
    </row>
    <row r="23" spans="1:39" ht="51" x14ac:dyDescent="0.2">
      <c r="A23" s="59">
        <v>18</v>
      </c>
      <c r="B23" s="80" t="s">
        <v>539</v>
      </c>
      <c r="C23" s="84" t="s">
        <v>29</v>
      </c>
      <c r="D23" s="59">
        <v>1</v>
      </c>
      <c r="E23" s="62">
        <v>232000</v>
      </c>
      <c r="F23" s="64">
        <f t="shared" si="3"/>
        <v>44080</v>
      </c>
      <c r="G23" s="62">
        <f t="shared" si="4"/>
        <v>276080</v>
      </c>
      <c r="H23" s="62">
        <f t="shared" si="5"/>
        <v>276080</v>
      </c>
      <c r="I23" s="62">
        <v>265000</v>
      </c>
      <c r="J23" s="64">
        <f t="shared" si="6"/>
        <v>50350</v>
      </c>
      <c r="K23" s="62">
        <f t="shared" si="7"/>
        <v>315350</v>
      </c>
      <c r="L23" s="62">
        <f t="shared" si="8"/>
        <v>315350</v>
      </c>
      <c r="M23" s="62">
        <v>250000</v>
      </c>
      <c r="N23" s="64">
        <f t="shared" si="9"/>
        <v>47500</v>
      </c>
      <c r="O23" s="62">
        <f t="shared" si="10"/>
        <v>297500</v>
      </c>
      <c r="P23" s="62">
        <f t="shared" si="11"/>
        <v>297500</v>
      </c>
      <c r="Q23" s="62" t="s">
        <v>394</v>
      </c>
      <c r="R23" s="62" t="s">
        <v>394</v>
      </c>
      <c r="S23" s="62" t="s">
        <v>394</v>
      </c>
      <c r="T23" s="65" t="s">
        <v>394</v>
      </c>
      <c r="U23" s="148">
        <f>+E23/I23-1</f>
        <v>-0.12452830188679243</v>
      </c>
      <c r="V23" s="148">
        <f>+M23/E23-1</f>
        <v>7.7586206896551824E-2</v>
      </c>
      <c r="W23" s="64">
        <f t="shared" si="12"/>
        <v>249000</v>
      </c>
      <c r="X23" s="64">
        <f t="shared" si="13"/>
        <v>47310</v>
      </c>
      <c r="Y23" s="62">
        <f t="shared" si="14"/>
        <v>296310</v>
      </c>
      <c r="Z23" s="62">
        <f t="shared" si="15"/>
        <v>296310</v>
      </c>
      <c r="AA23" s="64">
        <f t="shared" si="16"/>
        <v>250000</v>
      </c>
      <c r="AB23" s="64">
        <f t="shared" si="17"/>
        <v>47500</v>
      </c>
      <c r="AC23" s="62">
        <f t="shared" si="18"/>
        <v>297500</v>
      </c>
      <c r="AD23" s="62">
        <f t="shared" si="19"/>
        <v>297500</v>
      </c>
      <c r="AE23" s="64">
        <f t="shared" si="20"/>
        <v>232000</v>
      </c>
      <c r="AF23" s="64">
        <f t="shared" si="21"/>
        <v>44080</v>
      </c>
      <c r="AG23" s="62">
        <f t="shared" si="22"/>
        <v>276080</v>
      </c>
      <c r="AH23" s="62">
        <f t="shared" si="23"/>
        <v>276080</v>
      </c>
      <c r="AI23" s="74">
        <v>0</v>
      </c>
      <c r="AJ23" s="64">
        <f t="shared" si="28"/>
        <v>249000</v>
      </c>
      <c r="AK23" s="64">
        <f t="shared" si="25"/>
        <v>47310</v>
      </c>
      <c r="AL23" s="62">
        <f t="shared" si="26"/>
        <v>296310</v>
      </c>
      <c r="AM23" s="62">
        <f t="shared" si="27"/>
        <v>296310</v>
      </c>
    </row>
    <row r="24" spans="1:39" ht="51" x14ac:dyDescent="0.2">
      <c r="A24" s="59">
        <v>19</v>
      </c>
      <c r="B24" s="80" t="s">
        <v>540</v>
      </c>
      <c r="C24" s="84" t="s">
        <v>29</v>
      </c>
      <c r="D24" s="59">
        <v>1</v>
      </c>
      <c r="E24" s="62">
        <v>215000</v>
      </c>
      <c r="F24" s="64">
        <f t="shared" si="3"/>
        <v>40850</v>
      </c>
      <c r="G24" s="62">
        <f t="shared" si="4"/>
        <v>255850</v>
      </c>
      <c r="H24" s="62">
        <f t="shared" si="5"/>
        <v>255850</v>
      </c>
      <c r="I24" s="62">
        <v>198000</v>
      </c>
      <c r="J24" s="64">
        <f t="shared" si="6"/>
        <v>37620</v>
      </c>
      <c r="K24" s="62">
        <f t="shared" si="7"/>
        <v>235620</v>
      </c>
      <c r="L24" s="62">
        <f t="shared" si="8"/>
        <v>235620</v>
      </c>
      <c r="M24" s="62">
        <v>215000</v>
      </c>
      <c r="N24" s="64">
        <f t="shared" si="9"/>
        <v>40850</v>
      </c>
      <c r="O24" s="62">
        <f t="shared" si="10"/>
        <v>255850</v>
      </c>
      <c r="P24" s="62">
        <f t="shared" si="11"/>
        <v>255850</v>
      </c>
      <c r="Q24" s="63">
        <v>59276.72</v>
      </c>
      <c r="R24" s="62">
        <f t="shared" si="32"/>
        <v>11262.576800000001</v>
      </c>
      <c r="S24" s="62">
        <f t="shared" si="33"/>
        <v>70539.296799999996</v>
      </c>
      <c r="T24" s="65">
        <f t="shared" si="34"/>
        <v>70539.296799999996</v>
      </c>
      <c r="U24" s="148">
        <f>+E24/I24-1</f>
        <v>8.5858585858585856E-2</v>
      </c>
      <c r="V24" s="148">
        <f>+M24/E24-1</f>
        <v>0</v>
      </c>
      <c r="W24" s="64">
        <f t="shared" si="12"/>
        <v>209333.33333333334</v>
      </c>
      <c r="X24" s="64">
        <f t="shared" si="13"/>
        <v>39773.333333333336</v>
      </c>
      <c r="Y24" s="62">
        <f t="shared" si="14"/>
        <v>249106.66666666669</v>
      </c>
      <c r="Z24" s="62">
        <f t="shared" si="15"/>
        <v>249106.66666666669</v>
      </c>
      <c r="AA24" s="64">
        <f t="shared" si="16"/>
        <v>215000</v>
      </c>
      <c r="AB24" s="64">
        <f t="shared" si="17"/>
        <v>40850</v>
      </c>
      <c r="AC24" s="62">
        <f t="shared" si="18"/>
        <v>255850</v>
      </c>
      <c r="AD24" s="62">
        <f t="shared" si="19"/>
        <v>255850</v>
      </c>
      <c r="AE24" s="64">
        <f t="shared" si="20"/>
        <v>198000</v>
      </c>
      <c r="AF24" s="64">
        <f t="shared" si="21"/>
        <v>37620</v>
      </c>
      <c r="AG24" s="62">
        <f t="shared" si="22"/>
        <v>235620</v>
      </c>
      <c r="AH24" s="62">
        <f t="shared" si="23"/>
        <v>235620</v>
      </c>
      <c r="AI24" s="74">
        <f t="shared" si="24"/>
        <v>189829.94666666668</v>
      </c>
      <c r="AJ24" s="64">
        <f t="shared" si="28"/>
        <v>209333.33333333334</v>
      </c>
      <c r="AK24" s="64">
        <f t="shared" si="25"/>
        <v>39773.333333333336</v>
      </c>
      <c r="AL24" s="62">
        <f t="shared" si="26"/>
        <v>249106.66666666669</v>
      </c>
      <c r="AM24" s="62">
        <f t="shared" si="27"/>
        <v>249106.66666666669</v>
      </c>
    </row>
    <row r="25" spans="1:39" ht="102" x14ac:dyDescent="0.2">
      <c r="A25" s="59">
        <v>20</v>
      </c>
      <c r="B25" s="80" t="s">
        <v>541</v>
      </c>
      <c r="C25" s="84" t="s">
        <v>13</v>
      </c>
      <c r="D25" s="59">
        <v>1</v>
      </c>
      <c r="E25" s="62">
        <v>79500</v>
      </c>
      <c r="F25" s="64">
        <f t="shared" si="3"/>
        <v>15105</v>
      </c>
      <c r="G25" s="62">
        <f t="shared" si="4"/>
        <v>94605</v>
      </c>
      <c r="H25" s="62">
        <f t="shared" si="5"/>
        <v>94605</v>
      </c>
      <c r="I25" s="62">
        <v>85000</v>
      </c>
      <c r="J25" s="64">
        <f t="shared" si="6"/>
        <v>16150</v>
      </c>
      <c r="K25" s="62">
        <f t="shared" si="7"/>
        <v>101150</v>
      </c>
      <c r="L25" s="62">
        <f t="shared" si="8"/>
        <v>101150</v>
      </c>
      <c r="M25" s="62">
        <v>87500</v>
      </c>
      <c r="N25" s="64">
        <f t="shared" si="9"/>
        <v>16625</v>
      </c>
      <c r="O25" s="62">
        <f t="shared" si="10"/>
        <v>104125</v>
      </c>
      <c r="P25" s="62">
        <f t="shared" si="11"/>
        <v>104125</v>
      </c>
      <c r="Q25" s="62" t="s">
        <v>394</v>
      </c>
      <c r="R25" s="62" t="s">
        <v>394</v>
      </c>
      <c r="S25" s="62" t="s">
        <v>394</v>
      </c>
      <c r="T25" s="65" t="s">
        <v>394</v>
      </c>
      <c r="U25" s="148">
        <f>+E25/I25-1</f>
        <v>-6.4705882352941169E-2</v>
      </c>
      <c r="V25" s="148">
        <f>+M25/E25-1</f>
        <v>0.10062893081761004</v>
      </c>
      <c r="W25" s="64">
        <f t="shared" si="12"/>
        <v>84000</v>
      </c>
      <c r="X25" s="64">
        <f t="shared" si="13"/>
        <v>15960</v>
      </c>
      <c r="Y25" s="62">
        <f t="shared" si="14"/>
        <v>99960</v>
      </c>
      <c r="Z25" s="62">
        <f t="shared" si="15"/>
        <v>99960</v>
      </c>
      <c r="AA25" s="64">
        <f t="shared" si="16"/>
        <v>85000</v>
      </c>
      <c r="AB25" s="64">
        <f t="shared" si="17"/>
        <v>16150</v>
      </c>
      <c r="AC25" s="62">
        <f t="shared" si="18"/>
        <v>101150</v>
      </c>
      <c r="AD25" s="62">
        <f t="shared" si="19"/>
        <v>101150</v>
      </c>
      <c r="AE25" s="64">
        <f t="shared" si="20"/>
        <v>79500</v>
      </c>
      <c r="AF25" s="64">
        <f t="shared" si="21"/>
        <v>15105</v>
      </c>
      <c r="AG25" s="62">
        <f t="shared" si="22"/>
        <v>94605</v>
      </c>
      <c r="AH25" s="62">
        <f t="shared" si="23"/>
        <v>94605</v>
      </c>
      <c r="AI25" s="74">
        <v>0</v>
      </c>
      <c r="AJ25" s="64">
        <f t="shared" si="28"/>
        <v>84000</v>
      </c>
      <c r="AK25" s="64">
        <f t="shared" si="25"/>
        <v>15960</v>
      </c>
      <c r="AL25" s="62">
        <f t="shared" si="26"/>
        <v>99960</v>
      </c>
      <c r="AM25" s="62">
        <f t="shared" si="27"/>
        <v>99960</v>
      </c>
    </row>
    <row r="26" spans="1:39" ht="102" x14ac:dyDescent="0.2">
      <c r="A26" s="59">
        <v>21</v>
      </c>
      <c r="B26" s="80" t="s">
        <v>542</v>
      </c>
      <c r="C26" s="84" t="s">
        <v>13</v>
      </c>
      <c r="D26" s="59">
        <v>1</v>
      </c>
      <c r="E26" s="62">
        <v>81500</v>
      </c>
      <c r="F26" s="64">
        <f t="shared" si="3"/>
        <v>15485</v>
      </c>
      <c r="G26" s="62">
        <f t="shared" si="4"/>
        <v>96985</v>
      </c>
      <c r="H26" s="62">
        <f t="shared" si="5"/>
        <v>96985</v>
      </c>
      <c r="I26" s="62">
        <v>85000</v>
      </c>
      <c r="J26" s="64">
        <f t="shared" si="6"/>
        <v>16150</v>
      </c>
      <c r="K26" s="62">
        <f t="shared" si="7"/>
        <v>101150</v>
      </c>
      <c r="L26" s="62">
        <f t="shared" si="8"/>
        <v>101150</v>
      </c>
      <c r="M26" s="62">
        <v>87500</v>
      </c>
      <c r="N26" s="64">
        <f t="shared" si="9"/>
        <v>16625</v>
      </c>
      <c r="O26" s="62">
        <f t="shared" si="10"/>
        <v>104125</v>
      </c>
      <c r="P26" s="62">
        <f t="shared" si="11"/>
        <v>104125</v>
      </c>
      <c r="Q26" s="62" t="s">
        <v>394</v>
      </c>
      <c r="R26" s="62" t="s">
        <v>394</v>
      </c>
      <c r="S26" s="62" t="s">
        <v>394</v>
      </c>
      <c r="T26" s="65" t="s">
        <v>394</v>
      </c>
      <c r="U26" s="148">
        <f>+E26/I26-1</f>
        <v>-4.1176470588235259E-2</v>
      </c>
      <c r="V26" s="148">
        <f>+M26/E26-1</f>
        <v>7.361963190184051E-2</v>
      </c>
      <c r="W26" s="64">
        <f t="shared" si="12"/>
        <v>84666.666666666672</v>
      </c>
      <c r="X26" s="64">
        <f t="shared" si="13"/>
        <v>16086.666666666668</v>
      </c>
      <c r="Y26" s="62">
        <f t="shared" si="14"/>
        <v>100753.33333333334</v>
      </c>
      <c r="Z26" s="62">
        <f t="shared" si="15"/>
        <v>100753.33333333334</v>
      </c>
      <c r="AA26" s="64">
        <f t="shared" si="16"/>
        <v>85000</v>
      </c>
      <c r="AB26" s="64">
        <f t="shared" si="17"/>
        <v>16150</v>
      </c>
      <c r="AC26" s="62">
        <f t="shared" si="18"/>
        <v>101150</v>
      </c>
      <c r="AD26" s="62">
        <f t="shared" si="19"/>
        <v>101150</v>
      </c>
      <c r="AE26" s="64">
        <f t="shared" si="20"/>
        <v>81500</v>
      </c>
      <c r="AF26" s="64">
        <f t="shared" si="21"/>
        <v>15485</v>
      </c>
      <c r="AG26" s="62">
        <f t="shared" si="22"/>
        <v>96985</v>
      </c>
      <c r="AH26" s="62">
        <f t="shared" si="23"/>
        <v>96985</v>
      </c>
      <c r="AI26" s="74">
        <v>0</v>
      </c>
      <c r="AJ26" s="64">
        <f t="shared" si="28"/>
        <v>84666.666666666672</v>
      </c>
      <c r="AK26" s="64">
        <f t="shared" si="25"/>
        <v>16086.666666666668</v>
      </c>
      <c r="AL26" s="62">
        <f t="shared" si="26"/>
        <v>100753.33333333334</v>
      </c>
      <c r="AM26" s="62">
        <f t="shared" si="27"/>
        <v>100753.33333333334</v>
      </c>
    </row>
    <row r="27" spans="1:39" ht="140.25" x14ac:dyDescent="0.2">
      <c r="A27" s="59">
        <v>22</v>
      </c>
      <c r="B27" s="80" t="s">
        <v>543</v>
      </c>
      <c r="C27" s="85" t="s">
        <v>33</v>
      </c>
      <c r="D27" s="59">
        <v>1</v>
      </c>
      <c r="E27" s="62">
        <v>352000</v>
      </c>
      <c r="F27" s="64">
        <f t="shared" si="3"/>
        <v>66880</v>
      </c>
      <c r="G27" s="62">
        <f t="shared" si="4"/>
        <v>418880</v>
      </c>
      <c r="H27" s="62">
        <f t="shared" si="5"/>
        <v>418880</v>
      </c>
      <c r="I27" s="62">
        <v>268000</v>
      </c>
      <c r="J27" s="64">
        <f t="shared" si="6"/>
        <v>50920</v>
      </c>
      <c r="K27" s="62">
        <f t="shared" si="7"/>
        <v>318920</v>
      </c>
      <c r="L27" s="62">
        <f t="shared" si="8"/>
        <v>318920</v>
      </c>
      <c r="M27" s="62">
        <v>312000</v>
      </c>
      <c r="N27" s="64">
        <f t="shared" si="9"/>
        <v>59280</v>
      </c>
      <c r="O27" s="62">
        <f t="shared" si="10"/>
        <v>371280</v>
      </c>
      <c r="P27" s="62">
        <f t="shared" si="11"/>
        <v>371280</v>
      </c>
      <c r="Q27" s="62" t="s">
        <v>394</v>
      </c>
      <c r="R27" s="62" t="s">
        <v>394</v>
      </c>
      <c r="S27" s="62" t="s">
        <v>394</v>
      </c>
      <c r="T27" s="65" t="s">
        <v>394</v>
      </c>
      <c r="U27" s="148">
        <f>+E27/I27-1</f>
        <v>0.31343283582089554</v>
      </c>
      <c r="V27" s="148">
        <f>+M27/E27-1</f>
        <v>-0.11363636363636365</v>
      </c>
      <c r="W27" s="64">
        <f t="shared" si="12"/>
        <v>310666.66666666669</v>
      </c>
      <c r="X27" s="64">
        <f t="shared" si="13"/>
        <v>59026.666666666672</v>
      </c>
      <c r="Y27" s="62">
        <f t="shared" si="14"/>
        <v>369693.33333333337</v>
      </c>
      <c r="Z27" s="62">
        <f t="shared" si="15"/>
        <v>369693.33333333337</v>
      </c>
      <c r="AA27" s="64">
        <f t="shared" si="16"/>
        <v>312000</v>
      </c>
      <c r="AB27" s="64">
        <f t="shared" si="17"/>
        <v>59280</v>
      </c>
      <c r="AC27" s="62">
        <f t="shared" si="18"/>
        <v>371280</v>
      </c>
      <c r="AD27" s="62">
        <f t="shared" si="19"/>
        <v>371280</v>
      </c>
      <c r="AE27" s="64">
        <f t="shared" si="20"/>
        <v>268000</v>
      </c>
      <c r="AF27" s="64">
        <f t="shared" si="21"/>
        <v>50920</v>
      </c>
      <c r="AG27" s="62">
        <f t="shared" si="22"/>
        <v>318920</v>
      </c>
      <c r="AH27" s="62">
        <f t="shared" si="23"/>
        <v>318920</v>
      </c>
      <c r="AI27" s="74">
        <v>0</v>
      </c>
      <c r="AJ27" s="64">
        <f t="shared" si="28"/>
        <v>310666.66666666669</v>
      </c>
      <c r="AK27" s="64">
        <f t="shared" si="25"/>
        <v>59026.666666666672</v>
      </c>
      <c r="AL27" s="62">
        <f t="shared" si="26"/>
        <v>369693.33333333337</v>
      </c>
      <c r="AM27" s="62">
        <f t="shared" si="27"/>
        <v>369693.33333333337</v>
      </c>
    </row>
    <row r="28" spans="1:39" ht="191.25" x14ac:dyDescent="0.2">
      <c r="A28" s="59">
        <v>23</v>
      </c>
      <c r="B28" s="60" t="s">
        <v>544</v>
      </c>
      <c r="C28" s="61" t="s">
        <v>13</v>
      </c>
      <c r="D28" s="59">
        <v>1</v>
      </c>
      <c r="E28" s="62">
        <v>78000</v>
      </c>
      <c r="F28" s="64">
        <f t="shared" si="3"/>
        <v>14820</v>
      </c>
      <c r="G28" s="62">
        <f t="shared" si="4"/>
        <v>92820</v>
      </c>
      <c r="H28" s="62">
        <f t="shared" si="5"/>
        <v>92820</v>
      </c>
      <c r="I28" s="62">
        <v>69000</v>
      </c>
      <c r="J28" s="64">
        <f t="shared" si="6"/>
        <v>13110</v>
      </c>
      <c r="K28" s="62">
        <f t="shared" si="7"/>
        <v>82110</v>
      </c>
      <c r="L28" s="62">
        <f t="shared" si="8"/>
        <v>82110</v>
      </c>
      <c r="M28" s="62">
        <v>75000</v>
      </c>
      <c r="N28" s="64">
        <f t="shared" si="9"/>
        <v>14250</v>
      </c>
      <c r="O28" s="62">
        <f t="shared" si="10"/>
        <v>89250</v>
      </c>
      <c r="P28" s="62">
        <f t="shared" si="11"/>
        <v>89250</v>
      </c>
      <c r="Q28" s="62" t="s">
        <v>394</v>
      </c>
      <c r="R28" s="62" t="s">
        <v>394</v>
      </c>
      <c r="S28" s="62" t="s">
        <v>394</v>
      </c>
      <c r="T28" s="65" t="s">
        <v>394</v>
      </c>
      <c r="U28" s="148">
        <f>+E28/I28-1</f>
        <v>0.13043478260869557</v>
      </c>
      <c r="V28" s="148">
        <f>+M28/E28-1</f>
        <v>-3.8461538461538436E-2</v>
      </c>
      <c r="W28" s="64">
        <f t="shared" si="12"/>
        <v>74000</v>
      </c>
      <c r="X28" s="64">
        <f t="shared" si="13"/>
        <v>14060</v>
      </c>
      <c r="Y28" s="62">
        <f t="shared" si="14"/>
        <v>88060</v>
      </c>
      <c r="Z28" s="62">
        <f t="shared" si="15"/>
        <v>88060</v>
      </c>
      <c r="AA28" s="64">
        <f t="shared" si="16"/>
        <v>75000</v>
      </c>
      <c r="AB28" s="64">
        <f t="shared" si="17"/>
        <v>14250</v>
      </c>
      <c r="AC28" s="62">
        <f t="shared" si="18"/>
        <v>89250</v>
      </c>
      <c r="AD28" s="62">
        <f t="shared" si="19"/>
        <v>89250</v>
      </c>
      <c r="AE28" s="64">
        <f t="shared" si="20"/>
        <v>69000</v>
      </c>
      <c r="AF28" s="64">
        <f t="shared" si="21"/>
        <v>13110</v>
      </c>
      <c r="AG28" s="62">
        <f t="shared" si="22"/>
        <v>82110</v>
      </c>
      <c r="AH28" s="62">
        <f t="shared" si="23"/>
        <v>82110</v>
      </c>
      <c r="AI28" s="74">
        <v>0</v>
      </c>
      <c r="AJ28" s="64">
        <f t="shared" si="28"/>
        <v>74000</v>
      </c>
      <c r="AK28" s="64">
        <f t="shared" si="25"/>
        <v>14060</v>
      </c>
      <c r="AL28" s="62">
        <f t="shared" si="26"/>
        <v>88060</v>
      </c>
      <c r="AM28" s="62">
        <f t="shared" si="27"/>
        <v>88060</v>
      </c>
    </row>
    <row r="29" spans="1:39" ht="191.25" x14ac:dyDescent="0.2">
      <c r="A29" s="59">
        <v>24</v>
      </c>
      <c r="B29" s="86" t="s">
        <v>545</v>
      </c>
      <c r="C29" s="61" t="s">
        <v>33</v>
      </c>
      <c r="D29" s="59">
        <v>1</v>
      </c>
      <c r="E29" s="62">
        <v>98000</v>
      </c>
      <c r="F29" s="64">
        <f t="shared" si="3"/>
        <v>18620</v>
      </c>
      <c r="G29" s="62">
        <f t="shared" si="4"/>
        <v>116620</v>
      </c>
      <c r="H29" s="62">
        <f t="shared" si="5"/>
        <v>116620</v>
      </c>
      <c r="I29" s="62">
        <v>96000</v>
      </c>
      <c r="J29" s="64">
        <f t="shared" si="6"/>
        <v>18240</v>
      </c>
      <c r="K29" s="62">
        <f t="shared" si="7"/>
        <v>114240</v>
      </c>
      <c r="L29" s="62">
        <f t="shared" si="8"/>
        <v>114240</v>
      </c>
      <c r="M29" s="62">
        <v>112000</v>
      </c>
      <c r="N29" s="64">
        <f t="shared" si="9"/>
        <v>21280</v>
      </c>
      <c r="O29" s="62">
        <f t="shared" si="10"/>
        <v>133280</v>
      </c>
      <c r="P29" s="62">
        <f t="shared" si="11"/>
        <v>133280</v>
      </c>
      <c r="Q29" s="62" t="s">
        <v>394</v>
      </c>
      <c r="R29" s="62" t="s">
        <v>394</v>
      </c>
      <c r="S29" s="62" t="s">
        <v>394</v>
      </c>
      <c r="T29" s="65" t="s">
        <v>394</v>
      </c>
      <c r="U29" s="148">
        <f>+E29/I29-1</f>
        <v>2.0833333333333259E-2</v>
      </c>
      <c r="V29" s="148">
        <f>+M29/E29-1</f>
        <v>0.14285714285714279</v>
      </c>
      <c r="W29" s="64">
        <f t="shared" si="12"/>
        <v>102000</v>
      </c>
      <c r="X29" s="64">
        <f t="shared" si="13"/>
        <v>19380</v>
      </c>
      <c r="Y29" s="62">
        <f t="shared" si="14"/>
        <v>121380</v>
      </c>
      <c r="Z29" s="62">
        <f t="shared" si="15"/>
        <v>121380</v>
      </c>
      <c r="AA29" s="64">
        <f t="shared" si="16"/>
        <v>98000</v>
      </c>
      <c r="AB29" s="64">
        <f t="shared" si="17"/>
        <v>18620</v>
      </c>
      <c r="AC29" s="62">
        <f t="shared" si="18"/>
        <v>116620</v>
      </c>
      <c r="AD29" s="62">
        <f t="shared" si="19"/>
        <v>116620</v>
      </c>
      <c r="AE29" s="64">
        <f t="shared" si="20"/>
        <v>96000</v>
      </c>
      <c r="AF29" s="64">
        <f t="shared" si="21"/>
        <v>18240</v>
      </c>
      <c r="AG29" s="62">
        <f t="shared" si="22"/>
        <v>114240</v>
      </c>
      <c r="AH29" s="62">
        <f t="shared" si="23"/>
        <v>114240</v>
      </c>
      <c r="AI29" s="74">
        <v>0</v>
      </c>
      <c r="AJ29" s="64">
        <f t="shared" si="28"/>
        <v>102000</v>
      </c>
      <c r="AK29" s="64">
        <f t="shared" si="25"/>
        <v>19380</v>
      </c>
      <c r="AL29" s="62">
        <f t="shared" si="26"/>
        <v>121380</v>
      </c>
      <c r="AM29" s="62">
        <f t="shared" si="27"/>
        <v>121380</v>
      </c>
    </row>
    <row r="30" spans="1:39" ht="153" x14ac:dyDescent="0.2">
      <c r="A30" s="59">
        <v>25</v>
      </c>
      <c r="B30" s="87" t="s">
        <v>546</v>
      </c>
      <c r="C30" s="61" t="s">
        <v>24</v>
      </c>
      <c r="D30" s="59">
        <v>1</v>
      </c>
      <c r="E30" s="62">
        <v>13500</v>
      </c>
      <c r="F30" s="64">
        <f t="shared" si="3"/>
        <v>2565</v>
      </c>
      <c r="G30" s="62">
        <f t="shared" si="4"/>
        <v>16065</v>
      </c>
      <c r="H30" s="62">
        <f t="shared" si="5"/>
        <v>16065</v>
      </c>
      <c r="I30" s="62">
        <v>12500</v>
      </c>
      <c r="J30" s="64">
        <f t="shared" si="6"/>
        <v>2375</v>
      </c>
      <c r="K30" s="62">
        <f t="shared" si="7"/>
        <v>14875</v>
      </c>
      <c r="L30" s="62">
        <f t="shared" si="8"/>
        <v>14875</v>
      </c>
      <c r="M30" s="62">
        <v>13500</v>
      </c>
      <c r="N30" s="64">
        <f t="shared" si="9"/>
        <v>2565</v>
      </c>
      <c r="O30" s="62">
        <f t="shared" si="10"/>
        <v>16065</v>
      </c>
      <c r="P30" s="62">
        <f t="shared" si="11"/>
        <v>16065</v>
      </c>
      <c r="Q30" s="62" t="s">
        <v>394</v>
      </c>
      <c r="R30" s="62" t="s">
        <v>394</v>
      </c>
      <c r="S30" s="62" t="s">
        <v>394</v>
      </c>
      <c r="T30" s="65" t="s">
        <v>394</v>
      </c>
      <c r="U30" s="148">
        <f>+E30/I30-1</f>
        <v>8.0000000000000071E-2</v>
      </c>
      <c r="V30" s="148">
        <f>+M30/E30-1</f>
        <v>0</v>
      </c>
      <c r="W30" s="64">
        <f t="shared" si="12"/>
        <v>13166.666666666666</v>
      </c>
      <c r="X30" s="64">
        <f t="shared" si="13"/>
        <v>2501.6666666666665</v>
      </c>
      <c r="Y30" s="62">
        <f t="shared" si="14"/>
        <v>15668.333333333332</v>
      </c>
      <c r="Z30" s="62">
        <f t="shared" si="15"/>
        <v>15668.333333333332</v>
      </c>
      <c r="AA30" s="64">
        <f t="shared" si="16"/>
        <v>13500</v>
      </c>
      <c r="AB30" s="64">
        <f t="shared" si="17"/>
        <v>2565</v>
      </c>
      <c r="AC30" s="62">
        <f t="shared" si="18"/>
        <v>16065</v>
      </c>
      <c r="AD30" s="62">
        <f t="shared" si="19"/>
        <v>16065</v>
      </c>
      <c r="AE30" s="64">
        <f t="shared" si="20"/>
        <v>12500</v>
      </c>
      <c r="AF30" s="64">
        <f t="shared" si="21"/>
        <v>2375</v>
      </c>
      <c r="AG30" s="62">
        <f t="shared" si="22"/>
        <v>14875</v>
      </c>
      <c r="AH30" s="62">
        <f t="shared" si="23"/>
        <v>14875</v>
      </c>
      <c r="AI30" s="74">
        <v>0</v>
      </c>
      <c r="AJ30" s="64">
        <f t="shared" si="28"/>
        <v>13166.666666666666</v>
      </c>
      <c r="AK30" s="64">
        <f t="shared" si="25"/>
        <v>2501.6666666666665</v>
      </c>
      <c r="AL30" s="62">
        <f t="shared" si="26"/>
        <v>15668.333333333332</v>
      </c>
      <c r="AM30" s="62">
        <f t="shared" si="27"/>
        <v>15668.333333333332</v>
      </c>
    </row>
    <row r="31" spans="1:39" ht="51" x14ac:dyDescent="0.2">
      <c r="A31" s="59">
        <v>26</v>
      </c>
      <c r="B31" s="60" t="s">
        <v>547</v>
      </c>
      <c r="C31" s="61" t="s">
        <v>38</v>
      </c>
      <c r="D31" s="59">
        <v>1</v>
      </c>
      <c r="E31" s="62">
        <v>29000</v>
      </c>
      <c r="F31" s="64">
        <f t="shared" si="3"/>
        <v>5510</v>
      </c>
      <c r="G31" s="62">
        <f t="shared" si="4"/>
        <v>34510</v>
      </c>
      <c r="H31" s="62">
        <f t="shared" si="5"/>
        <v>34510</v>
      </c>
      <c r="I31" s="62">
        <v>29600</v>
      </c>
      <c r="J31" s="64">
        <f t="shared" si="6"/>
        <v>5624</v>
      </c>
      <c r="K31" s="62">
        <f t="shared" si="7"/>
        <v>35224</v>
      </c>
      <c r="L31" s="62">
        <f t="shared" si="8"/>
        <v>35224</v>
      </c>
      <c r="M31" s="62">
        <v>32000</v>
      </c>
      <c r="N31" s="64">
        <f t="shared" si="9"/>
        <v>6080</v>
      </c>
      <c r="O31" s="62">
        <f t="shared" si="10"/>
        <v>38080</v>
      </c>
      <c r="P31" s="62">
        <f t="shared" si="11"/>
        <v>38080</v>
      </c>
      <c r="Q31" s="62">
        <v>9000.57</v>
      </c>
      <c r="R31" s="62">
        <f t="shared" ref="R31:R34" si="35">Q31*19%</f>
        <v>1710.1082999999999</v>
      </c>
      <c r="S31" s="62">
        <f t="shared" ref="S31:S34" si="36">R31+Q31</f>
        <v>10710.6783</v>
      </c>
      <c r="T31" s="65">
        <f t="shared" ref="T31:T34" si="37">S31</f>
        <v>10710.6783</v>
      </c>
      <c r="U31" s="148">
        <f>+E31/I31-1</f>
        <v>-2.0270270270270285E-2</v>
      </c>
      <c r="V31" s="148">
        <f>+M31/E31-1</f>
        <v>0.10344827586206895</v>
      </c>
      <c r="W31" s="64">
        <f t="shared" si="12"/>
        <v>30200</v>
      </c>
      <c r="X31" s="64">
        <f t="shared" si="13"/>
        <v>5738</v>
      </c>
      <c r="Y31" s="62">
        <f t="shared" si="14"/>
        <v>35938</v>
      </c>
      <c r="Z31" s="62">
        <f t="shared" si="15"/>
        <v>35938</v>
      </c>
      <c r="AA31" s="64">
        <f t="shared" si="16"/>
        <v>29600</v>
      </c>
      <c r="AB31" s="64">
        <f t="shared" si="17"/>
        <v>5624</v>
      </c>
      <c r="AC31" s="62">
        <f t="shared" si="18"/>
        <v>35224</v>
      </c>
      <c r="AD31" s="62">
        <f t="shared" si="19"/>
        <v>35224</v>
      </c>
      <c r="AE31" s="64">
        <f t="shared" si="20"/>
        <v>29000</v>
      </c>
      <c r="AF31" s="64">
        <f t="shared" si="21"/>
        <v>5510</v>
      </c>
      <c r="AG31" s="62">
        <f t="shared" si="22"/>
        <v>34510</v>
      </c>
      <c r="AH31" s="62">
        <f t="shared" si="23"/>
        <v>34510</v>
      </c>
      <c r="AI31" s="74">
        <f t="shared" si="24"/>
        <v>26937.43</v>
      </c>
      <c r="AJ31" s="64">
        <f t="shared" si="28"/>
        <v>30200</v>
      </c>
      <c r="AK31" s="64">
        <f t="shared" si="25"/>
        <v>5738</v>
      </c>
      <c r="AL31" s="62">
        <f t="shared" si="26"/>
        <v>35938</v>
      </c>
      <c r="AM31" s="62">
        <f t="shared" si="27"/>
        <v>35938</v>
      </c>
    </row>
    <row r="32" spans="1:39" ht="153" x14ac:dyDescent="0.2">
      <c r="A32" s="59">
        <v>27</v>
      </c>
      <c r="B32" s="87" t="s">
        <v>548</v>
      </c>
      <c r="C32" s="61" t="s">
        <v>13</v>
      </c>
      <c r="D32" s="59">
        <v>1</v>
      </c>
      <c r="E32" s="62">
        <v>135000</v>
      </c>
      <c r="F32" s="64">
        <f t="shared" si="3"/>
        <v>25650</v>
      </c>
      <c r="G32" s="62">
        <f t="shared" si="4"/>
        <v>160650</v>
      </c>
      <c r="H32" s="62">
        <f t="shared" si="5"/>
        <v>160650</v>
      </c>
      <c r="I32" s="62">
        <v>98000</v>
      </c>
      <c r="J32" s="64">
        <f t="shared" si="6"/>
        <v>18620</v>
      </c>
      <c r="K32" s="62">
        <f t="shared" si="7"/>
        <v>116620</v>
      </c>
      <c r="L32" s="62">
        <f t="shared" si="8"/>
        <v>116620</v>
      </c>
      <c r="M32" s="62">
        <v>112000</v>
      </c>
      <c r="N32" s="64">
        <f t="shared" si="9"/>
        <v>21280</v>
      </c>
      <c r="O32" s="62">
        <f t="shared" si="10"/>
        <v>133280</v>
      </c>
      <c r="P32" s="62">
        <f t="shared" si="11"/>
        <v>133280</v>
      </c>
      <c r="Q32" s="62" t="s">
        <v>394</v>
      </c>
      <c r="R32" s="62" t="s">
        <v>394</v>
      </c>
      <c r="S32" s="62" t="s">
        <v>394</v>
      </c>
      <c r="T32" s="65" t="s">
        <v>394</v>
      </c>
      <c r="U32" s="148">
        <f>+E32/I32-1</f>
        <v>0.37755102040816335</v>
      </c>
      <c r="V32" s="148">
        <f>+M32/E32-1</f>
        <v>-0.17037037037037039</v>
      </c>
      <c r="W32" s="64">
        <f t="shared" si="12"/>
        <v>115000</v>
      </c>
      <c r="X32" s="64">
        <f t="shared" si="13"/>
        <v>21850</v>
      </c>
      <c r="Y32" s="62">
        <f t="shared" si="14"/>
        <v>136850</v>
      </c>
      <c r="Z32" s="62">
        <f t="shared" si="15"/>
        <v>136850</v>
      </c>
      <c r="AA32" s="64">
        <f t="shared" si="16"/>
        <v>112000</v>
      </c>
      <c r="AB32" s="64">
        <f t="shared" si="17"/>
        <v>21280</v>
      </c>
      <c r="AC32" s="62">
        <f t="shared" si="18"/>
        <v>133280</v>
      </c>
      <c r="AD32" s="62">
        <f t="shared" si="19"/>
        <v>133280</v>
      </c>
      <c r="AE32" s="64">
        <f t="shared" si="20"/>
        <v>98000</v>
      </c>
      <c r="AF32" s="64">
        <f t="shared" si="21"/>
        <v>18620</v>
      </c>
      <c r="AG32" s="62">
        <f t="shared" si="22"/>
        <v>116620</v>
      </c>
      <c r="AH32" s="62">
        <f t="shared" si="23"/>
        <v>116620</v>
      </c>
      <c r="AI32" s="74">
        <v>0</v>
      </c>
      <c r="AJ32" s="64">
        <f t="shared" si="28"/>
        <v>115000</v>
      </c>
      <c r="AK32" s="64">
        <f t="shared" si="25"/>
        <v>21850</v>
      </c>
      <c r="AL32" s="62">
        <f t="shared" si="26"/>
        <v>136850</v>
      </c>
      <c r="AM32" s="62">
        <f t="shared" si="27"/>
        <v>136850</v>
      </c>
    </row>
    <row r="33" spans="1:39" ht="51" x14ac:dyDescent="0.2">
      <c r="A33" s="59">
        <v>28</v>
      </c>
      <c r="B33" s="60" t="s">
        <v>549</v>
      </c>
      <c r="C33" s="61" t="s">
        <v>13</v>
      </c>
      <c r="D33" s="59">
        <v>1</v>
      </c>
      <c r="E33" s="62">
        <v>145000</v>
      </c>
      <c r="F33" s="64">
        <f t="shared" si="3"/>
        <v>27550</v>
      </c>
      <c r="G33" s="62">
        <f t="shared" si="4"/>
        <v>172550</v>
      </c>
      <c r="H33" s="62">
        <f t="shared" si="5"/>
        <v>172550</v>
      </c>
      <c r="I33" s="62">
        <v>98000</v>
      </c>
      <c r="J33" s="64">
        <f t="shared" si="6"/>
        <v>18620</v>
      </c>
      <c r="K33" s="62">
        <f t="shared" si="7"/>
        <v>116620</v>
      </c>
      <c r="L33" s="62">
        <f t="shared" si="8"/>
        <v>116620</v>
      </c>
      <c r="M33" s="62">
        <v>112000</v>
      </c>
      <c r="N33" s="64">
        <f t="shared" si="9"/>
        <v>21280</v>
      </c>
      <c r="O33" s="62">
        <f t="shared" si="10"/>
        <v>133280</v>
      </c>
      <c r="P33" s="62">
        <f t="shared" si="11"/>
        <v>133280</v>
      </c>
      <c r="Q33" s="62">
        <v>16131.76</v>
      </c>
      <c r="R33" s="62">
        <f t="shared" si="35"/>
        <v>3065.0344</v>
      </c>
      <c r="S33" s="62">
        <f t="shared" si="36"/>
        <v>19196.794399999999</v>
      </c>
      <c r="T33" s="65">
        <f t="shared" si="37"/>
        <v>19196.794399999999</v>
      </c>
      <c r="U33" s="148">
        <f>+E33/I33-1</f>
        <v>0.47959183673469385</v>
      </c>
      <c r="V33" s="148">
        <f>+M33/E33-1</f>
        <v>-0.22758620689655173</v>
      </c>
      <c r="W33" s="64">
        <f t="shared" si="12"/>
        <v>118333.33333333333</v>
      </c>
      <c r="X33" s="64">
        <f t="shared" si="13"/>
        <v>22483.333333333332</v>
      </c>
      <c r="Y33" s="62">
        <f t="shared" si="14"/>
        <v>140816.66666666666</v>
      </c>
      <c r="Z33" s="62">
        <f t="shared" si="15"/>
        <v>140816.66666666666</v>
      </c>
      <c r="AA33" s="64">
        <f t="shared" si="16"/>
        <v>112000</v>
      </c>
      <c r="AB33" s="64">
        <f t="shared" si="17"/>
        <v>21280</v>
      </c>
      <c r="AC33" s="62">
        <f t="shared" si="18"/>
        <v>133280</v>
      </c>
      <c r="AD33" s="62">
        <f t="shared" si="19"/>
        <v>133280</v>
      </c>
      <c r="AE33" s="64">
        <f t="shared" si="20"/>
        <v>98000</v>
      </c>
      <c r="AF33" s="64">
        <f t="shared" si="21"/>
        <v>18620</v>
      </c>
      <c r="AG33" s="62">
        <f t="shared" si="22"/>
        <v>116620</v>
      </c>
      <c r="AH33" s="62">
        <f t="shared" si="23"/>
        <v>116620</v>
      </c>
      <c r="AI33" s="74">
        <f t="shared" si="24"/>
        <v>124684.90666666666</v>
      </c>
      <c r="AJ33" s="64">
        <f t="shared" si="28"/>
        <v>118333.33333333333</v>
      </c>
      <c r="AK33" s="64">
        <f t="shared" si="25"/>
        <v>22483.333333333332</v>
      </c>
      <c r="AL33" s="62">
        <f t="shared" si="26"/>
        <v>140816.66666666666</v>
      </c>
      <c r="AM33" s="62">
        <f t="shared" si="27"/>
        <v>140816.66666666666</v>
      </c>
    </row>
    <row r="34" spans="1:39" ht="63.75" x14ac:dyDescent="0.2">
      <c r="A34" s="59">
        <v>29</v>
      </c>
      <c r="B34" s="60" t="s">
        <v>550</v>
      </c>
      <c r="C34" s="61" t="s">
        <v>13</v>
      </c>
      <c r="D34" s="59">
        <v>1</v>
      </c>
      <c r="E34" s="62">
        <v>701200</v>
      </c>
      <c r="F34" s="64">
        <f t="shared" si="3"/>
        <v>133228</v>
      </c>
      <c r="G34" s="62">
        <f t="shared" si="4"/>
        <v>834428</v>
      </c>
      <c r="H34" s="62">
        <f t="shared" si="5"/>
        <v>834428</v>
      </c>
      <c r="I34" s="62">
        <v>598000</v>
      </c>
      <c r="J34" s="64">
        <f t="shared" si="6"/>
        <v>113620</v>
      </c>
      <c r="K34" s="62">
        <f t="shared" si="7"/>
        <v>711620</v>
      </c>
      <c r="L34" s="62">
        <f t="shared" si="8"/>
        <v>711620</v>
      </c>
      <c r="M34" s="62">
        <v>623000</v>
      </c>
      <c r="N34" s="64">
        <f t="shared" si="9"/>
        <v>118370</v>
      </c>
      <c r="O34" s="62">
        <f t="shared" si="10"/>
        <v>741370</v>
      </c>
      <c r="P34" s="62">
        <f t="shared" si="11"/>
        <v>741370</v>
      </c>
      <c r="Q34" s="62">
        <v>47511.7</v>
      </c>
      <c r="R34" s="62">
        <f t="shared" si="35"/>
        <v>9027.223</v>
      </c>
      <c r="S34" s="62">
        <f t="shared" si="36"/>
        <v>56538.922999999995</v>
      </c>
      <c r="T34" s="65">
        <f t="shared" si="37"/>
        <v>56538.922999999995</v>
      </c>
      <c r="U34" s="148">
        <f>+E34/I34-1</f>
        <v>0.17257525083612046</v>
      </c>
      <c r="V34" s="148">
        <f>+M34/E34-1</f>
        <v>-0.11152310325156878</v>
      </c>
      <c r="W34" s="64">
        <f t="shared" si="12"/>
        <v>640733.33333333337</v>
      </c>
      <c r="X34" s="64">
        <f t="shared" si="13"/>
        <v>121739.33333333334</v>
      </c>
      <c r="Y34" s="62">
        <f t="shared" si="14"/>
        <v>762472.66666666674</v>
      </c>
      <c r="Z34" s="62">
        <f t="shared" si="15"/>
        <v>762472.66666666674</v>
      </c>
      <c r="AA34" s="64">
        <f t="shared" si="16"/>
        <v>623000</v>
      </c>
      <c r="AB34" s="64">
        <f t="shared" si="17"/>
        <v>118370</v>
      </c>
      <c r="AC34" s="62">
        <f t="shared" si="18"/>
        <v>741370</v>
      </c>
      <c r="AD34" s="62">
        <f t="shared" si="19"/>
        <v>741370</v>
      </c>
      <c r="AE34" s="64">
        <f t="shared" si="20"/>
        <v>598000</v>
      </c>
      <c r="AF34" s="64">
        <f t="shared" si="21"/>
        <v>113620</v>
      </c>
      <c r="AG34" s="62">
        <f t="shared" si="22"/>
        <v>711620</v>
      </c>
      <c r="AH34" s="62">
        <f t="shared" si="23"/>
        <v>711620</v>
      </c>
      <c r="AI34" s="74">
        <f t="shared" si="24"/>
        <v>714960.96666666679</v>
      </c>
      <c r="AJ34" s="64">
        <f t="shared" si="28"/>
        <v>640733.33333333337</v>
      </c>
      <c r="AK34" s="64">
        <f t="shared" si="25"/>
        <v>121739.33333333334</v>
      </c>
      <c r="AL34" s="62">
        <f t="shared" si="26"/>
        <v>762472.66666666674</v>
      </c>
      <c r="AM34" s="62">
        <f t="shared" si="27"/>
        <v>762472.66666666674</v>
      </c>
    </row>
    <row r="35" spans="1:39" ht="89.25" x14ac:dyDescent="0.2">
      <c r="A35" s="59">
        <v>30</v>
      </c>
      <c r="B35" s="87" t="s">
        <v>551</v>
      </c>
      <c r="C35" s="61" t="s">
        <v>38</v>
      </c>
      <c r="D35" s="59">
        <v>1</v>
      </c>
      <c r="E35" s="62">
        <v>62000</v>
      </c>
      <c r="F35" s="64">
        <f t="shared" si="3"/>
        <v>11780</v>
      </c>
      <c r="G35" s="62">
        <f t="shared" si="4"/>
        <v>73780</v>
      </c>
      <c r="H35" s="62">
        <f t="shared" si="5"/>
        <v>73780</v>
      </c>
      <c r="I35" s="62">
        <v>48000</v>
      </c>
      <c r="J35" s="64">
        <f t="shared" si="6"/>
        <v>9120</v>
      </c>
      <c r="K35" s="62">
        <f t="shared" si="7"/>
        <v>57120</v>
      </c>
      <c r="L35" s="62">
        <f t="shared" si="8"/>
        <v>57120</v>
      </c>
      <c r="M35" s="62">
        <v>58000</v>
      </c>
      <c r="N35" s="64">
        <f t="shared" si="9"/>
        <v>11020</v>
      </c>
      <c r="O35" s="62">
        <f t="shared" si="10"/>
        <v>69020</v>
      </c>
      <c r="P35" s="62">
        <f t="shared" si="11"/>
        <v>69020</v>
      </c>
      <c r="Q35" s="62" t="s">
        <v>394</v>
      </c>
      <c r="R35" s="62" t="s">
        <v>394</v>
      </c>
      <c r="S35" s="62" t="s">
        <v>394</v>
      </c>
      <c r="T35" s="65" t="s">
        <v>394</v>
      </c>
      <c r="U35" s="148">
        <f>+E35/I35-1</f>
        <v>0.29166666666666674</v>
      </c>
      <c r="V35" s="148">
        <f>+M35/E35-1</f>
        <v>-6.4516129032258118E-2</v>
      </c>
      <c r="W35" s="64">
        <f t="shared" si="12"/>
        <v>56000</v>
      </c>
      <c r="X35" s="64">
        <f t="shared" si="13"/>
        <v>10640</v>
      </c>
      <c r="Y35" s="62">
        <f t="shared" si="14"/>
        <v>66640</v>
      </c>
      <c r="Z35" s="62">
        <f t="shared" si="15"/>
        <v>66640</v>
      </c>
      <c r="AA35" s="64">
        <f t="shared" si="16"/>
        <v>58000</v>
      </c>
      <c r="AB35" s="64">
        <f t="shared" si="17"/>
        <v>11020</v>
      </c>
      <c r="AC35" s="62">
        <f t="shared" si="18"/>
        <v>69020</v>
      </c>
      <c r="AD35" s="62">
        <f t="shared" si="19"/>
        <v>69020</v>
      </c>
      <c r="AE35" s="64">
        <f t="shared" si="20"/>
        <v>48000</v>
      </c>
      <c r="AF35" s="64">
        <f t="shared" si="21"/>
        <v>9120</v>
      </c>
      <c r="AG35" s="62">
        <f t="shared" si="22"/>
        <v>57120</v>
      </c>
      <c r="AH35" s="62">
        <f t="shared" si="23"/>
        <v>57120</v>
      </c>
      <c r="AI35" s="74">
        <v>0</v>
      </c>
      <c r="AJ35" s="64">
        <f t="shared" si="28"/>
        <v>56000</v>
      </c>
      <c r="AK35" s="64">
        <f t="shared" si="25"/>
        <v>10640</v>
      </c>
      <c r="AL35" s="62">
        <f t="shared" si="26"/>
        <v>66640</v>
      </c>
      <c r="AM35" s="62">
        <f t="shared" si="27"/>
        <v>66640</v>
      </c>
    </row>
    <row r="36" spans="1:39" ht="76.5" x14ac:dyDescent="0.2">
      <c r="A36" s="59">
        <v>31</v>
      </c>
      <c r="B36" s="60" t="s">
        <v>552</v>
      </c>
      <c r="C36" s="61" t="s">
        <v>24</v>
      </c>
      <c r="D36" s="59">
        <v>1</v>
      </c>
      <c r="E36" s="62">
        <v>199000</v>
      </c>
      <c r="F36" s="64">
        <f t="shared" si="3"/>
        <v>37810</v>
      </c>
      <c r="G36" s="62">
        <f t="shared" si="4"/>
        <v>236810</v>
      </c>
      <c r="H36" s="62">
        <f t="shared" si="5"/>
        <v>236810</v>
      </c>
      <c r="I36" s="62">
        <v>148000</v>
      </c>
      <c r="J36" s="64">
        <f t="shared" si="6"/>
        <v>28120</v>
      </c>
      <c r="K36" s="62">
        <f t="shared" si="7"/>
        <v>176120</v>
      </c>
      <c r="L36" s="62">
        <f t="shared" si="8"/>
        <v>176120</v>
      </c>
      <c r="M36" s="62">
        <v>201500</v>
      </c>
      <c r="N36" s="64">
        <f t="shared" si="9"/>
        <v>38285</v>
      </c>
      <c r="O36" s="62">
        <f t="shared" si="10"/>
        <v>239785</v>
      </c>
      <c r="P36" s="62">
        <f t="shared" si="11"/>
        <v>239785</v>
      </c>
      <c r="Q36" s="62" t="s">
        <v>394</v>
      </c>
      <c r="R36" s="62" t="s">
        <v>394</v>
      </c>
      <c r="S36" s="62" t="s">
        <v>394</v>
      </c>
      <c r="T36" s="65" t="s">
        <v>394</v>
      </c>
      <c r="U36" s="148">
        <f>+E36/I36-1</f>
        <v>0.34459459459459452</v>
      </c>
      <c r="V36" s="148">
        <f>+M36/E36-1</f>
        <v>1.2562814070351758E-2</v>
      </c>
      <c r="W36" s="64">
        <f t="shared" si="12"/>
        <v>182833.33333333334</v>
      </c>
      <c r="X36" s="64">
        <f t="shared" si="13"/>
        <v>34738.333333333336</v>
      </c>
      <c r="Y36" s="62">
        <f t="shared" si="14"/>
        <v>217571.66666666669</v>
      </c>
      <c r="Z36" s="62">
        <f t="shared" si="15"/>
        <v>217571.66666666669</v>
      </c>
      <c r="AA36" s="64">
        <f t="shared" si="16"/>
        <v>199000</v>
      </c>
      <c r="AB36" s="64">
        <f t="shared" si="17"/>
        <v>37810</v>
      </c>
      <c r="AC36" s="62">
        <f t="shared" si="18"/>
        <v>236810</v>
      </c>
      <c r="AD36" s="62">
        <f t="shared" si="19"/>
        <v>236810</v>
      </c>
      <c r="AE36" s="64">
        <f t="shared" si="20"/>
        <v>148000</v>
      </c>
      <c r="AF36" s="64">
        <f t="shared" si="21"/>
        <v>28120</v>
      </c>
      <c r="AG36" s="62">
        <f t="shared" si="22"/>
        <v>176120</v>
      </c>
      <c r="AH36" s="62">
        <f t="shared" si="23"/>
        <v>176120</v>
      </c>
      <c r="AI36" s="74">
        <v>0</v>
      </c>
      <c r="AJ36" s="64">
        <f t="shared" si="28"/>
        <v>182833.33333333334</v>
      </c>
      <c r="AK36" s="64">
        <f t="shared" si="25"/>
        <v>34738.333333333336</v>
      </c>
      <c r="AL36" s="62">
        <f t="shared" si="26"/>
        <v>217571.66666666669</v>
      </c>
      <c r="AM36" s="62">
        <f t="shared" si="27"/>
        <v>217571.66666666669</v>
      </c>
    </row>
    <row r="37" spans="1:39" ht="76.5" x14ac:dyDescent="0.2">
      <c r="A37" s="59">
        <v>32</v>
      </c>
      <c r="B37" s="60" t="s">
        <v>553</v>
      </c>
      <c r="C37" s="61" t="s">
        <v>24</v>
      </c>
      <c r="D37" s="59">
        <v>1</v>
      </c>
      <c r="E37" s="62">
        <v>215000</v>
      </c>
      <c r="F37" s="64">
        <f t="shared" si="3"/>
        <v>40850</v>
      </c>
      <c r="G37" s="62">
        <f t="shared" si="4"/>
        <v>255850</v>
      </c>
      <c r="H37" s="62">
        <f t="shared" si="5"/>
        <v>255850</v>
      </c>
      <c r="I37" s="62">
        <v>198000</v>
      </c>
      <c r="J37" s="64">
        <f t="shared" si="6"/>
        <v>37620</v>
      </c>
      <c r="K37" s="62">
        <f t="shared" si="7"/>
        <v>235620</v>
      </c>
      <c r="L37" s="62">
        <f t="shared" si="8"/>
        <v>235620</v>
      </c>
      <c r="M37" s="62">
        <v>201500</v>
      </c>
      <c r="N37" s="64">
        <f t="shared" si="9"/>
        <v>38285</v>
      </c>
      <c r="O37" s="62">
        <f t="shared" si="10"/>
        <v>239785</v>
      </c>
      <c r="P37" s="62">
        <f t="shared" si="11"/>
        <v>239785</v>
      </c>
      <c r="Q37" s="62" t="s">
        <v>394</v>
      </c>
      <c r="R37" s="62" t="s">
        <v>394</v>
      </c>
      <c r="S37" s="62" t="s">
        <v>394</v>
      </c>
      <c r="T37" s="65" t="s">
        <v>394</v>
      </c>
      <c r="U37" s="148">
        <f>+E37/I37-1</f>
        <v>8.5858585858585856E-2</v>
      </c>
      <c r="V37" s="148">
        <f>+M37/E37-1</f>
        <v>-6.2790697674418583E-2</v>
      </c>
      <c r="W37" s="64">
        <f t="shared" si="12"/>
        <v>204833.33333333334</v>
      </c>
      <c r="X37" s="64">
        <f t="shared" si="13"/>
        <v>38918.333333333336</v>
      </c>
      <c r="Y37" s="62">
        <f t="shared" si="14"/>
        <v>243751.66666666669</v>
      </c>
      <c r="Z37" s="62">
        <f t="shared" si="15"/>
        <v>243751.66666666669</v>
      </c>
      <c r="AA37" s="64">
        <f t="shared" si="16"/>
        <v>201500</v>
      </c>
      <c r="AB37" s="64">
        <f t="shared" si="17"/>
        <v>38285</v>
      </c>
      <c r="AC37" s="62">
        <f t="shared" si="18"/>
        <v>239785</v>
      </c>
      <c r="AD37" s="62">
        <f t="shared" si="19"/>
        <v>239785</v>
      </c>
      <c r="AE37" s="64">
        <f t="shared" si="20"/>
        <v>198000</v>
      </c>
      <c r="AF37" s="64">
        <f t="shared" si="21"/>
        <v>37620</v>
      </c>
      <c r="AG37" s="62">
        <f t="shared" si="22"/>
        <v>235620</v>
      </c>
      <c r="AH37" s="62">
        <f t="shared" si="23"/>
        <v>235620</v>
      </c>
      <c r="AI37" s="74">
        <v>0</v>
      </c>
      <c r="AJ37" s="64">
        <f t="shared" si="28"/>
        <v>204833.33333333334</v>
      </c>
      <c r="AK37" s="64">
        <f t="shared" si="25"/>
        <v>38918.333333333336</v>
      </c>
      <c r="AL37" s="62">
        <f t="shared" si="26"/>
        <v>243751.66666666669</v>
      </c>
      <c r="AM37" s="62">
        <f t="shared" si="27"/>
        <v>243751.66666666669</v>
      </c>
    </row>
    <row r="38" spans="1:39" ht="140.25" x14ac:dyDescent="0.2">
      <c r="A38" s="59">
        <v>33</v>
      </c>
      <c r="B38" s="60" t="s">
        <v>554</v>
      </c>
      <c r="C38" s="61" t="s">
        <v>24</v>
      </c>
      <c r="D38" s="59">
        <v>1</v>
      </c>
      <c r="E38" s="62">
        <v>7900</v>
      </c>
      <c r="F38" s="64">
        <f t="shared" si="3"/>
        <v>1501</v>
      </c>
      <c r="G38" s="62">
        <f t="shared" si="4"/>
        <v>9401</v>
      </c>
      <c r="H38" s="62">
        <f t="shared" si="5"/>
        <v>9401</v>
      </c>
      <c r="I38" s="62">
        <v>7800</v>
      </c>
      <c r="J38" s="64">
        <f t="shared" si="6"/>
        <v>1482</v>
      </c>
      <c r="K38" s="62">
        <f t="shared" si="7"/>
        <v>9282</v>
      </c>
      <c r="L38" s="62">
        <f t="shared" si="8"/>
        <v>9282</v>
      </c>
      <c r="M38" s="62">
        <v>8500</v>
      </c>
      <c r="N38" s="64">
        <f t="shared" si="9"/>
        <v>1615</v>
      </c>
      <c r="O38" s="62">
        <f t="shared" si="10"/>
        <v>10115</v>
      </c>
      <c r="P38" s="62">
        <f t="shared" si="11"/>
        <v>10115</v>
      </c>
      <c r="Q38" s="62" t="s">
        <v>394</v>
      </c>
      <c r="R38" s="62" t="s">
        <v>394</v>
      </c>
      <c r="S38" s="62" t="s">
        <v>394</v>
      </c>
      <c r="T38" s="65" t="s">
        <v>394</v>
      </c>
      <c r="U38" s="148">
        <f>+E38/I38-1</f>
        <v>1.2820512820512775E-2</v>
      </c>
      <c r="V38" s="148">
        <f>+M38/E38-1</f>
        <v>7.5949367088607556E-2</v>
      </c>
      <c r="W38" s="64">
        <f t="shared" si="12"/>
        <v>8066.666666666667</v>
      </c>
      <c r="X38" s="64">
        <f t="shared" si="13"/>
        <v>1532.6666666666667</v>
      </c>
      <c r="Y38" s="62">
        <f t="shared" si="14"/>
        <v>9599.3333333333339</v>
      </c>
      <c r="Z38" s="62">
        <f t="shared" si="15"/>
        <v>9599.3333333333339</v>
      </c>
      <c r="AA38" s="64">
        <f t="shared" si="16"/>
        <v>7900</v>
      </c>
      <c r="AB38" s="64">
        <f t="shared" si="17"/>
        <v>1501</v>
      </c>
      <c r="AC38" s="62">
        <f t="shared" si="18"/>
        <v>9401</v>
      </c>
      <c r="AD38" s="62">
        <f t="shared" si="19"/>
        <v>9401</v>
      </c>
      <c r="AE38" s="64">
        <f t="shared" si="20"/>
        <v>7800</v>
      </c>
      <c r="AF38" s="64">
        <f t="shared" si="21"/>
        <v>1482</v>
      </c>
      <c r="AG38" s="62">
        <f t="shared" si="22"/>
        <v>9282</v>
      </c>
      <c r="AH38" s="62">
        <f t="shared" si="23"/>
        <v>9282</v>
      </c>
      <c r="AI38" s="74">
        <v>0</v>
      </c>
      <c r="AJ38" s="64">
        <f t="shared" si="28"/>
        <v>8066.666666666667</v>
      </c>
      <c r="AK38" s="64">
        <f t="shared" si="25"/>
        <v>1532.6666666666667</v>
      </c>
      <c r="AL38" s="62">
        <f t="shared" si="26"/>
        <v>9599.3333333333339</v>
      </c>
      <c r="AM38" s="62">
        <f t="shared" si="27"/>
        <v>9599.3333333333339</v>
      </c>
    </row>
    <row r="39" spans="1:39" ht="38.25" x14ac:dyDescent="0.2">
      <c r="A39" s="59">
        <v>34</v>
      </c>
      <c r="B39" s="60" t="s">
        <v>555</v>
      </c>
      <c r="C39" s="61" t="s">
        <v>24</v>
      </c>
      <c r="D39" s="59">
        <v>1</v>
      </c>
      <c r="E39" s="62">
        <v>6000</v>
      </c>
      <c r="F39" s="64">
        <f t="shared" si="3"/>
        <v>1140</v>
      </c>
      <c r="G39" s="62">
        <f t="shared" si="4"/>
        <v>7140</v>
      </c>
      <c r="H39" s="62">
        <f t="shared" si="5"/>
        <v>7140</v>
      </c>
      <c r="I39" s="62">
        <v>4200</v>
      </c>
      <c r="J39" s="64">
        <f t="shared" si="6"/>
        <v>798</v>
      </c>
      <c r="K39" s="62">
        <f t="shared" si="7"/>
        <v>4998</v>
      </c>
      <c r="L39" s="62">
        <f t="shared" si="8"/>
        <v>4998</v>
      </c>
      <c r="M39" s="62">
        <v>5300</v>
      </c>
      <c r="N39" s="64">
        <f t="shared" si="9"/>
        <v>1007</v>
      </c>
      <c r="O39" s="62">
        <f t="shared" si="10"/>
        <v>6307</v>
      </c>
      <c r="P39" s="62">
        <f t="shared" si="11"/>
        <v>6307</v>
      </c>
      <c r="Q39" s="62">
        <v>1533.04</v>
      </c>
      <c r="R39" s="62">
        <f>Q39*19%</f>
        <v>291.27760000000001</v>
      </c>
      <c r="S39" s="62">
        <f>R39+Q39</f>
        <v>1824.3175999999999</v>
      </c>
      <c r="T39" s="65">
        <f>S39</f>
        <v>1824.3175999999999</v>
      </c>
      <c r="U39" s="148">
        <f>+E39/I39-1</f>
        <v>0.4285714285714286</v>
      </c>
      <c r="V39" s="148">
        <f>+M39/E39-1</f>
        <v>-0.1166666666666667</v>
      </c>
      <c r="W39" s="64">
        <f t="shared" si="12"/>
        <v>5166.666666666667</v>
      </c>
      <c r="X39" s="64">
        <f t="shared" si="13"/>
        <v>981.66666666666674</v>
      </c>
      <c r="Y39" s="62">
        <f t="shared" si="14"/>
        <v>6148.3333333333339</v>
      </c>
      <c r="Z39" s="62">
        <f t="shared" si="15"/>
        <v>6148.3333333333339</v>
      </c>
      <c r="AA39" s="64">
        <f t="shared" si="16"/>
        <v>5300</v>
      </c>
      <c r="AB39" s="64">
        <f t="shared" si="17"/>
        <v>1007</v>
      </c>
      <c r="AC39" s="62">
        <f t="shared" si="18"/>
        <v>6307</v>
      </c>
      <c r="AD39" s="62">
        <f t="shared" si="19"/>
        <v>6307</v>
      </c>
      <c r="AE39" s="64">
        <f t="shared" si="20"/>
        <v>4200</v>
      </c>
      <c r="AF39" s="64">
        <f t="shared" si="21"/>
        <v>798</v>
      </c>
      <c r="AG39" s="62">
        <f t="shared" si="22"/>
        <v>4998</v>
      </c>
      <c r="AH39" s="62">
        <f t="shared" si="23"/>
        <v>4998</v>
      </c>
      <c r="AI39" s="74">
        <f t="shared" si="24"/>
        <v>4615.293333333334</v>
      </c>
      <c r="AJ39" s="64">
        <f t="shared" si="28"/>
        <v>5166.666666666667</v>
      </c>
      <c r="AK39" s="64">
        <f t="shared" si="25"/>
        <v>981.66666666666674</v>
      </c>
      <c r="AL39" s="62">
        <f t="shared" si="26"/>
        <v>6148.3333333333339</v>
      </c>
      <c r="AM39" s="62">
        <f t="shared" si="27"/>
        <v>6148.3333333333339</v>
      </c>
    </row>
    <row r="40" spans="1:39" ht="38.25" x14ac:dyDescent="0.2">
      <c r="A40" s="59">
        <v>35</v>
      </c>
      <c r="B40" s="60" t="s">
        <v>556</v>
      </c>
      <c r="C40" s="61" t="s">
        <v>24</v>
      </c>
      <c r="D40" s="59">
        <v>1</v>
      </c>
      <c r="E40" s="62">
        <v>7000</v>
      </c>
      <c r="F40" s="64">
        <f t="shared" si="3"/>
        <v>1330</v>
      </c>
      <c r="G40" s="62">
        <f t="shared" si="4"/>
        <v>8330</v>
      </c>
      <c r="H40" s="62">
        <f t="shared" si="5"/>
        <v>8330</v>
      </c>
      <c r="I40" s="62">
        <v>6900</v>
      </c>
      <c r="J40" s="64">
        <f t="shared" si="6"/>
        <v>1311</v>
      </c>
      <c r="K40" s="62">
        <f t="shared" si="7"/>
        <v>8211</v>
      </c>
      <c r="L40" s="62">
        <f t="shared" si="8"/>
        <v>8211</v>
      </c>
      <c r="M40" s="62">
        <v>7200</v>
      </c>
      <c r="N40" s="64">
        <f t="shared" si="9"/>
        <v>1368</v>
      </c>
      <c r="O40" s="62">
        <f t="shared" si="10"/>
        <v>8568</v>
      </c>
      <c r="P40" s="62">
        <f t="shared" si="11"/>
        <v>8568</v>
      </c>
      <c r="Q40" s="62">
        <v>7235.5</v>
      </c>
      <c r="R40" s="62">
        <f t="shared" ref="R40:R41" si="38">Q40*19%</f>
        <v>1374.7450000000001</v>
      </c>
      <c r="S40" s="62">
        <f t="shared" ref="S40:S41" si="39">R40+Q40</f>
        <v>8610.2450000000008</v>
      </c>
      <c r="T40" s="65">
        <f t="shared" ref="T40:T41" si="40">S40</f>
        <v>8610.2450000000008</v>
      </c>
      <c r="U40" s="148">
        <f>+E40/I40-1</f>
        <v>1.449275362318847E-2</v>
      </c>
      <c r="V40" s="148">
        <f>+M40/E40-1</f>
        <v>2.857142857142847E-2</v>
      </c>
      <c r="W40" s="64">
        <f t="shared" si="12"/>
        <v>7033.333333333333</v>
      </c>
      <c r="X40" s="64">
        <f t="shared" si="13"/>
        <v>1336.3333333333333</v>
      </c>
      <c r="Y40" s="62">
        <f t="shared" si="14"/>
        <v>8369.6666666666661</v>
      </c>
      <c r="Z40" s="62">
        <f t="shared" si="15"/>
        <v>8369.6666666666661</v>
      </c>
      <c r="AA40" s="64">
        <f t="shared" si="16"/>
        <v>7000</v>
      </c>
      <c r="AB40" s="64">
        <f t="shared" si="17"/>
        <v>1330</v>
      </c>
      <c r="AC40" s="62">
        <f t="shared" si="18"/>
        <v>8330</v>
      </c>
      <c r="AD40" s="62">
        <f t="shared" si="19"/>
        <v>8330</v>
      </c>
      <c r="AE40" s="64">
        <f t="shared" si="20"/>
        <v>6900</v>
      </c>
      <c r="AF40" s="64">
        <f t="shared" si="21"/>
        <v>1311</v>
      </c>
      <c r="AG40" s="62">
        <f t="shared" si="22"/>
        <v>8211</v>
      </c>
      <c r="AH40" s="62">
        <f t="shared" si="23"/>
        <v>8211</v>
      </c>
      <c r="AI40" s="74">
        <f t="shared" si="24"/>
        <v>1134.1666666666661</v>
      </c>
      <c r="AJ40" s="64">
        <f t="shared" si="28"/>
        <v>7033.333333333333</v>
      </c>
      <c r="AK40" s="64">
        <f t="shared" si="25"/>
        <v>1336.3333333333333</v>
      </c>
      <c r="AL40" s="62">
        <f t="shared" si="26"/>
        <v>8369.6666666666661</v>
      </c>
      <c r="AM40" s="62">
        <f t="shared" si="27"/>
        <v>8369.6666666666661</v>
      </c>
    </row>
    <row r="41" spans="1:39" ht="38.25" x14ac:dyDescent="0.2">
      <c r="A41" s="59">
        <v>36</v>
      </c>
      <c r="B41" s="60" t="s">
        <v>557</v>
      </c>
      <c r="C41" s="61" t="s">
        <v>24</v>
      </c>
      <c r="D41" s="59">
        <v>1</v>
      </c>
      <c r="E41" s="62">
        <v>7300</v>
      </c>
      <c r="F41" s="64">
        <f t="shared" si="3"/>
        <v>1387</v>
      </c>
      <c r="G41" s="62">
        <f t="shared" si="4"/>
        <v>8687</v>
      </c>
      <c r="H41" s="62">
        <f t="shared" si="5"/>
        <v>8687</v>
      </c>
      <c r="I41" s="62">
        <v>6900</v>
      </c>
      <c r="J41" s="64">
        <f t="shared" si="6"/>
        <v>1311</v>
      </c>
      <c r="K41" s="62">
        <f t="shared" si="7"/>
        <v>8211</v>
      </c>
      <c r="L41" s="62">
        <f t="shared" si="8"/>
        <v>8211</v>
      </c>
      <c r="M41" s="62">
        <v>7500</v>
      </c>
      <c r="N41" s="64">
        <f t="shared" si="9"/>
        <v>1425</v>
      </c>
      <c r="O41" s="62">
        <f t="shared" si="10"/>
        <v>8925</v>
      </c>
      <c r="P41" s="62">
        <f t="shared" si="11"/>
        <v>8925</v>
      </c>
      <c r="Q41" s="62">
        <v>313.7</v>
      </c>
      <c r="R41" s="62">
        <f t="shared" si="38"/>
        <v>59.603000000000002</v>
      </c>
      <c r="S41" s="62">
        <f t="shared" si="39"/>
        <v>373.303</v>
      </c>
      <c r="T41" s="65">
        <f t="shared" si="40"/>
        <v>373.303</v>
      </c>
      <c r="U41" s="148">
        <f>+E41/I41-1</f>
        <v>5.7971014492753659E-2</v>
      </c>
      <c r="V41" s="148">
        <f>+M41/E41-1</f>
        <v>2.7397260273972712E-2</v>
      </c>
      <c r="W41" s="64">
        <f t="shared" si="12"/>
        <v>7233.333333333333</v>
      </c>
      <c r="X41" s="64">
        <f t="shared" si="13"/>
        <v>1374.3333333333333</v>
      </c>
      <c r="Y41" s="62">
        <f t="shared" si="14"/>
        <v>8607.6666666666661</v>
      </c>
      <c r="Z41" s="62">
        <f t="shared" si="15"/>
        <v>8607.6666666666661</v>
      </c>
      <c r="AA41" s="64">
        <f t="shared" si="16"/>
        <v>7300</v>
      </c>
      <c r="AB41" s="64">
        <f t="shared" si="17"/>
        <v>1387</v>
      </c>
      <c r="AC41" s="62">
        <f t="shared" si="18"/>
        <v>8687</v>
      </c>
      <c r="AD41" s="62">
        <f t="shared" si="19"/>
        <v>8687</v>
      </c>
      <c r="AE41" s="64">
        <f t="shared" si="20"/>
        <v>6900</v>
      </c>
      <c r="AF41" s="64">
        <f t="shared" si="21"/>
        <v>1311</v>
      </c>
      <c r="AG41" s="62">
        <f t="shared" si="22"/>
        <v>8211</v>
      </c>
      <c r="AH41" s="62">
        <f t="shared" si="23"/>
        <v>8211</v>
      </c>
      <c r="AI41" s="74">
        <f t="shared" si="24"/>
        <v>8293.9666666666653</v>
      </c>
      <c r="AJ41" s="64">
        <f t="shared" si="28"/>
        <v>7233.333333333333</v>
      </c>
      <c r="AK41" s="64">
        <f t="shared" si="25"/>
        <v>1374.3333333333333</v>
      </c>
      <c r="AL41" s="62">
        <f t="shared" si="26"/>
        <v>8607.6666666666661</v>
      </c>
      <c r="AM41" s="62">
        <f t="shared" si="27"/>
        <v>8607.6666666666661</v>
      </c>
    </row>
    <row r="42" spans="1:39" ht="76.5" x14ac:dyDescent="0.2">
      <c r="A42" s="59">
        <v>37</v>
      </c>
      <c r="B42" s="60" t="s">
        <v>558</v>
      </c>
      <c r="C42" s="61" t="s">
        <v>24</v>
      </c>
      <c r="D42" s="59">
        <v>1</v>
      </c>
      <c r="E42" s="62">
        <v>14200</v>
      </c>
      <c r="F42" s="64">
        <f t="shared" si="3"/>
        <v>2698</v>
      </c>
      <c r="G42" s="62">
        <f t="shared" si="4"/>
        <v>16898</v>
      </c>
      <c r="H42" s="62">
        <f t="shared" si="5"/>
        <v>16898</v>
      </c>
      <c r="I42" s="62">
        <v>10100</v>
      </c>
      <c r="J42" s="64">
        <f t="shared" si="6"/>
        <v>1919</v>
      </c>
      <c r="K42" s="62">
        <f t="shared" si="7"/>
        <v>12019</v>
      </c>
      <c r="L42" s="62">
        <f t="shared" si="8"/>
        <v>12019</v>
      </c>
      <c r="M42" s="62">
        <v>12500</v>
      </c>
      <c r="N42" s="64">
        <f t="shared" si="9"/>
        <v>2375</v>
      </c>
      <c r="O42" s="62">
        <f t="shared" si="10"/>
        <v>14875</v>
      </c>
      <c r="P42" s="62">
        <f t="shared" si="11"/>
        <v>14875</v>
      </c>
      <c r="Q42" s="62" t="s">
        <v>394</v>
      </c>
      <c r="R42" s="62" t="s">
        <v>394</v>
      </c>
      <c r="S42" s="62" t="s">
        <v>394</v>
      </c>
      <c r="T42" s="65" t="s">
        <v>394</v>
      </c>
      <c r="U42" s="148">
        <f>+E42/I42-1</f>
        <v>0.40594059405940586</v>
      </c>
      <c r="V42" s="148">
        <f>+M42/E42-1</f>
        <v>-0.11971830985915488</v>
      </c>
      <c r="W42" s="64">
        <f t="shared" si="12"/>
        <v>12266.666666666666</v>
      </c>
      <c r="X42" s="64">
        <f t="shared" si="13"/>
        <v>2330.6666666666665</v>
      </c>
      <c r="Y42" s="62">
        <f t="shared" si="14"/>
        <v>14597.333333333332</v>
      </c>
      <c r="Z42" s="62">
        <f t="shared" si="15"/>
        <v>14597.333333333332</v>
      </c>
      <c r="AA42" s="64">
        <f t="shared" si="16"/>
        <v>12500</v>
      </c>
      <c r="AB42" s="64">
        <f t="shared" si="17"/>
        <v>2375</v>
      </c>
      <c r="AC42" s="62">
        <f t="shared" si="18"/>
        <v>14875</v>
      </c>
      <c r="AD42" s="62">
        <f t="shared" si="19"/>
        <v>14875</v>
      </c>
      <c r="AE42" s="64">
        <f t="shared" si="20"/>
        <v>10100</v>
      </c>
      <c r="AF42" s="64">
        <f t="shared" si="21"/>
        <v>1919</v>
      </c>
      <c r="AG42" s="62">
        <f t="shared" si="22"/>
        <v>12019</v>
      </c>
      <c r="AH42" s="62">
        <f t="shared" si="23"/>
        <v>12019</v>
      </c>
      <c r="AI42" s="74">
        <v>0</v>
      </c>
      <c r="AJ42" s="64">
        <f t="shared" si="28"/>
        <v>12266.666666666666</v>
      </c>
      <c r="AK42" s="64">
        <f t="shared" si="25"/>
        <v>2330.6666666666665</v>
      </c>
      <c r="AL42" s="62">
        <f t="shared" si="26"/>
        <v>14597.333333333332</v>
      </c>
      <c r="AM42" s="62">
        <f t="shared" si="27"/>
        <v>14597.333333333332</v>
      </c>
    </row>
    <row r="43" spans="1:39" ht="89.25" x14ac:dyDescent="0.2">
      <c r="A43" s="59">
        <v>38</v>
      </c>
      <c r="B43" s="60" t="s">
        <v>559</v>
      </c>
      <c r="C43" s="61" t="s">
        <v>24</v>
      </c>
      <c r="D43" s="59">
        <v>1</v>
      </c>
      <c r="E43" s="62">
        <v>18500</v>
      </c>
      <c r="F43" s="64">
        <f t="shared" si="3"/>
        <v>3515</v>
      </c>
      <c r="G43" s="62">
        <f t="shared" si="4"/>
        <v>22015</v>
      </c>
      <c r="H43" s="62">
        <f t="shared" si="5"/>
        <v>22015</v>
      </c>
      <c r="I43" s="62">
        <v>15200</v>
      </c>
      <c r="J43" s="64">
        <f t="shared" si="6"/>
        <v>2888</v>
      </c>
      <c r="K43" s="62">
        <f t="shared" si="7"/>
        <v>18088</v>
      </c>
      <c r="L43" s="62">
        <f t="shared" si="8"/>
        <v>18088</v>
      </c>
      <c r="M43" s="62">
        <v>16200</v>
      </c>
      <c r="N43" s="64">
        <f t="shared" si="9"/>
        <v>3078</v>
      </c>
      <c r="O43" s="62">
        <f t="shared" si="10"/>
        <v>19278</v>
      </c>
      <c r="P43" s="62">
        <f t="shared" si="11"/>
        <v>19278</v>
      </c>
      <c r="Q43" s="62" t="s">
        <v>394</v>
      </c>
      <c r="R43" s="62" t="s">
        <v>394</v>
      </c>
      <c r="S43" s="62" t="s">
        <v>394</v>
      </c>
      <c r="T43" s="65" t="s">
        <v>394</v>
      </c>
      <c r="U43" s="148">
        <f>+E43/I43-1</f>
        <v>0.21710526315789469</v>
      </c>
      <c r="V43" s="148">
        <f>+M43/E43-1</f>
        <v>-0.12432432432432428</v>
      </c>
      <c r="W43" s="64">
        <f t="shared" si="12"/>
        <v>16633.333333333332</v>
      </c>
      <c r="X43" s="64">
        <f t="shared" si="13"/>
        <v>3160.333333333333</v>
      </c>
      <c r="Y43" s="62">
        <f t="shared" si="14"/>
        <v>19793.666666666664</v>
      </c>
      <c r="Z43" s="62">
        <f t="shared" si="15"/>
        <v>19793.666666666664</v>
      </c>
      <c r="AA43" s="64">
        <f t="shared" si="16"/>
        <v>16200</v>
      </c>
      <c r="AB43" s="64">
        <f t="shared" si="17"/>
        <v>3078</v>
      </c>
      <c r="AC43" s="62">
        <f t="shared" si="18"/>
        <v>19278</v>
      </c>
      <c r="AD43" s="62">
        <f t="shared" si="19"/>
        <v>19278</v>
      </c>
      <c r="AE43" s="64">
        <f t="shared" si="20"/>
        <v>15200</v>
      </c>
      <c r="AF43" s="64">
        <f t="shared" si="21"/>
        <v>2888</v>
      </c>
      <c r="AG43" s="62">
        <f t="shared" si="22"/>
        <v>18088</v>
      </c>
      <c r="AH43" s="62">
        <f t="shared" si="23"/>
        <v>18088</v>
      </c>
      <c r="AI43" s="74">
        <v>0</v>
      </c>
      <c r="AJ43" s="64">
        <f t="shared" si="28"/>
        <v>16633.333333333332</v>
      </c>
      <c r="AK43" s="64">
        <f t="shared" si="25"/>
        <v>3160.333333333333</v>
      </c>
      <c r="AL43" s="62">
        <f t="shared" si="26"/>
        <v>19793.666666666664</v>
      </c>
      <c r="AM43" s="62">
        <f t="shared" si="27"/>
        <v>19793.666666666664</v>
      </c>
    </row>
    <row r="44" spans="1:39" ht="89.25" x14ac:dyDescent="0.2">
      <c r="A44" s="59">
        <v>39</v>
      </c>
      <c r="B44" s="60" t="s">
        <v>560</v>
      </c>
      <c r="C44" s="61" t="s">
        <v>24</v>
      </c>
      <c r="D44" s="59">
        <v>1</v>
      </c>
      <c r="E44" s="62">
        <v>6900</v>
      </c>
      <c r="F44" s="64">
        <f t="shared" si="3"/>
        <v>1311</v>
      </c>
      <c r="G44" s="62">
        <f t="shared" si="4"/>
        <v>8211</v>
      </c>
      <c r="H44" s="62">
        <f t="shared" si="5"/>
        <v>8211</v>
      </c>
      <c r="I44" s="62">
        <v>7300</v>
      </c>
      <c r="J44" s="64">
        <f t="shared" si="6"/>
        <v>1387</v>
      </c>
      <c r="K44" s="62">
        <f t="shared" si="7"/>
        <v>8687</v>
      </c>
      <c r="L44" s="62">
        <f t="shared" si="8"/>
        <v>8687</v>
      </c>
      <c r="M44" s="62">
        <v>7900</v>
      </c>
      <c r="N44" s="64">
        <f t="shared" si="9"/>
        <v>1501</v>
      </c>
      <c r="O44" s="62">
        <f t="shared" si="10"/>
        <v>9401</v>
      </c>
      <c r="P44" s="62">
        <f t="shared" si="11"/>
        <v>9401</v>
      </c>
      <c r="Q44" s="62" t="s">
        <v>394</v>
      </c>
      <c r="R44" s="62" t="s">
        <v>394</v>
      </c>
      <c r="S44" s="62" t="s">
        <v>394</v>
      </c>
      <c r="T44" s="65" t="s">
        <v>394</v>
      </c>
      <c r="U44" s="148">
        <f>+E44/I44-1</f>
        <v>-5.4794520547945202E-2</v>
      </c>
      <c r="V44" s="148">
        <f>+M44/E44-1</f>
        <v>0.14492753623188404</v>
      </c>
      <c r="W44" s="64">
        <f t="shared" si="12"/>
        <v>7366.666666666667</v>
      </c>
      <c r="X44" s="64">
        <f t="shared" si="13"/>
        <v>1399.6666666666667</v>
      </c>
      <c r="Y44" s="62">
        <f t="shared" si="14"/>
        <v>8766.3333333333339</v>
      </c>
      <c r="Z44" s="62">
        <f t="shared" si="15"/>
        <v>8766.3333333333339</v>
      </c>
      <c r="AA44" s="64">
        <f t="shared" si="16"/>
        <v>7300</v>
      </c>
      <c r="AB44" s="64">
        <f t="shared" si="17"/>
        <v>1387</v>
      </c>
      <c r="AC44" s="62">
        <f t="shared" si="18"/>
        <v>8687</v>
      </c>
      <c r="AD44" s="62">
        <f t="shared" si="19"/>
        <v>8687</v>
      </c>
      <c r="AE44" s="64">
        <f t="shared" si="20"/>
        <v>6900</v>
      </c>
      <c r="AF44" s="64">
        <f t="shared" si="21"/>
        <v>1311</v>
      </c>
      <c r="AG44" s="62">
        <f t="shared" si="22"/>
        <v>8211</v>
      </c>
      <c r="AH44" s="62">
        <f t="shared" si="23"/>
        <v>8211</v>
      </c>
      <c r="AI44" s="74">
        <v>0</v>
      </c>
      <c r="AJ44" s="64">
        <f t="shared" si="28"/>
        <v>7366.666666666667</v>
      </c>
      <c r="AK44" s="64">
        <f t="shared" si="25"/>
        <v>1399.6666666666667</v>
      </c>
      <c r="AL44" s="62">
        <f t="shared" si="26"/>
        <v>8766.3333333333339</v>
      </c>
      <c r="AM44" s="62">
        <f t="shared" si="27"/>
        <v>8766.3333333333339</v>
      </c>
    </row>
    <row r="45" spans="1:39" ht="89.25" x14ac:dyDescent="0.2">
      <c r="A45" s="59">
        <v>40</v>
      </c>
      <c r="B45" s="60" t="s">
        <v>561</v>
      </c>
      <c r="C45" s="61" t="s">
        <v>24</v>
      </c>
      <c r="D45" s="59">
        <v>1</v>
      </c>
      <c r="E45" s="62">
        <v>14200</v>
      </c>
      <c r="F45" s="64">
        <f t="shared" si="3"/>
        <v>2698</v>
      </c>
      <c r="G45" s="62">
        <f t="shared" si="4"/>
        <v>16898</v>
      </c>
      <c r="H45" s="62">
        <f t="shared" si="5"/>
        <v>16898</v>
      </c>
      <c r="I45" s="62">
        <v>10200</v>
      </c>
      <c r="J45" s="64">
        <f t="shared" si="6"/>
        <v>1938</v>
      </c>
      <c r="K45" s="62">
        <f t="shared" si="7"/>
        <v>12138</v>
      </c>
      <c r="L45" s="62">
        <f t="shared" si="8"/>
        <v>12138</v>
      </c>
      <c r="M45" s="62">
        <v>11800</v>
      </c>
      <c r="N45" s="64">
        <f t="shared" si="9"/>
        <v>2242</v>
      </c>
      <c r="O45" s="62">
        <f t="shared" si="10"/>
        <v>14042</v>
      </c>
      <c r="P45" s="62">
        <f t="shared" si="11"/>
        <v>14042</v>
      </c>
      <c r="Q45" s="62" t="s">
        <v>394</v>
      </c>
      <c r="R45" s="62" t="s">
        <v>394</v>
      </c>
      <c r="S45" s="62" t="s">
        <v>394</v>
      </c>
      <c r="T45" s="65" t="s">
        <v>394</v>
      </c>
      <c r="U45" s="148">
        <f>+E45/I45-1</f>
        <v>0.39215686274509798</v>
      </c>
      <c r="V45" s="148">
        <f>+M45/E45-1</f>
        <v>-0.16901408450704225</v>
      </c>
      <c r="W45" s="64">
        <f t="shared" si="12"/>
        <v>12066.666666666666</v>
      </c>
      <c r="X45" s="64">
        <f t="shared" si="13"/>
        <v>2292.6666666666665</v>
      </c>
      <c r="Y45" s="62">
        <f t="shared" si="14"/>
        <v>14359.333333333332</v>
      </c>
      <c r="Z45" s="62">
        <f t="shared" si="15"/>
        <v>14359.333333333332</v>
      </c>
      <c r="AA45" s="64">
        <f t="shared" si="16"/>
        <v>11800</v>
      </c>
      <c r="AB45" s="64">
        <f t="shared" si="17"/>
        <v>2242</v>
      </c>
      <c r="AC45" s="62">
        <f t="shared" si="18"/>
        <v>14042</v>
      </c>
      <c r="AD45" s="62">
        <f t="shared" si="19"/>
        <v>14042</v>
      </c>
      <c r="AE45" s="64">
        <f t="shared" si="20"/>
        <v>10200</v>
      </c>
      <c r="AF45" s="64">
        <f t="shared" si="21"/>
        <v>1938</v>
      </c>
      <c r="AG45" s="62">
        <f t="shared" si="22"/>
        <v>12138</v>
      </c>
      <c r="AH45" s="62">
        <f t="shared" si="23"/>
        <v>12138</v>
      </c>
      <c r="AI45" s="74">
        <v>0</v>
      </c>
      <c r="AJ45" s="64">
        <f t="shared" si="28"/>
        <v>12066.666666666666</v>
      </c>
      <c r="AK45" s="64">
        <f t="shared" si="25"/>
        <v>2292.6666666666665</v>
      </c>
      <c r="AL45" s="62">
        <f t="shared" si="26"/>
        <v>14359.333333333332</v>
      </c>
      <c r="AM45" s="62">
        <f t="shared" si="27"/>
        <v>14359.333333333332</v>
      </c>
    </row>
    <row r="46" spans="1:39" ht="102" x14ac:dyDescent="0.2">
      <c r="A46" s="59">
        <v>41</v>
      </c>
      <c r="B46" s="60" t="s">
        <v>562</v>
      </c>
      <c r="C46" s="61" t="s">
        <v>24</v>
      </c>
      <c r="D46" s="59">
        <v>1</v>
      </c>
      <c r="E46" s="62">
        <v>112020</v>
      </c>
      <c r="F46" s="64">
        <f t="shared" si="3"/>
        <v>21283.8</v>
      </c>
      <c r="G46" s="62">
        <f t="shared" si="4"/>
        <v>133303.79999999999</v>
      </c>
      <c r="H46" s="62">
        <f t="shared" si="5"/>
        <v>133303.79999999999</v>
      </c>
      <c r="I46" s="62">
        <v>125900</v>
      </c>
      <c r="J46" s="64">
        <f t="shared" si="6"/>
        <v>23921</v>
      </c>
      <c r="K46" s="62">
        <f t="shared" si="7"/>
        <v>149821</v>
      </c>
      <c r="L46" s="62">
        <f t="shared" si="8"/>
        <v>149821</v>
      </c>
      <c r="M46" s="62">
        <v>135620</v>
      </c>
      <c r="N46" s="64">
        <f t="shared" si="9"/>
        <v>25767.8</v>
      </c>
      <c r="O46" s="62">
        <f t="shared" si="10"/>
        <v>161387.79999999999</v>
      </c>
      <c r="P46" s="62">
        <f t="shared" si="11"/>
        <v>161387.79999999999</v>
      </c>
      <c r="Q46" s="62" t="s">
        <v>394</v>
      </c>
      <c r="R46" s="62" t="s">
        <v>394</v>
      </c>
      <c r="S46" s="62" t="s">
        <v>394</v>
      </c>
      <c r="T46" s="65" t="s">
        <v>394</v>
      </c>
      <c r="U46" s="148">
        <f>+E46/I46-1</f>
        <v>-0.11024622716441623</v>
      </c>
      <c r="V46" s="148">
        <f>+M46/E46-1</f>
        <v>0.21067666488127124</v>
      </c>
      <c r="W46" s="64">
        <f t="shared" si="12"/>
        <v>124513.33333333333</v>
      </c>
      <c r="X46" s="64">
        <f t="shared" si="13"/>
        <v>23657.533333333333</v>
      </c>
      <c r="Y46" s="62">
        <f t="shared" si="14"/>
        <v>148170.86666666667</v>
      </c>
      <c r="Z46" s="62">
        <f t="shared" si="15"/>
        <v>148170.86666666667</v>
      </c>
      <c r="AA46" s="64">
        <f t="shared" si="16"/>
        <v>125900</v>
      </c>
      <c r="AB46" s="64">
        <f t="shared" si="17"/>
        <v>23921</v>
      </c>
      <c r="AC46" s="62">
        <f t="shared" si="18"/>
        <v>149821</v>
      </c>
      <c r="AD46" s="62">
        <f t="shared" si="19"/>
        <v>149821</v>
      </c>
      <c r="AE46" s="64">
        <f t="shared" si="20"/>
        <v>112020</v>
      </c>
      <c r="AF46" s="64">
        <f t="shared" si="21"/>
        <v>21283.8</v>
      </c>
      <c r="AG46" s="62">
        <f t="shared" si="22"/>
        <v>133303.79999999999</v>
      </c>
      <c r="AH46" s="62">
        <f t="shared" si="23"/>
        <v>133303.79999999999</v>
      </c>
      <c r="AI46" s="74">
        <v>0</v>
      </c>
      <c r="AJ46" s="64">
        <f t="shared" si="28"/>
        <v>124513.33333333333</v>
      </c>
      <c r="AK46" s="64">
        <f t="shared" si="25"/>
        <v>23657.533333333333</v>
      </c>
      <c r="AL46" s="62">
        <f t="shared" si="26"/>
        <v>148170.86666666667</v>
      </c>
      <c r="AM46" s="62">
        <f t="shared" si="27"/>
        <v>148170.86666666667</v>
      </c>
    </row>
    <row r="47" spans="1:39" ht="38.25" x14ac:dyDescent="0.2">
      <c r="A47" s="59">
        <v>42</v>
      </c>
      <c r="B47" s="60" t="s">
        <v>563</v>
      </c>
      <c r="C47" s="61" t="s">
        <v>24</v>
      </c>
      <c r="D47" s="59">
        <v>1</v>
      </c>
      <c r="E47" s="62">
        <v>201500</v>
      </c>
      <c r="F47" s="64">
        <f t="shared" si="3"/>
        <v>38285</v>
      </c>
      <c r="G47" s="62">
        <f t="shared" si="4"/>
        <v>239785</v>
      </c>
      <c r="H47" s="62">
        <f t="shared" si="5"/>
        <v>239785</v>
      </c>
      <c r="I47" s="64">
        <v>18000</v>
      </c>
      <c r="J47" s="64">
        <f t="shared" si="6"/>
        <v>3420</v>
      </c>
      <c r="K47" s="62">
        <f t="shared" si="7"/>
        <v>21420</v>
      </c>
      <c r="L47" s="62">
        <f t="shared" si="8"/>
        <v>21420</v>
      </c>
      <c r="M47" s="62">
        <v>195000</v>
      </c>
      <c r="N47" s="64">
        <f t="shared" si="9"/>
        <v>37050</v>
      </c>
      <c r="O47" s="62">
        <f t="shared" si="10"/>
        <v>232050</v>
      </c>
      <c r="P47" s="62">
        <f t="shared" si="11"/>
        <v>232050</v>
      </c>
      <c r="Q47" s="62" t="s">
        <v>394</v>
      </c>
      <c r="R47" s="62" t="s">
        <v>394</v>
      </c>
      <c r="S47" s="62" t="s">
        <v>394</v>
      </c>
      <c r="T47" s="65" t="s">
        <v>394</v>
      </c>
      <c r="U47" s="148">
        <f>+E47/I47-1</f>
        <v>10.194444444444445</v>
      </c>
      <c r="V47" s="148">
        <f>+M47/E47-1</f>
        <v>-3.2258064516129004E-2</v>
      </c>
      <c r="W47" s="64">
        <f t="shared" si="12"/>
        <v>138166.66666666666</v>
      </c>
      <c r="X47" s="64">
        <f t="shared" si="13"/>
        <v>26251.666666666664</v>
      </c>
      <c r="Y47" s="62">
        <f t="shared" si="14"/>
        <v>164418.33333333331</v>
      </c>
      <c r="Z47" s="62">
        <f t="shared" si="15"/>
        <v>164418.33333333331</v>
      </c>
      <c r="AA47" s="64">
        <f t="shared" si="16"/>
        <v>195000</v>
      </c>
      <c r="AB47" s="64">
        <f t="shared" si="17"/>
        <v>37050</v>
      </c>
      <c r="AC47" s="62">
        <f t="shared" si="18"/>
        <v>232050</v>
      </c>
      <c r="AD47" s="62">
        <f t="shared" si="19"/>
        <v>232050</v>
      </c>
      <c r="AE47" s="64">
        <f t="shared" si="20"/>
        <v>18000</v>
      </c>
      <c r="AF47" s="64">
        <f t="shared" si="21"/>
        <v>3420</v>
      </c>
      <c r="AG47" s="62">
        <f t="shared" si="22"/>
        <v>21420</v>
      </c>
      <c r="AH47" s="62">
        <f t="shared" si="23"/>
        <v>21420</v>
      </c>
      <c r="AI47" s="74">
        <v>0</v>
      </c>
      <c r="AJ47" s="64">
        <f t="shared" si="28"/>
        <v>138166.66666666666</v>
      </c>
      <c r="AK47" s="64">
        <f t="shared" si="25"/>
        <v>26251.666666666664</v>
      </c>
      <c r="AL47" s="62">
        <f t="shared" si="26"/>
        <v>164418.33333333331</v>
      </c>
      <c r="AM47" s="62">
        <f t="shared" si="27"/>
        <v>164418.33333333331</v>
      </c>
    </row>
    <row r="48" spans="1:39" ht="38.25" x14ac:dyDescent="0.2">
      <c r="A48" s="59">
        <v>43</v>
      </c>
      <c r="B48" s="60" t="s">
        <v>564</v>
      </c>
      <c r="C48" s="61" t="s">
        <v>24</v>
      </c>
      <c r="D48" s="59">
        <v>1</v>
      </c>
      <c r="E48" s="62">
        <v>159000</v>
      </c>
      <c r="F48" s="64">
        <f t="shared" si="3"/>
        <v>30210</v>
      </c>
      <c r="G48" s="62">
        <f t="shared" si="4"/>
        <v>189210</v>
      </c>
      <c r="H48" s="62">
        <f t="shared" si="5"/>
        <v>189210</v>
      </c>
      <c r="I48" s="62">
        <v>135000</v>
      </c>
      <c r="J48" s="64">
        <f t="shared" si="6"/>
        <v>25650</v>
      </c>
      <c r="K48" s="62">
        <f t="shared" si="7"/>
        <v>160650</v>
      </c>
      <c r="L48" s="62">
        <f t="shared" si="8"/>
        <v>160650</v>
      </c>
      <c r="M48" s="62">
        <v>145000</v>
      </c>
      <c r="N48" s="64">
        <f t="shared" si="9"/>
        <v>27550</v>
      </c>
      <c r="O48" s="62">
        <f t="shared" si="10"/>
        <v>172550</v>
      </c>
      <c r="P48" s="62">
        <f t="shared" si="11"/>
        <v>172550</v>
      </c>
      <c r="Q48" s="62" t="s">
        <v>394</v>
      </c>
      <c r="R48" s="62" t="s">
        <v>394</v>
      </c>
      <c r="S48" s="62" t="s">
        <v>394</v>
      </c>
      <c r="T48" s="65" t="s">
        <v>394</v>
      </c>
      <c r="U48" s="148">
        <f>+E48/I48-1</f>
        <v>0.17777777777777781</v>
      </c>
      <c r="V48" s="148">
        <f>+M48/E48-1</f>
        <v>-8.8050314465408785E-2</v>
      </c>
      <c r="W48" s="64">
        <f t="shared" si="12"/>
        <v>146333.33333333334</v>
      </c>
      <c r="X48" s="64">
        <f t="shared" si="13"/>
        <v>27803.333333333336</v>
      </c>
      <c r="Y48" s="62">
        <f t="shared" si="14"/>
        <v>174136.66666666669</v>
      </c>
      <c r="Z48" s="62">
        <f t="shared" si="15"/>
        <v>174136.66666666669</v>
      </c>
      <c r="AA48" s="64">
        <f t="shared" si="16"/>
        <v>145000</v>
      </c>
      <c r="AB48" s="64">
        <f t="shared" si="17"/>
        <v>27550</v>
      </c>
      <c r="AC48" s="62">
        <f t="shared" si="18"/>
        <v>172550</v>
      </c>
      <c r="AD48" s="62">
        <f t="shared" si="19"/>
        <v>172550</v>
      </c>
      <c r="AE48" s="64">
        <f t="shared" si="20"/>
        <v>135000</v>
      </c>
      <c r="AF48" s="64">
        <f t="shared" si="21"/>
        <v>25650</v>
      </c>
      <c r="AG48" s="62">
        <f t="shared" si="22"/>
        <v>160650</v>
      </c>
      <c r="AH48" s="62">
        <f t="shared" si="23"/>
        <v>160650</v>
      </c>
      <c r="AI48" s="74">
        <v>0</v>
      </c>
      <c r="AJ48" s="64">
        <f t="shared" si="28"/>
        <v>146333.33333333334</v>
      </c>
      <c r="AK48" s="64">
        <f t="shared" si="25"/>
        <v>27803.333333333336</v>
      </c>
      <c r="AL48" s="62">
        <f t="shared" si="26"/>
        <v>174136.66666666669</v>
      </c>
      <c r="AM48" s="62">
        <f t="shared" si="27"/>
        <v>174136.66666666669</v>
      </c>
    </row>
    <row r="49" spans="1:39" ht="38.25" x14ac:dyDescent="0.2">
      <c r="A49" s="59">
        <v>44</v>
      </c>
      <c r="B49" s="77" t="s">
        <v>565</v>
      </c>
      <c r="C49" s="61" t="s">
        <v>24</v>
      </c>
      <c r="D49" s="59">
        <v>1</v>
      </c>
      <c r="E49" s="62">
        <v>61000</v>
      </c>
      <c r="F49" s="64">
        <f t="shared" si="3"/>
        <v>11590</v>
      </c>
      <c r="G49" s="62">
        <f t="shared" si="4"/>
        <v>72590</v>
      </c>
      <c r="H49" s="62">
        <f t="shared" si="5"/>
        <v>72590</v>
      </c>
      <c r="I49" s="62">
        <v>50600</v>
      </c>
      <c r="J49" s="64">
        <f t="shared" si="6"/>
        <v>9614</v>
      </c>
      <c r="K49" s="62">
        <f t="shared" si="7"/>
        <v>60214</v>
      </c>
      <c r="L49" s="62">
        <f t="shared" si="8"/>
        <v>60214</v>
      </c>
      <c r="M49" s="62">
        <v>51600</v>
      </c>
      <c r="N49" s="64">
        <f t="shared" si="9"/>
        <v>9804</v>
      </c>
      <c r="O49" s="62">
        <f t="shared" si="10"/>
        <v>61404</v>
      </c>
      <c r="P49" s="62">
        <f t="shared" si="11"/>
        <v>61404</v>
      </c>
      <c r="Q49" s="62" t="s">
        <v>394</v>
      </c>
      <c r="R49" s="62" t="s">
        <v>394</v>
      </c>
      <c r="S49" s="62" t="s">
        <v>394</v>
      </c>
      <c r="T49" s="65" t="s">
        <v>394</v>
      </c>
      <c r="U49" s="148">
        <f>+E49/I49-1</f>
        <v>0.20553359683794459</v>
      </c>
      <c r="V49" s="148">
        <f>+M49/E49-1</f>
        <v>-0.15409836065573768</v>
      </c>
      <c r="W49" s="64">
        <f t="shared" si="12"/>
        <v>54400</v>
      </c>
      <c r="X49" s="64">
        <f t="shared" si="13"/>
        <v>10336</v>
      </c>
      <c r="Y49" s="62">
        <f t="shared" si="14"/>
        <v>64736</v>
      </c>
      <c r="Z49" s="62">
        <f t="shared" si="15"/>
        <v>64736</v>
      </c>
      <c r="AA49" s="64">
        <f t="shared" si="16"/>
        <v>51600</v>
      </c>
      <c r="AB49" s="64">
        <f t="shared" si="17"/>
        <v>9804</v>
      </c>
      <c r="AC49" s="62">
        <f t="shared" si="18"/>
        <v>61404</v>
      </c>
      <c r="AD49" s="62">
        <f t="shared" si="19"/>
        <v>61404</v>
      </c>
      <c r="AE49" s="64">
        <f t="shared" si="20"/>
        <v>50600</v>
      </c>
      <c r="AF49" s="64">
        <f t="shared" si="21"/>
        <v>9614</v>
      </c>
      <c r="AG49" s="62">
        <f t="shared" si="22"/>
        <v>60214</v>
      </c>
      <c r="AH49" s="62">
        <f t="shared" si="23"/>
        <v>60214</v>
      </c>
      <c r="AI49" s="74">
        <v>0</v>
      </c>
      <c r="AJ49" s="64">
        <f t="shared" si="28"/>
        <v>54400</v>
      </c>
      <c r="AK49" s="64">
        <f t="shared" si="25"/>
        <v>10336</v>
      </c>
      <c r="AL49" s="62">
        <f t="shared" si="26"/>
        <v>64736</v>
      </c>
      <c r="AM49" s="62">
        <f t="shared" si="27"/>
        <v>64736</v>
      </c>
    </row>
    <row r="50" spans="1:39" ht="38.25" x14ac:dyDescent="0.2">
      <c r="A50" s="59">
        <v>45</v>
      </c>
      <c r="B50" s="60" t="s">
        <v>566</v>
      </c>
      <c r="C50" s="61" t="s">
        <v>24</v>
      </c>
      <c r="D50" s="59">
        <v>1</v>
      </c>
      <c r="E50" s="62">
        <v>40000</v>
      </c>
      <c r="F50" s="64">
        <f t="shared" si="3"/>
        <v>7600</v>
      </c>
      <c r="G50" s="62">
        <f t="shared" si="4"/>
        <v>47600</v>
      </c>
      <c r="H50" s="62">
        <f t="shared" si="5"/>
        <v>47600</v>
      </c>
      <c r="I50" s="62">
        <v>32000</v>
      </c>
      <c r="J50" s="64">
        <f t="shared" si="6"/>
        <v>6080</v>
      </c>
      <c r="K50" s="62">
        <f t="shared" si="7"/>
        <v>38080</v>
      </c>
      <c r="L50" s="62">
        <f t="shared" si="8"/>
        <v>38080</v>
      </c>
      <c r="M50" s="62">
        <v>35000</v>
      </c>
      <c r="N50" s="64">
        <f t="shared" si="9"/>
        <v>6650</v>
      </c>
      <c r="O50" s="62">
        <f t="shared" si="10"/>
        <v>41650</v>
      </c>
      <c r="P50" s="62">
        <f t="shared" si="11"/>
        <v>41650</v>
      </c>
      <c r="Q50" s="62" t="s">
        <v>394</v>
      </c>
      <c r="R50" s="62" t="s">
        <v>394</v>
      </c>
      <c r="S50" s="62" t="s">
        <v>394</v>
      </c>
      <c r="T50" s="65" t="s">
        <v>394</v>
      </c>
      <c r="U50" s="148">
        <f>+E50/I50-1</f>
        <v>0.25</v>
      </c>
      <c r="V50" s="148">
        <f>+M50/E50-1</f>
        <v>-0.125</v>
      </c>
      <c r="W50" s="64">
        <f t="shared" si="12"/>
        <v>35666.666666666664</v>
      </c>
      <c r="X50" s="64">
        <f t="shared" si="13"/>
        <v>6776.6666666666661</v>
      </c>
      <c r="Y50" s="62">
        <f t="shared" si="14"/>
        <v>42443.333333333328</v>
      </c>
      <c r="Z50" s="62">
        <f t="shared" si="15"/>
        <v>42443.333333333328</v>
      </c>
      <c r="AA50" s="64">
        <f t="shared" si="16"/>
        <v>35000</v>
      </c>
      <c r="AB50" s="64">
        <f t="shared" si="17"/>
        <v>6650</v>
      </c>
      <c r="AC50" s="62">
        <f t="shared" si="18"/>
        <v>41650</v>
      </c>
      <c r="AD50" s="62">
        <f t="shared" si="19"/>
        <v>41650</v>
      </c>
      <c r="AE50" s="64">
        <f t="shared" si="20"/>
        <v>32000</v>
      </c>
      <c r="AF50" s="64">
        <f t="shared" si="21"/>
        <v>6080</v>
      </c>
      <c r="AG50" s="62">
        <f t="shared" si="22"/>
        <v>38080</v>
      </c>
      <c r="AH50" s="62">
        <f t="shared" si="23"/>
        <v>38080</v>
      </c>
      <c r="AI50" s="74">
        <v>0</v>
      </c>
      <c r="AJ50" s="64">
        <f t="shared" si="28"/>
        <v>35666.666666666664</v>
      </c>
      <c r="AK50" s="64">
        <f t="shared" si="25"/>
        <v>6776.6666666666661</v>
      </c>
      <c r="AL50" s="62">
        <f t="shared" si="26"/>
        <v>42443.333333333328</v>
      </c>
      <c r="AM50" s="62">
        <f t="shared" si="27"/>
        <v>42443.333333333328</v>
      </c>
    </row>
    <row r="51" spans="1:39" ht="38.25" x14ac:dyDescent="0.2">
      <c r="A51" s="59">
        <v>46</v>
      </c>
      <c r="B51" s="60" t="s">
        <v>567</v>
      </c>
      <c r="C51" s="61" t="s">
        <v>24</v>
      </c>
      <c r="D51" s="59">
        <v>1</v>
      </c>
      <c r="E51" s="62">
        <v>73000</v>
      </c>
      <c r="F51" s="64">
        <f t="shared" si="3"/>
        <v>13870</v>
      </c>
      <c r="G51" s="62">
        <f t="shared" si="4"/>
        <v>86870</v>
      </c>
      <c r="H51" s="62">
        <f t="shared" si="5"/>
        <v>86870</v>
      </c>
      <c r="I51" s="62">
        <v>69000</v>
      </c>
      <c r="J51" s="64">
        <f t="shared" si="6"/>
        <v>13110</v>
      </c>
      <c r="K51" s="62">
        <f t="shared" si="7"/>
        <v>82110</v>
      </c>
      <c r="L51" s="62">
        <f t="shared" si="8"/>
        <v>82110</v>
      </c>
      <c r="M51" s="62">
        <v>71200</v>
      </c>
      <c r="N51" s="64">
        <f t="shared" si="9"/>
        <v>13528</v>
      </c>
      <c r="O51" s="62">
        <f t="shared" si="10"/>
        <v>84728</v>
      </c>
      <c r="P51" s="62">
        <f t="shared" si="11"/>
        <v>84728</v>
      </c>
      <c r="Q51" s="62" t="s">
        <v>394</v>
      </c>
      <c r="R51" s="62" t="s">
        <v>394</v>
      </c>
      <c r="S51" s="62" t="s">
        <v>394</v>
      </c>
      <c r="T51" s="65" t="s">
        <v>394</v>
      </c>
      <c r="U51" s="148">
        <f>+E51/I51-1</f>
        <v>5.7971014492753659E-2</v>
      </c>
      <c r="V51" s="148">
        <f>+M51/E51-1</f>
        <v>-2.4657534246575352E-2</v>
      </c>
      <c r="W51" s="64">
        <f t="shared" si="12"/>
        <v>71066.666666666672</v>
      </c>
      <c r="X51" s="64">
        <f t="shared" si="13"/>
        <v>13502.666666666668</v>
      </c>
      <c r="Y51" s="62">
        <f t="shared" si="14"/>
        <v>84569.333333333343</v>
      </c>
      <c r="Z51" s="62">
        <f t="shared" si="15"/>
        <v>84569.333333333343</v>
      </c>
      <c r="AA51" s="64">
        <f t="shared" si="16"/>
        <v>71200</v>
      </c>
      <c r="AB51" s="64">
        <f t="shared" si="17"/>
        <v>13528</v>
      </c>
      <c r="AC51" s="62">
        <f t="shared" si="18"/>
        <v>84728</v>
      </c>
      <c r="AD51" s="62">
        <f t="shared" si="19"/>
        <v>84728</v>
      </c>
      <c r="AE51" s="64">
        <f t="shared" si="20"/>
        <v>69000</v>
      </c>
      <c r="AF51" s="64">
        <f t="shared" si="21"/>
        <v>13110</v>
      </c>
      <c r="AG51" s="62">
        <f t="shared" si="22"/>
        <v>82110</v>
      </c>
      <c r="AH51" s="62">
        <f t="shared" si="23"/>
        <v>82110</v>
      </c>
      <c r="AI51" s="74">
        <v>0</v>
      </c>
      <c r="AJ51" s="64">
        <f t="shared" si="28"/>
        <v>71066.666666666672</v>
      </c>
      <c r="AK51" s="64">
        <f t="shared" si="25"/>
        <v>13502.666666666668</v>
      </c>
      <c r="AL51" s="62">
        <f t="shared" si="26"/>
        <v>84569.333333333343</v>
      </c>
      <c r="AM51" s="62">
        <f t="shared" si="27"/>
        <v>84569.333333333343</v>
      </c>
    </row>
    <row r="52" spans="1:39" ht="38.25" x14ac:dyDescent="0.2">
      <c r="A52" s="59">
        <v>47</v>
      </c>
      <c r="B52" s="60" t="s">
        <v>568</v>
      </c>
      <c r="C52" s="61" t="s">
        <v>24</v>
      </c>
      <c r="D52" s="59">
        <v>1</v>
      </c>
      <c r="E52" s="62">
        <v>38000</v>
      </c>
      <c r="F52" s="64">
        <f t="shared" si="3"/>
        <v>7220</v>
      </c>
      <c r="G52" s="62">
        <f t="shared" si="4"/>
        <v>45220</v>
      </c>
      <c r="H52" s="62">
        <f t="shared" si="5"/>
        <v>45220</v>
      </c>
      <c r="I52" s="62">
        <v>32000</v>
      </c>
      <c r="J52" s="64">
        <f t="shared" si="6"/>
        <v>6080</v>
      </c>
      <c r="K52" s="62">
        <f t="shared" si="7"/>
        <v>38080</v>
      </c>
      <c r="L52" s="62">
        <f t="shared" si="8"/>
        <v>38080</v>
      </c>
      <c r="M52" s="62">
        <v>35000</v>
      </c>
      <c r="N52" s="64">
        <f t="shared" si="9"/>
        <v>6650</v>
      </c>
      <c r="O52" s="62">
        <f t="shared" si="10"/>
        <v>41650</v>
      </c>
      <c r="P52" s="62">
        <f t="shared" si="11"/>
        <v>41650</v>
      </c>
      <c r="Q52" s="62" t="s">
        <v>394</v>
      </c>
      <c r="R52" s="62" t="s">
        <v>394</v>
      </c>
      <c r="S52" s="62" t="s">
        <v>394</v>
      </c>
      <c r="T52" s="65" t="s">
        <v>394</v>
      </c>
      <c r="U52" s="148">
        <f>+E52/I52-1</f>
        <v>0.1875</v>
      </c>
      <c r="V52" s="148">
        <f>+M52/E52-1</f>
        <v>-7.8947368421052655E-2</v>
      </c>
      <c r="W52" s="64">
        <f t="shared" si="12"/>
        <v>35000</v>
      </c>
      <c r="X52" s="64">
        <f t="shared" si="13"/>
        <v>6650</v>
      </c>
      <c r="Y52" s="62">
        <f t="shared" si="14"/>
        <v>41650</v>
      </c>
      <c r="Z52" s="62">
        <f t="shared" si="15"/>
        <v>41650</v>
      </c>
      <c r="AA52" s="64">
        <f t="shared" si="16"/>
        <v>35000</v>
      </c>
      <c r="AB52" s="64">
        <f t="shared" si="17"/>
        <v>6650</v>
      </c>
      <c r="AC52" s="62">
        <f t="shared" si="18"/>
        <v>41650</v>
      </c>
      <c r="AD52" s="62">
        <f t="shared" si="19"/>
        <v>41650</v>
      </c>
      <c r="AE52" s="64">
        <f t="shared" si="20"/>
        <v>32000</v>
      </c>
      <c r="AF52" s="64">
        <f t="shared" si="21"/>
        <v>6080</v>
      </c>
      <c r="AG52" s="62">
        <f t="shared" si="22"/>
        <v>38080</v>
      </c>
      <c r="AH52" s="62">
        <f t="shared" si="23"/>
        <v>38080</v>
      </c>
      <c r="AI52" s="74">
        <v>0</v>
      </c>
      <c r="AJ52" s="64">
        <f t="shared" si="28"/>
        <v>35000</v>
      </c>
      <c r="AK52" s="64">
        <f t="shared" si="25"/>
        <v>6650</v>
      </c>
      <c r="AL52" s="62">
        <f t="shared" si="26"/>
        <v>41650</v>
      </c>
      <c r="AM52" s="62">
        <f t="shared" si="27"/>
        <v>41650</v>
      </c>
    </row>
    <row r="53" spans="1:39" ht="38.25" x14ac:dyDescent="0.2">
      <c r="A53" s="59">
        <v>48</v>
      </c>
      <c r="B53" s="60" t="s">
        <v>569</v>
      </c>
      <c r="C53" s="61" t="s">
        <v>24</v>
      </c>
      <c r="D53" s="59">
        <v>1</v>
      </c>
      <c r="E53" s="62">
        <v>3900</v>
      </c>
      <c r="F53" s="64">
        <f t="shared" si="3"/>
        <v>741</v>
      </c>
      <c r="G53" s="62">
        <f t="shared" si="4"/>
        <v>4641</v>
      </c>
      <c r="H53" s="62">
        <f t="shared" si="5"/>
        <v>4641</v>
      </c>
      <c r="I53" s="62">
        <v>2500</v>
      </c>
      <c r="J53" s="64">
        <f t="shared" si="6"/>
        <v>475</v>
      </c>
      <c r="K53" s="62">
        <f t="shared" si="7"/>
        <v>2975</v>
      </c>
      <c r="L53" s="62">
        <f t="shared" si="8"/>
        <v>2975</v>
      </c>
      <c r="M53" s="62">
        <v>3000</v>
      </c>
      <c r="N53" s="64">
        <f t="shared" si="9"/>
        <v>570</v>
      </c>
      <c r="O53" s="62">
        <f t="shared" si="10"/>
        <v>3570</v>
      </c>
      <c r="P53" s="62">
        <f t="shared" si="11"/>
        <v>3570</v>
      </c>
      <c r="Q53" s="62" t="s">
        <v>394</v>
      </c>
      <c r="R53" s="62" t="s">
        <v>394</v>
      </c>
      <c r="S53" s="62" t="s">
        <v>394</v>
      </c>
      <c r="T53" s="65" t="s">
        <v>394</v>
      </c>
      <c r="U53" s="148">
        <f>+E53/I53-1</f>
        <v>0.56000000000000005</v>
      </c>
      <c r="V53" s="148">
        <f>+M53/E53-1</f>
        <v>-0.23076923076923073</v>
      </c>
      <c r="W53" s="64">
        <f t="shared" si="12"/>
        <v>3133.3333333333335</v>
      </c>
      <c r="X53" s="64">
        <f t="shared" si="13"/>
        <v>595.33333333333337</v>
      </c>
      <c r="Y53" s="62">
        <f t="shared" si="14"/>
        <v>3728.666666666667</v>
      </c>
      <c r="Z53" s="62">
        <f t="shared" si="15"/>
        <v>3728.666666666667</v>
      </c>
      <c r="AA53" s="64">
        <f t="shared" si="16"/>
        <v>3000</v>
      </c>
      <c r="AB53" s="64">
        <f t="shared" si="17"/>
        <v>570</v>
      </c>
      <c r="AC53" s="62">
        <f t="shared" si="18"/>
        <v>3570</v>
      </c>
      <c r="AD53" s="62">
        <f t="shared" si="19"/>
        <v>3570</v>
      </c>
      <c r="AE53" s="64">
        <f t="shared" si="20"/>
        <v>2500</v>
      </c>
      <c r="AF53" s="64">
        <f t="shared" si="21"/>
        <v>475</v>
      </c>
      <c r="AG53" s="62">
        <f t="shared" si="22"/>
        <v>2975</v>
      </c>
      <c r="AH53" s="62">
        <f t="shared" si="23"/>
        <v>2975</v>
      </c>
      <c r="AI53" s="74">
        <v>0</v>
      </c>
      <c r="AJ53" s="64">
        <f t="shared" si="28"/>
        <v>3133.3333333333335</v>
      </c>
      <c r="AK53" s="64">
        <f t="shared" si="25"/>
        <v>595.33333333333337</v>
      </c>
      <c r="AL53" s="62">
        <f t="shared" si="26"/>
        <v>3728.666666666667</v>
      </c>
      <c r="AM53" s="62">
        <f t="shared" si="27"/>
        <v>3728.666666666667</v>
      </c>
    </row>
    <row r="54" spans="1:39" ht="38.25" x14ac:dyDescent="0.2">
      <c r="A54" s="59">
        <v>49</v>
      </c>
      <c r="B54" s="60" t="s">
        <v>570</v>
      </c>
      <c r="C54" s="61" t="s">
        <v>24</v>
      </c>
      <c r="D54" s="59">
        <v>1</v>
      </c>
      <c r="E54" s="62">
        <v>8500</v>
      </c>
      <c r="F54" s="64">
        <f t="shared" si="3"/>
        <v>1615</v>
      </c>
      <c r="G54" s="62">
        <f t="shared" si="4"/>
        <v>10115</v>
      </c>
      <c r="H54" s="62">
        <f t="shared" si="5"/>
        <v>10115</v>
      </c>
      <c r="I54" s="62">
        <v>8500</v>
      </c>
      <c r="J54" s="64">
        <f t="shared" si="6"/>
        <v>1615</v>
      </c>
      <c r="K54" s="62">
        <f t="shared" si="7"/>
        <v>10115</v>
      </c>
      <c r="L54" s="62">
        <f t="shared" si="8"/>
        <v>10115</v>
      </c>
      <c r="M54" s="62">
        <v>9500</v>
      </c>
      <c r="N54" s="64">
        <f t="shared" si="9"/>
        <v>1805</v>
      </c>
      <c r="O54" s="62">
        <f t="shared" si="10"/>
        <v>11305</v>
      </c>
      <c r="P54" s="62">
        <f t="shared" si="11"/>
        <v>11305</v>
      </c>
      <c r="Q54" s="62" t="s">
        <v>394</v>
      </c>
      <c r="R54" s="62" t="s">
        <v>394</v>
      </c>
      <c r="S54" s="62" t="s">
        <v>394</v>
      </c>
      <c r="T54" s="65" t="s">
        <v>394</v>
      </c>
      <c r="U54" s="148">
        <f>+E54/I54-1</f>
        <v>0</v>
      </c>
      <c r="V54" s="148">
        <f>+M54/E54-1</f>
        <v>0.11764705882352944</v>
      </c>
      <c r="W54" s="64">
        <f t="shared" si="12"/>
        <v>8833.3333333333339</v>
      </c>
      <c r="X54" s="64">
        <f t="shared" si="13"/>
        <v>1678.3333333333335</v>
      </c>
      <c r="Y54" s="62">
        <f t="shared" si="14"/>
        <v>10511.666666666668</v>
      </c>
      <c r="Z54" s="62">
        <f t="shared" si="15"/>
        <v>10511.666666666668</v>
      </c>
      <c r="AA54" s="64">
        <f t="shared" si="16"/>
        <v>8500</v>
      </c>
      <c r="AB54" s="64">
        <f t="shared" si="17"/>
        <v>1615</v>
      </c>
      <c r="AC54" s="62">
        <f t="shared" si="18"/>
        <v>10115</v>
      </c>
      <c r="AD54" s="62">
        <f t="shared" si="19"/>
        <v>10115</v>
      </c>
      <c r="AE54" s="64">
        <f t="shared" si="20"/>
        <v>8500</v>
      </c>
      <c r="AF54" s="64">
        <f t="shared" si="21"/>
        <v>1615</v>
      </c>
      <c r="AG54" s="62">
        <f t="shared" si="22"/>
        <v>10115</v>
      </c>
      <c r="AH54" s="62">
        <f t="shared" si="23"/>
        <v>10115</v>
      </c>
      <c r="AI54" s="74">
        <v>0</v>
      </c>
      <c r="AJ54" s="64">
        <f t="shared" si="28"/>
        <v>8833.3333333333339</v>
      </c>
      <c r="AK54" s="64">
        <f t="shared" si="25"/>
        <v>1678.3333333333335</v>
      </c>
      <c r="AL54" s="62">
        <f t="shared" si="26"/>
        <v>10511.666666666668</v>
      </c>
      <c r="AM54" s="62">
        <f t="shared" si="27"/>
        <v>10511.666666666668</v>
      </c>
    </row>
    <row r="55" spans="1:39" ht="25.5" x14ac:dyDescent="0.2">
      <c r="A55" s="59">
        <v>50</v>
      </c>
      <c r="B55" s="60" t="s">
        <v>571</v>
      </c>
      <c r="C55" s="61" t="s">
        <v>24</v>
      </c>
      <c r="D55" s="59">
        <v>1</v>
      </c>
      <c r="E55" s="62">
        <v>4200</v>
      </c>
      <c r="F55" s="64">
        <f t="shared" si="3"/>
        <v>798</v>
      </c>
      <c r="G55" s="62">
        <f t="shared" si="4"/>
        <v>4998</v>
      </c>
      <c r="H55" s="62">
        <f t="shared" si="5"/>
        <v>4998</v>
      </c>
      <c r="I55" s="62">
        <v>3600</v>
      </c>
      <c r="J55" s="64">
        <f t="shared" si="6"/>
        <v>684</v>
      </c>
      <c r="K55" s="62">
        <f t="shared" si="7"/>
        <v>4284</v>
      </c>
      <c r="L55" s="62">
        <f t="shared" si="8"/>
        <v>4284</v>
      </c>
      <c r="M55" s="62">
        <v>4000</v>
      </c>
      <c r="N55" s="64">
        <f t="shared" si="9"/>
        <v>760</v>
      </c>
      <c r="O55" s="62">
        <f t="shared" si="10"/>
        <v>4760</v>
      </c>
      <c r="P55" s="62">
        <f t="shared" si="11"/>
        <v>4760</v>
      </c>
      <c r="Q55" s="62" t="s">
        <v>394</v>
      </c>
      <c r="R55" s="62" t="s">
        <v>394</v>
      </c>
      <c r="S55" s="62" t="s">
        <v>394</v>
      </c>
      <c r="T55" s="65" t="s">
        <v>394</v>
      </c>
      <c r="U55" s="148">
        <f>+E55/I55-1</f>
        <v>0.16666666666666674</v>
      </c>
      <c r="V55" s="148">
        <f>+M55/E55-1</f>
        <v>-4.7619047619047672E-2</v>
      </c>
      <c r="W55" s="64">
        <f t="shared" si="12"/>
        <v>3933.3333333333335</v>
      </c>
      <c r="X55" s="64">
        <f t="shared" si="13"/>
        <v>747.33333333333337</v>
      </c>
      <c r="Y55" s="62">
        <f t="shared" si="14"/>
        <v>4680.666666666667</v>
      </c>
      <c r="Z55" s="62">
        <f t="shared" si="15"/>
        <v>4680.666666666667</v>
      </c>
      <c r="AA55" s="64">
        <f t="shared" si="16"/>
        <v>4000</v>
      </c>
      <c r="AB55" s="64">
        <f t="shared" si="17"/>
        <v>760</v>
      </c>
      <c r="AC55" s="62">
        <f t="shared" si="18"/>
        <v>4760</v>
      </c>
      <c r="AD55" s="62">
        <f t="shared" si="19"/>
        <v>4760</v>
      </c>
      <c r="AE55" s="64">
        <f t="shared" si="20"/>
        <v>3600</v>
      </c>
      <c r="AF55" s="64">
        <f t="shared" si="21"/>
        <v>684</v>
      </c>
      <c r="AG55" s="62">
        <f t="shared" si="22"/>
        <v>4284</v>
      </c>
      <c r="AH55" s="62">
        <f t="shared" si="23"/>
        <v>4284</v>
      </c>
      <c r="AI55" s="74">
        <v>0</v>
      </c>
      <c r="AJ55" s="64">
        <f t="shared" si="28"/>
        <v>3933.3333333333335</v>
      </c>
      <c r="AK55" s="64">
        <f t="shared" si="25"/>
        <v>747.33333333333337</v>
      </c>
      <c r="AL55" s="62">
        <f t="shared" si="26"/>
        <v>4680.666666666667</v>
      </c>
      <c r="AM55" s="62">
        <f t="shared" si="27"/>
        <v>4680.666666666667</v>
      </c>
    </row>
    <row r="56" spans="1:39" ht="25.5" x14ac:dyDescent="0.2">
      <c r="A56" s="59">
        <v>51</v>
      </c>
      <c r="B56" s="60" t="s">
        <v>572</v>
      </c>
      <c r="C56" s="61" t="s">
        <v>24</v>
      </c>
      <c r="D56" s="59">
        <v>1</v>
      </c>
      <c r="E56" s="62">
        <v>155000</v>
      </c>
      <c r="F56" s="64">
        <f t="shared" si="3"/>
        <v>29450</v>
      </c>
      <c r="G56" s="62">
        <f t="shared" si="4"/>
        <v>184450</v>
      </c>
      <c r="H56" s="62">
        <f t="shared" si="5"/>
        <v>184450</v>
      </c>
      <c r="I56" s="62">
        <v>15200</v>
      </c>
      <c r="J56" s="64">
        <f t="shared" si="6"/>
        <v>2888</v>
      </c>
      <c r="K56" s="62">
        <f t="shared" si="7"/>
        <v>18088</v>
      </c>
      <c r="L56" s="62">
        <f t="shared" si="8"/>
        <v>18088</v>
      </c>
      <c r="M56" s="62">
        <v>163000</v>
      </c>
      <c r="N56" s="64">
        <f t="shared" si="9"/>
        <v>30970</v>
      </c>
      <c r="O56" s="62">
        <f t="shared" si="10"/>
        <v>193970</v>
      </c>
      <c r="P56" s="62">
        <f t="shared" si="11"/>
        <v>193970</v>
      </c>
      <c r="Q56" s="62" t="s">
        <v>394</v>
      </c>
      <c r="R56" s="62" t="s">
        <v>394</v>
      </c>
      <c r="S56" s="62" t="s">
        <v>394</v>
      </c>
      <c r="T56" s="65" t="s">
        <v>394</v>
      </c>
      <c r="U56" s="148">
        <f>+E56/I56-1</f>
        <v>9.1973684210526319</v>
      </c>
      <c r="V56" s="148">
        <f>+M56/E56-1</f>
        <v>5.1612903225806361E-2</v>
      </c>
      <c r="W56" s="64">
        <f t="shared" si="12"/>
        <v>111066.66666666667</v>
      </c>
      <c r="X56" s="64">
        <f t="shared" si="13"/>
        <v>21102.666666666668</v>
      </c>
      <c r="Y56" s="62">
        <f t="shared" si="14"/>
        <v>132169.33333333334</v>
      </c>
      <c r="Z56" s="62">
        <f t="shared" si="15"/>
        <v>132169.33333333334</v>
      </c>
      <c r="AA56" s="64">
        <f t="shared" si="16"/>
        <v>155000</v>
      </c>
      <c r="AB56" s="64">
        <f t="shared" si="17"/>
        <v>29450</v>
      </c>
      <c r="AC56" s="62">
        <f t="shared" si="18"/>
        <v>184450</v>
      </c>
      <c r="AD56" s="62">
        <f t="shared" si="19"/>
        <v>184450</v>
      </c>
      <c r="AE56" s="64">
        <f t="shared" si="20"/>
        <v>15200</v>
      </c>
      <c r="AF56" s="64">
        <f t="shared" si="21"/>
        <v>2888</v>
      </c>
      <c r="AG56" s="62">
        <f t="shared" si="22"/>
        <v>18088</v>
      </c>
      <c r="AH56" s="62">
        <f t="shared" si="23"/>
        <v>18088</v>
      </c>
      <c r="AI56" s="74">
        <v>0</v>
      </c>
      <c r="AJ56" s="64">
        <f t="shared" si="28"/>
        <v>111066.66666666667</v>
      </c>
      <c r="AK56" s="64">
        <f t="shared" si="25"/>
        <v>21102.666666666668</v>
      </c>
      <c r="AL56" s="62">
        <f t="shared" si="26"/>
        <v>132169.33333333334</v>
      </c>
      <c r="AM56" s="62">
        <f t="shared" si="27"/>
        <v>132169.33333333334</v>
      </c>
    </row>
    <row r="57" spans="1:39" ht="25.5" x14ac:dyDescent="0.2">
      <c r="A57" s="59">
        <v>52</v>
      </c>
      <c r="B57" s="60" t="s">
        <v>573</v>
      </c>
      <c r="C57" s="61" t="s">
        <v>24</v>
      </c>
      <c r="D57" s="59">
        <v>1</v>
      </c>
      <c r="E57" s="62">
        <v>65000</v>
      </c>
      <c r="F57" s="64">
        <f t="shared" si="3"/>
        <v>12350</v>
      </c>
      <c r="G57" s="62">
        <f t="shared" si="4"/>
        <v>77350</v>
      </c>
      <c r="H57" s="62">
        <f t="shared" si="5"/>
        <v>77350</v>
      </c>
      <c r="I57" s="62">
        <v>52000</v>
      </c>
      <c r="J57" s="64">
        <f t="shared" si="6"/>
        <v>9880</v>
      </c>
      <c r="K57" s="62">
        <f t="shared" si="7"/>
        <v>61880</v>
      </c>
      <c r="L57" s="62">
        <f t="shared" si="8"/>
        <v>61880</v>
      </c>
      <c r="M57" s="62">
        <v>55000</v>
      </c>
      <c r="N57" s="64">
        <f t="shared" si="9"/>
        <v>10450</v>
      </c>
      <c r="O57" s="62">
        <f t="shared" si="10"/>
        <v>65450</v>
      </c>
      <c r="P57" s="62">
        <f t="shared" si="11"/>
        <v>65450</v>
      </c>
      <c r="Q57" s="62" t="s">
        <v>394</v>
      </c>
      <c r="R57" s="62" t="s">
        <v>394</v>
      </c>
      <c r="S57" s="62" t="s">
        <v>394</v>
      </c>
      <c r="T57" s="65" t="s">
        <v>394</v>
      </c>
      <c r="U57" s="148">
        <f>+E57/I57-1</f>
        <v>0.25</v>
      </c>
      <c r="V57" s="148">
        <f>+M57/E57-1</f>
        <v>-0.15384615384615385</v>
      </c>
      <c r="W57" s="64">
        <f t="shared" si="12"/>
        <v>57333.333333333336</v>
      </c>
      <c r="X57" s="64">
        <f t="shared" si="13"/>
        <v>10893.333333333334</v>
      </c>
      <c r="Y57" s="62">
        <f t="shared" si="14"/>
        <v>68226.666666666672</v>
      </c>
      <c r="Z57" s="62">
        <f t="shared" si="15"/>
        <v>68226.666666666672</v>
      </c>
      <c r="AA57" s="64">
        <f t="shared" si="16"/>
        <v>55000</v>
      </c>
      <c r="AB57" s="64">
        <f t="shared" si="17"/>
        <v>10450</v>
      </c>
      <c r="AC57" s="62">
        <f t="shared" si="18"/>
        <v>65450</v>
      </c>
      <c r="AD57" s="62">
        <f t="shared" si="19"/>
        <v>65450</v>
      </c>
      <c r="AE57" s="64">
        <f t="shared" si="20"/>
        <v>52000</v>
      </c>
      <c r="AF57" s="64">
        <f t="shared" si="21"/>
        <v>9880</v>
      </c>
      <c r="AG57" s="62">
        <f t="shared" si="22"/>
        <v>61880</v>
      </c>
      <c r="AH57" s="62">
        <f t="shared" si="23"/>
        <v>61880</v>
      </c>
      <c r="AI57" s="74">
        <v>0</v>
      </c>
      <c r="AJ57" s="64">
        <f t="shared" si="28"/>
        <v>57333.333333333336</v>
      </c>
      <c r="AK57" s="64">
        <f t="shared" si="25"/>
        <v>10893.333333333334</v>
      </c>
      <c r="AL57" s="62">
        <f t="shared" si="26"/>
        <v>68226.666666666672</v>
      </c>
      <c r="AM57" s="62">
        <f t="shared" si="27"/>
        <v>68226.666666666672</v>
      </c>
    </row>
    <row r="58" spans="1:39" ht="25.5" x14ac:dyDescent="0.2">
      <c r="A58" s="59">
        <v>53</v>
      </c>
      <c r="B58" s="60" t="s">
        <v>574</v>
      </c>
      <c r="C58" s="61" t="s">
        <v>24</v>
      </c>
      <c r="D58" s="59">
        <v>1</v>
      </c>
      <c r="E58" s="62">
        <v>4100</v>
      </c>
      <c r="F58" s="64">
        <f t="shared" si="3"/>
        <v>779</v>
      </c>
      <c r="G58" s="62">
        <f t="shared" si="4"/>
        <v>4879</v>
      </c>
      <c r="H58" s="62">
        <f t="shared" si="5"/>
        <v>4879</v>
      </c>
      <c r="I58" s="62">
        <v>3200</v>
      </c>
      <c r="J58" s="64">
        <f t="shared" si="6"/>
        <v>608</v>
      </c>
      <c r="K58" s="62">
        <f t="shared" si="7"/>
        <v>3808</v>
      </c>
      <c r="L58" s="62">
        <f t="shared" si="8"/>
        <v>3808</v>
      </c>
      <c r="M58" s="62">
        <v>4000</v>
      </c>
      <c r="N58" s="64">
        <f t="shared" si="9"/>
        <v>760</v>
      </c>
      <c r="O58" s="62">
        <f t="shared" si="10"/>
        <v>4760</v>
      </c>
      <c r="P58" s="62">
        <f t="shared" si="11"/>
        <v>4760</v>
      </c>
      <c r="Q58" s="62" t="s">
        <v>394</v>
      </c>
      <c r="R58" s="62" t="s">
        <v>394</v>
      </c>
      <c r="S58" s="62" t="s">
        <v>394</v>
      </c>
      <c r="T58" s="65" t="s">
        <v>394</v>
      </c>
      <c r="U58" s="148">
        <f>+E58/I58-1</f>
        <v>0.28125</v>
      </c>
      <c r="V58" s="148">
        <f>+M58/E58-1</f>
        <v>-2.4390243902439046E-2</v>
      </c>
      <c r="W58" s="64">
        <f t="shared" si="12"/>
        <v>3766.6666666666665</v>
      </c>
      <c r="X58" s="64">
        <f t="shared" si="13"/>
        <v>715.66666666666663</v>
      </c>
      <c r="Y58" s="62">
        <f t="shared" si="14"/>
        <v>4482.333333333333</v>
      </c>
      <c r="Z58" s="62">
        <f t="shared" si="15"/>
        <v>4482.333333333333</v>
      </c>
      <c r="AA58" s="64">
        <f t="shared" si="16"/>
        <v>4000</v>
      </c>
      <c r="AB58" s="64">
        <f t="shared" si="17"/>
        <v>760</v>
      </c>
      <c r="AC58" s="62">
        <f t="shared" si="18"/>
        <v>4760</v>
      </c>
      <c r="AD58" s="62">
        <f t="shared" si="19"/>
        <v>4760</v>
      </c>
      <c r="AE58" s="64">
        <f t="shared" si="20"/>
        <v>3200</v>
      </c>
      <c r="AF58" s="64">
        <f t="shared" si="21"/>
        <v>608</v>
      </c>
      <c r="AG58" s="62">
        <f t="shared" si="22"/>
        <v>3808</v>
      </c>
      <c r="AH58" s="62">
        <f t="shared" si="23"/>
        <v>3808</v>
      </c>
      <c r="AI58" s="74">
        <v>0</v>
      </c>
      <c r="AJ58" s="64">
        <f t="shared" si="28"/>
        <v>3766.6666666666665</v>
      </c>
      <c r="AK58" s="64">
        <f t="shared" si="25"/>
        <v>715.66666666666663</v>
      </c>
      <c r="AL58" s="62">
        <f t="shared" si="26"/>
        <v>4482.333333333333</v>
      </c>
      <c r="AM58" s="62">
        <f t="shared" si="27"/>
        <v>4482.333333333333</v>
      </c>
    </row>
    <row r="59" spans="1:39" ht="25.5" x14ac:dyDescent="0.2">
      <c r="A59" s="59">
        <v>54</v>
      </c>
      <c r="B59" s="60" t="s">
        <v>575</v>
      </c>
      <c r="C59" s="61" t="s">
        <v>24</v>
      </c>
      <c r="D59" s="59">
        <v>1</v>
      </c>
      <c r="E59" s="62">
        <v>13200</v>
      </c>
      <c r="F59" s="64">
        <f t="shared" si="3"/>
        <v>2508</v>
      </c>
      <c r="G59" s="62">
        <f t="shared" si="4"/>
        <v>15708</v>
      </c>
      <c r="H59" s="62">
        <f t="shared" si="5"/>
        <v>15708</v>
      </c>
      <c r="I59" s="62">
        <v>10500</v>
      </c>
      <c r="J59" s="64">
        <f t="shared" si="6"/>
        <v>1995</v>
      </c>
      <c r="K59" s="62">
        <f t="shared" si="7"/>
        <v>12495</v>
      </c>
      <c r="L59" s="62">
        <f t="shared" si="8"/>
        <v>12495</v>
      </c>
      <c r="M59" s="62">
        <v>11500</v>
      </c>
      <c r="N59" s="64">
        <f t="shared" si="9"/>
        <v>2185</v>
      </c>
      <c r="O59" s="62">
        <f t="shared" si="10"/>
        <v>13685</v>
      </c>
      <c r="P59" s="62">
        <f t="shared" si="11"/>
        <v>13685</v>
      </c>
      <c r="Q59" s="62" t="s">
        <v>394</v>
      </c>
      <c r="R59" s="62" t="s">
        <v>394</v>
      </c>
      <c r="S59" s="62" t="s">
        <v>394</v>
      </c>
      <c r="T59" s="65" t="s">
        <v>394</v>
      </c>
      <c r="U59" s="148">
        <f>+E59/I59-1</f>
        <v>0.25714285714285712</v>
      </c>
      <c r="V59" s="148">
        <f>+M59/E59-1</f>
        <v>-0.12878787878787878</v>
      </c>
      <c r="W59" s="64">
        <f t="shared" si="12"/>
        <v>11733.333333333334</v>
      </c>
      <c r="X59" s="64">
        <f t="shared" si="13"/>
        <v>2229.3333333333335</v>
      </c>
      <c r="Y59" s="62">
        <f t="shared" si="14"/>
        <v>13962.666666666668</v>
      </c>
      <c r="Z59" s="62">
        <f t="shared" si="15"/>
        <v>13962.666666666668</v>
      </c>
      <c r="AA59" s="64">
        <f t="shared" si="16"/>
        <v>11500</v>
      </c>
      <c r="AB59" s="64">
        <f t="shared" si="17"/>
        <v>2185</v>
      </c>
      <c r="AC59" s="62">
        <f t="shared" si="18"/>
        <v>13685</v>
      </c>
      <c r="AD59" s="62">
        <f t="shared" si="19"/>
        <v>13685</v>
      </c>
      <c r="AE59" s="64">
        <f t="shared" si="20"/>
        <v>10500</v>
      </c>
      <c r="AF59" s="64">
        <f t="shared" si="21"/>
        <v>1995</v>
      </c>
      <c r="AG59" s="62">
        <f t="shared" si="22"/>
        <v>12495</v>
      </c>
      <c r="AH59" s="62">
        <f t="shared" si="23"/>
        <v>12495</v>
      </c>
      <c r="AI59" s="74">
        <v>0</v>
      </c>
      <c r="AJ59" s="64">
        <f t="shared" si="28"/>
        <v>11733.333333333334</v>
      </c>
      <c r="AK59" s="64">
        <f t="shared" si="25"/>
        <v>2229.3333333333335</v>
      </c>
      <c r="AL59" s="62">
        <f t="shared" si="26"/>
        <v>13962.666666666668</v>
      </c>
      <c r="AM59" s="62">
        <f t="shared" si="27"/>
        <v>13962.666666666668</v>
      </c>
    </row>
    <row r="60" spans="1:39" ht="25.5" x14ac:dyDescent="0.2">
      <c r="A60" s="59">
        <v>55</v>
      </c>
      <c r="B60" s="60" t="s">
        <v>576</v>
      </c>
      <c r="C60" s="61" t="s">
        <v>24</v>
      </c>
      <c r="D60" s="59">
        <v>1</v>
      </c>
      <c r="E60" s="62">
        <v>33150</v>
      </c>
      <c r="F60" s="64">
        <f t="shared" si="3"/>
        <v>6298.5</v>
      </c>
      <c r="G60" s="62">
        <f t="shared" si="4"/>
        <v>39448.5</v>
      </c>
      <c r="H60" s="62">
        <f t="shared" si="5"/>
        <v>39448.5</v>
      </c>
      <c r="I60" s="62">
        <v>29800</v>
      </c>
      <c r="J60" s="64">
        <f t="shared" si="6"/>
        <v>5662</v>
      </c>
      <c r="K60" s="62">
        <f t="shared" si="7"/>
        <v>35462</v>
      </c>
      <c r="L60" s="62">
        <f t="shared" si="8"/>
        <v>35462</v>
      </c>
      <c r="M60" s="62">
        <v>31200</v>
      </c>
      <c r="N60" s="64">
        <f t="shared" si="9"/>
        <v>5928</v>
      </c>
      <c r="O60" s="62">
        <f t="shared" si="10"/>
        <v>37128</v>
      </c>
      <c r="P60" s="62">
        <f t="shared" si="11"/>
        <v>37128</v>
      </c>
      <c r="Q60" s="62" t="s">
        <v>394</v>
      </c>
      <c r="R60" s="62" t="s">
        <v>394</v>
      </c>
      <c r="S60" s="62" t="s">
        <v>394</v>
      </c>
      <c r="T60" s="65" t="s">
        <v>394</v>
      </c>
      <c r="U60" s="148">
        <f>+E60/I60-1</f>
        <v>0.11241610738255026</v>
      </c>
      <c r="V60" s="148">
        <f>+M60/E60-1</f>
        <v>-5.8823529411764719E-2</v>
      </c>
      <c r="W60" s="64">
        <f t="shared" si="12"/>
        <v>31383.333333333332</v>
      </c>
      <c r="X60" s="64">
        <f t="shared" si="13"/>
        <v>5962.833333333333</v>
      </c>
      <c r="Y60" s="62">
        <f t="shared" si="14"/>
        <v>37346.166666666664</v>
      </c>
      <c r="Z60" s="62">
        <f t="shared" si="15"/>
        <v>37346.166666666664</v>
      </c>
      <c r="AA60" s="64">
        <f t="shared" si="16"/>
        <v>31200</v>
      </c>
      <c r="AB60" s="64">
        <f t="shared" si="17"/>
        <v>5928</v>
      </c>
      <c r="AC60" s="62">
        <f t="shared" si="18"/>
        <v>37128</v>
      </c>
      <c r="AD60" s="62">
        <f t="shared" si="19"/>
        <v>37128</v>
      </c>
      <c r="AE60" s="64">
        <f t="shared" si="20"/>
        <v>29800</v>
      </c>
      <c r="AF60" s="64">
        <f t="shared" si="21"/>
        <v>5662</v>
      </c>
      <c r="AG60" s="62">
        <f t="shared" si="22"/>
        <v>35462</v>
      </c>
      <c r="AH60" s="62">
        <f t="shared" si="23"/>
        <v>35462</v>
      </c>
      <c r="AI60" s="74">
        <v>0</v>
      </c>
      <c r="AJ60" s="64">
        <f t="shared" si="28"/>
        <v>31383.333333333332</v>
      </c>
      <c r="AK60" s="64">
        <f t="shared" si="25"/>
        <v>5962.833333333333</v>
      </c>
      <c r="AL60" s="62">
        <f t="shared" si="26"/>
        <v>37346.166666666664</v>
      </c>
      <c r="AM60" s="62">
        <f t="shared" si="27"/>
        <v>37346.166666666664</v>
      </c>
    </row>
    <row r="61" spans="1:39" ht="25.5" x14ac:dyDescent="0.2">
      <c r="A61" s="59">
        <v>56</v>
      </c>
      <c r="B61" s="77" t="s">
        <v>577</v>
      </c>
      <c r="C61" s="61" t="s">
        <v>24</v>
      </c>
      <c r="D61" s="59">
        <v>1</v>
      </c>
      <c r="E61" s="62">
        <v>4100</v>
      </c>
      <c r="F61" s="64">
        <f t="shared" si="3"/>
        <v>779</v>
      </c>
      <c r="G61" s="62">
        <f t="shared" si="4"/>
        <v>4879</v>
      </c>
      <c r="H61" s="62">
        <f t="shared" si="5"/>
        <v>4879</v>
      </c>
      <c r="I61" s="62">
        <v>2900</v>
      </c>
      <c r="J61" s="64">
        <f t="shared" si="6"/>
        <v>551</v>
      </c>
      <c r="K61" s="62">
        <f t="shared" si="7"/>
        <v>3451</v>
      </c>
      <c r="L61" s="62">
        <f t="shared" si="8"/>
        <v>3451</v>
      </c>
      <c r="M61" s="62">
        <v>3200</v>
      </c>
      <c r="N61" s="64">
        <f t="shared" si="9"/>
        <v>608</v>
      </c>
      <c r="O61" s="62">
        <f t="shared" si="10"/>
        <v>3808</v>
      </c>
      <c r="P61" s="62">
        <f t="shared" si="11"/>
        <v>3808</v>
      </c>
      <c r="Q61" s="62" t="s">
        <v>394</v>
      </c>
      <c r="R61" s="62" t="s">
        <v>394</v>
      </c>
      <c r="S61" s="62" t="s">
        <v>394</v>
      </c>
      <c r="T61" s="65" t="s">
        <v>394</v>
      </c>
      <c r="U61" s="148">
        <f>+E61/I61-1</f>
        <v>0.4137931034482758</v>
      </c>
      <c r="V61" s="148">
        <f>+M61/E61-1</f>
        <v>-0.21951219512195119</v>
      </c>
      <c r="W61" s="64">
        <f t="shared" si="12"/>
        <v>3400</v>
      </c>
      <c r="X61" s="64">
        <f t="shared" si="13"/>
        <v>646</v>
      </c>
      <c r="Y61" s="62">
        <f t="shared" si="14"/>
        <v>4046</v>
      </c>
      <c r="Z61" s="62">
        <f t="shared" si="15"/>
        <v>4046</v>
      </c>
      <c r="AA61" s="64">
        <f t="shared" si="16"/>
        <v>3200</v>
      </c>
      <c r="AB61" s="64">
        <f t="shared" si="17"/>
        <v>608</v>
      </c>
      <c r="AC61" s="62">
        <f t="shared" si="18"/>
        <v>3808</v>
      </c>
      <c r="AD61" s="62">
        <f t="shared" si="19"/>
        <v>3808</v>
      </c>
      <c r="AE61" s="64">
        <f t="shared" si="20"/>
        <v>2900</v>
      </c>
      <c r="AF61" s="64">
        <f t="shared" si="21"/>
        <v>551</v>
      </c>
      <c r="AG61" s="62">
        <f t="shared" si="22"/>
        <v>3451</v>
      </c>
      <c r="AH61" s="62">
        <f t="shared" si="23"/>
        <v>3451</v>
      </c>
      <c r="AI61" s="74">
        <v>0</v>
      </c>
      <c r="AJ61" s="64">
        <f t="shared" si="28"/>
        <v>3400</v>
      </c>
      <c r="AK61" s="64">
        <f t="shared" si="25"/>
        <v>646</v>
      </c>
      <c r="AL61" s="62">
        <f t="shared" si="26"/>
        <v>4046</v>
      </c>
      <c r="AM61" s="62">
        <f t="shared" si="27"/>
        <v>4046</v>
      </c>
    </row>
    <row r="62" spans="1:39" ht="25.5" x14ac:dyDescent="0.2">
      <c r="A62" s="59">
        <v>57</v>
      </c>
      <c r="B62" s="77" t="s">
        <v>578</v>
      </c>
      <c r="C62" s="61" t="s">
        <v>24</v>
      </c>
      <c r="D62" s="59">
        <v>1</v>
      </c>
      <c r="E62" s="62">
        <v>18600</v>
      </c>
      <c r="F62" s="64">
        <f t="shared" si="3"/>
        <v>3534</v>
      </c>
      <c r="G62" s="62">
        <f t="shared" si="4"/>
        <v>22134</v>
      </c>
      <c r="H62" s="62">
        <f t="shared" si="5"/>
        <v>22134</v>
      </c>
      <c r="I62" s="62">
        <v>16900</v>
      </c>
      <c r="J62" s="64">
        <f t="shared" si="6"/>
        <v>3211</v>
      </c>
      <c r="K62" s="62">
        <f t="shared" si="7"/>
        <v>20111</v>
      </c>
      <c r="L62" s="62">
        <f t="shared" si="8"/>
        <v>20111</v>
      </c>
      <c r="M62" s="62">
        <v>17500</v>
      </c>
      <c r="N62" s="64">
        <f t="shared" si="9"/>
        <v>3325</v>
      </c>
      <c r="O62" s="62">
        <f t="shared" si="10"/>
        <v>20825</v>
      </c>
      <c r="P62" s="62">
        <f t="shared" si="11"/>
        <v>20825</v>
      </c>
      <c r="Q62" s="62" t="s">
        <v>394</v>
      </c>
      <c r="R62" s="62" t="s">
        <v>394</v>
      </c>
      <c r="S62" s="62" t="s">
        <v>394</v>
      </c>
      <c r="T62" s="65" t="s">
        <v>394</v>
      </c>
      <c r="U62" s="148">
        <f>+E62/I62-1</f>
        <v>0.10059171597633143</v>
      </c>
      <c r="V62" s="148">
        <f>+M62/E62-1</f>
        <v>-5.9139784946236507E-2</v>
      </c>
      <c r="W62" s="64">
        <f t="shared" si="12"/>
        <v>17666.666666666668</v>
      </c>
      <c r="X62" s="64">
        <f t="shared" si="13"/>
        <v>3356.666666666667</v>
      </c>
      <c r="Y62" s="62">
        <f t="shared" si="14"/>
        <v>21023.333333333336</v>
      </c>
      <c r="Z62" s="62">
        <f t="shared" si="15"/>
        <v>21023.333333333336</v>
      </c>
      <c r="AA62" s="64">
        <f t="shared" si="16"/>
        <v>17500</v>
      </c>
      <c r="AB62" s="64">
        <f t="shared" si="17"/>
        <v>3325</v>
      </c>
      <c r="AC62" s="62">
        <f t="shared" si="18"/>
        <v>20825</v>
      </c>
      <c r="AD62" s="62">
        <f t="shared" si="19"/>
        <v>20825</v>
      </c>
      <c r="AE62" s="64">
        <f t="shared" si="20"/>
        <v>16900</v>
      </c>
      <c r="AF62" s="64">
        <f t="shared" si="21"/>
        <v>3211</v>
      </c>
      <c r="AG62" s="62">
        <f t="shared" si="22"/>
        <v>20111</v>
      </c>
      <c r="AH62" s="62">
        <f t="shared" si="23"/>
        <v>20111</v>
      </c>
      <c r="AI62" s="74">
        <v>0</v>
      </c>
      <c r="AJ62" s="64">
        <f t="shared" si="28"/>
        <v>17666.666666666668</v>
      </c>
      <c r="AK62" s="64">
        <f t="shared" si="25"/>
        <v>3356.666666666667</v>
      </c>
      <c r="AL62" s="62">
        <f t="shared" si="26"/>
        <v>21023.333333333336</v>
      </c>
      <c r="AM62" s="62">
        <f t="shared" si="27"/>
        <v>21023.333333333336</v>
      </c>
    </row>
    <row r="63" spans="1:39" ht="25.5" x14ac:dyDescent="0.2">
      <c r="A63" s="59">
        <v>58</v>
      </c>
      <c r="B63" s="77" t="s">
        <v>579</v>
      </c>
      <c r="C63" s="61" t="s">
        <v>24</v>
      </c>
      <c r="D63" s="59">
        <v>1</v>
      </c>
      <c r="E63" s="62">
        <v>51000</v>
      </c>
      <c r="F63" s="64">
        <f t="shared" si="3"/>
        <v>9690</v>
      </c>
      <c r="G63" s="62">
        <f t="shared" si="4"/>
        <v>60690</v>
      </c>
      <c r="H63" s="62">
        <f t="shared" si="5"/>
        <v>60690</v>
      </c>
      <c r="I63" s="62">
        <v>39000</v>
      </c>
      <c r="J63" s="64">
        <f t="shared" si="6"/>
        <v>7410</v>
      </c>
      <c r="K63" s="62">
        <f t="shared" si="7"/>
        <v>46410</v>
      </c>
      <c r="L63" s="62">
        <f t="shared" si="8"/>
        <v>46410</v>
      </c>
      <c r="M63" s="62">
        <v>41200</v>
      </c>
      <c r="N63" s="64">
        <f t="shared" si="9"/>
        <v>7828</v>
      </c>
      <c r="O63" s="62">
        <f t="shared" si="10"/>
        <v>49028</v>
      </c>
      <c r="P63" s="62">
        <f t="shared" si="11"/>
        <v>49028</v>
      </c>
      <c r="Q63" s="62" t="s">
        <v>394</v>
      </c>
      <c r="R63" s="62" t="s">
        <v>394</v>
      </c>
      <c r="S63" s="62" t="s">
        <v>394</v>
      </c>
      <c r="T63" s="65" t="s">
        <v>394</v>
      </c>
      <c r="U63" s="148">
        <f>+E63/I63-1</f>
        <v>0.30769230769230771</v>
      </c>
      <c r="V63" s="148">
        <f>+M63/E63-1</f>
        <v>-0.19215686274509802</v>
      </c>
      <c r="W63" s="64">
        <f t="shared" si="12"/>
        <v>43733.333333333336</v>
      </c>
      <c r="X63" s="64">
        <f t="shared" si="13"/>
        <v>8309.3333333333339</v>
      </c>
      <c r="Y63" s="62">
        <f t="shared" si="14"/>
        <v>52042.666666666672</v>
      </c>
      <c r="Z63" s="62">
        <f t="shared" si="15"/>
        <v>52042.666666666672</v>
      </c>
      <c r="AA63" s="64">
        <f t="shared" si="16"/>
        <v>41200</v>
      </c>
      <c r="AB63" s="64">
        <f t="shared" si="17"/>
        <v>7828</v>
      </c>
      <c r="AC63" s="62">
        <f t="shared" si="18"/>
        <v>49028</v>
      </c>
      <c r="AD63" s="62">
        <f t="shared" si="19"/>
        <v>49028</v>
      </c>
      <c r="AE63" s="64">
        <f t="shared" si="20"/>
        <v>39000</v>
      </c>
      <c r="AF63" s="64">
        <f t="shared" si="21"/>
        <v>7410</v>
      </c>
      <c r="AG63" s="62">
        <f t="shared" si="22"/>
        <v>46410</v>
      </c>
      <c r="AH63" s="62">
        <f t="shared" si="23"/>
        <v>46410</v>
      </c>
      <c r="AI63" s="74">
        <v>0</v>
      </c>
      <c r="AJ63" s="64">
        <f t="shared" si="28"/>
        <v>43733.333333333336</v>
      </c>
      <c r="AK63" s="64">
        <f t="shared" si="25"/>
        <v>8309.3333333333339</v>
      </c>
      <c r="AL63" s="62">
        <f t="shared" si="26"/>
        <v>52042.666666666672</v>
      </c>
      <c r="AM63" s="62">
        <f t="shared" si="27"/>
        <v>52042.666666666672</v>
      </c>
    </row>
    <row r="64" spans="1:39" ht="140.25" x14ac:dyDescent="0.2">
      <c r="A64" s="59">
        <v>59</v>
      </c>
      <c r="B64" s="77" t="s">
        <v>580</v>
      </c>
      <c r="C64" s="61" t="s">
        <v>24</v>
      </c>
      <c r="D64" s="59">
        <v>1</v>
      </c>
      <c r="E64" s="62">
        <v>17000</v>
      </c>
      <c r="F64" s="64">
        <f t="shared" si="3"/>
        <v>3230</v>
      </c>
      <c r="G64" s="62">
        <f t="shared" si="4"/>
        <v>20230</v>
      </c>
      <c r="H64" s="62">
        <f t="shared" si="5"/>
        <v>20230</v>
      </c>
      <c r="I64" s="62">
        <v>15000</v>
      </c>
      <c r="J64" s="64">
        <f t="shared" si="6"/>
        <v>2850</v>
      </c>
      <c r="K64" s="62">
        <f t="shared" si="7"/>
        <v>17850</v>
      </c>
      <c r="L64" s="62">
        <f t="shared" si="8"/>
        <v>17850</v>
      </c>
      <c r="M64" s="62">
        <v>16500</v>
      </c>
      <c r="N64" s="64">
        <f t="shared" si="9"/>
        <v>3135</v>
      </c>
      <c r="O64" s="62">
        <f t="shared" si="10"/>
        <v>19635</v>
      </c>
      <c r="P64" s="62">
        <f t="shared" si="11"/>
        <v>19635</v>
      </c>
      <c r="Q64" s="62" t="s">
        <v>394</v>
      </c>
      <c r="R64" s="62" t="s">
        <v>394</v>
      </c>
      <c r="S64" s="62" t="s">
        <v>394</v>
      </c>
      <c r="T64" s="65" t="s">
        <v>394</v>
      </c>
      <c r="U64" s="148">
        <f>+E64/I64-1</f>
        <v>0.1333333333333333</v>
      </c>
      <c r="V64" s="148">
        <f>+M64/E64-1</f>
        <v>-2.9411764705882359E-2</v>
      </c>
      <c r="W64" s="64">
        <f t="shared" si="12"/>
        <v>16166.666666666666</v>
      </c>
      <c r="X64" s="64">
        <f t="shared" si="13"/>
        <v>3071.6666666666665</v>
      </c>
      <c r="Y64" s="62">
        <f t="shared" si="14"/>
        <v>19238.333333333332</v>
      </c>
      <c r="Z64" s="62">
        <f t="shared" si="15"/>
        <v>19238.333333333332</v>
      </c>
      <c r="AA64" s="64">
        <f t="shared" si="16"/>
        <v>16500</v>
      </c>
      <c r="AB64" s="64">
        <f t="shared" si="17"/>
        <v>3135</v>
      </c>
      <c r="AC64" s="62">
        <f t="shared" si="18"/>
        <v>19635</v>
      </c>
      <c r="AD64" s="62">
        <f t="shared" si="19"/>
        <v>19635</v>
      </c>
      <c r="AE64" s="64">
        <f t="shared" si="20"/>
        <v>15000</v>
      </c>
      <c r="AF64" s="64">
        <f t="shared" si="21"/>
        <v>2850</v>
      </c>
      <c r="AG64" s="62">
        <f t="shared" si="22"/>
        <v>17850</v>
      </c>
      <c r="AH64" s="62">
        <f t="shared" si="23"/>
        <v>17850</v>
      </c>
      <c r="AI64" s="74">
        <v>0</v>
      </c>
      <c r="AJ64" s="64">
        <f t="shared" si="28"/>
        <v>16166.666666666666</v>
      </c>
      <c r="AK64" s="64">
        <f t="shared" si="25"/>
        <v>3071.6666666666665</v>
      </c>
      <c r="AL64" s="62">
        <f t="shared" si="26"/>
        <v>19238.333333333332</v>
      </c>
      <c r="AM64" s="62">
        <f t="shared" si="27"/>
        <v>19238.333333333332</v>
      </c>
    </row>
    <row r="65" spans="1:39" ht="114.75" x14ac:dyDescent="0.2">
      <c r="A65" s="59">
        <v>60</v>
      </c>
      <c r="B65" s="60" t="s">
        <v>581</v>
      </c>
      <c r="C65" s="61" t="s">
        <v>52</v>
      </c>
      <c r="D65" s="59">
        <v>1</v>
      </c>
      <c r="E65" s="62">
        <v>8200</v>
      </c>
      <c r="F65" s="64">
        <f t="shared" si="3"/>
        <v>1558</v>
      </c>
      <c r="G65" s="62">
        <f t="shared" si="4"/>
        <v>9758</v>
      </c>
      <c r="H65" s="62">
        <f t="shared" si="5"/>
        <v>9758</v>
      </c>
      <c r="I65" s="62">
        <v>7900</v>
      </c>
      <c r="J65" s="64">
        <f t="shared" si="6"/>
        <v>1501</v>
      </c>
      <c r="K65" s="62">
        <f t="shared" si="7"/>
        <v>9401</v>
      </c>
      <c r="L65" s="62">
        <f t="shared" si="8"/>
        <v>9401</v>
      </c>
      <c r="M65" s="62">
        <v>8500</v>
      </c>
      <c r="N65" s="64">
        <f t="shared" si="9"/>
        <v>1615</v>
      </c>
      <c r="O65" s="62">
        <f t="shared" si="10"/>
        <v>10115</v>
      </c>
      <c r="P65" s="62">
        <f t="shared" si="11"/>
        <v>10115</v>
      </c>
      <c r="Q65" s="62" t="s">
        <v>394</v>
      </c>
      <c r="R65" s="62" t="s">
        <v>394</v>
      </c>
      <c r="S65" s="62" t="s">
        <v>394</v>
      </c>
      <c r="T65" s="65" t="s">
        <v>394</v>
      </c>
      <c r="U65" s="148">
        <f>+E65/I65-1</f>
        <v>3.7974683544303778E-2</v>
      </c>
      <c r="V65" s="148">
        <f>+M65/E65-1</f>
        <v>3.6585365853658569E-2</v>
      </c>
      <c r="W65" s="64">
        <f t="shared" si="12"/>
        <v>8200</v>
      </c>
      <c r="X65" s="64">
        <f t="shared" si="13"/>
        <v>1558</v>
      </c>
      <c r="Y65" s="62">
        <f t="shared" si="14"/>
        <v>9758</v>
      </c>
      <c r="Z65" s="62">
        <f t="shared" si="15"/>
        <v>9758</v>
      </c>
      <c r="AA65" s="64">
        <f t="shared" si="16"/>
        <v>8200</v>
      </c>
      <c r="AB65" s="64">
        <f t="shared" si="17"/>
        <v>1558</v>
      </c>
      <c r="AC65" s="62">
        <f t="shared" si="18"/>
        <v>9758</v>
      </c>
      <c r="AD65" s="62">
        <f t="shared" si="19"/>
        <v>9758</v>
      </c>
      <c r="AE65" s="64">
        <f t="shared" si="20"/>
        <v>7900</v>
      </c>
      <c r="AF65" s="64">
        <f t="shared" si="21"/>
        <v>1501</v>
      </c>
      <c r="AG65" s="62">
        <f t="shared" si="22"/>
        <v>9401</v>
      </c>
      <c r="AH65" s="62">
        <f t="shared" si="23"/>
        <v>9401</v>
      </c>
      <c r="AI65" s="74">
        <v>0</v>
      </c>
      <c r="AJ65" s="64">
        <f t="shared" si="28"/>
        <v>8200</v>
      </c>
      <c r="AK65" s="64">
        <f t="shared" si="25"/>
        <v>1558</v>
      </c>
      <c r="AL65" s="62">
        <f t="shared" si="26"/>
        <v>9758</v>
      </c>
      <c r="AM65" s="62">
        <f t="shared" si="27"/>
        <v>9758</v>
      </c>
    </row>
    <row r="66" spans="1:39" ht="191.25" x14ac:dyDescent="0.2">
      <c r="A66" s="59">
        <v>61</v>
      </c>
      <c r="B66" s="60" t="s">
        <v>582</v>
      </c>
      <c r="C66" s="61" t="s">
        <v>55</v>
      </c>
      <c r="D66" s="59">
        <v>1</v>
      </c>
      <c r="E66" s="62">
        <v>35000</v>
      </c>
      <c r="F66" s="64">
        <f t="shared" si="3"/>
        <v>6650</v>
      </c>
      <c r="G66" s="62">
        <f t="shared" si="4"/>
        <v>41650</v>
      </c>
      <c r="H66" s="62">
        <f t="shared" si="5"/>
        <v>41650</v>
      </c>
      <c r="I66" s="62">
        <v>35000</v>
      </c>
      <c r="J66" s="64">
        <f t="shared" si="6"/>
        <v>6650</v>
      </c>
      <c r="K66" s="62">
        <f t="shared" si="7"/>
        <v>41650</v>
      </c>
      <c r="L66" s="62">
        <f t="shared" si="8"/>
        <v>41650</v>
      </c>
      <c r="M66" s="62">
        <v>36000</v>
      </c>
      <c r="N66" s="64">
        <f t="shared" si="9"/>
        <v>6840</v>
      </c>
      <c r="O66" s="62">
        <f t="shared" si="10"/>
        <v>42840</v>
      </c>
      <c r="P66" s="62">
        <f t="shared" si="11"/>
        <v>42840</v>
      </c>
      <c r="Q66" s="62" t="s">
        <v>394</v>
      </c>
      <c r="R66" s="62" t="s">
        <v>394</v>
      </c>
      <c r="S66" s="62" t="s">
        <v>394</v>
      </c>
      <c r="T66" s="65" t="s">
        <v>394</v>
      </c>
      <c r="U66" s="148">
        <f>+E66/I66-1</f>
        <v>0</v>
      </c>
      <c r="V66" s="148">
        <f>+M66/E66-1</f>
        <v>2.857142857142847E-2</v>
      </c>
      <c r="W66" s="64">
        <f t="shared" si="12"/>
        <v>35333.333333333336</v>
      </c>
      <c r="X66" s="64">
        <f t="shared" si="13"/>
        <v>6713.3333333333339</v>
      </c>
      <c r="Y66" s="62">
        <f t="shared" si="14"/>
        <v>42046.666666666672</v>
      </c>
      <c r="Z66" s="62">
        <f t="shared" si="15"/>
        <v>42046.666666666672</v>
      </c>
      <c r="AA66" s="64">
        <f t="shared" si="16"/>
        <v>35000</v>
      </c>
      <c r="AB66" s="64">
        <f t="shared" si="17"/>
        <v>6650</v>
      </c>
      <c r="AC66" s="62">
        <f t="shared" si="18"/>
        <v>41650</v>
      </c>
      <c r="AD66" s="62">
        <f t="shared" si="19"/>
        <v>41650</v>
      </c>
      <c r="AE66" s="64">
        <f t="shared" si="20"/>
        <v>35000</v>
      </c>
      <c r="AF66" s="64">
        <f t="shared" si="21"/>
        <v>6650</v>
      </c>
      <c r="AG66" s="62">
        <f t="shared" si="22"/>
        <v>41650</v>
      </c>
      <c r="AH66" s="62">
        <f t="shared" si="23"/>
        <v>41650</v>
      </c>
      <c r="AI66" s="74">
        <v>0</v>
      </c>
      <c r="AJ66" s="64">
        <f t="shared" si="28"/>
        <v>35333.333333333336</v>
      </c>
      <c r="AK66" s="64">
        <f t="shared" si="25"/>
        <v>6713.3333333333339</v>
      </c>
      <c r="AL66" s="62">
        <f t="shared" si="26"/>
        <v>42046.666666666672</v>
      </c>
      <c r="AM66" s="62">
        <f t="shared" si="27"/>
        <v>42046.666666666672</v>
      </c>
    </row>
    <row r="67" spans="1:39" ht="63.75" x14ac:dyDescent="0.2">
      <c r="A67" s="59">
        <v>62</v>
      </c>
      <c r="B67" s="60" t="s">
        <v>583</v>
      </c>
      <c r="C67" s="61" t="s">
        <v>56</v>
      </c>
      <c r="D67" s="59">
        <v>1</v>
      </c>
      <c r="E67" s="62">
        <v>16200</v>
      </c>
      <c r="F67" s="64">
        <f t="shared" si="3"/>
        <v>3078</v>
      </c>
      <c r="G67" s="62">
        <f t="shared" si="4"/>
        <v>19278</v>
      </c>
      <c r="H67" s="62">
        <f t="shared" si="5"/>
        <v>19278</v>
      </c>
      <c r="I67" s="62">
        <v>11200</v>
      </c>
      <c r="J67" s="64">
        <f t="shared" si="6"/>
        <v>2128</v>
      </c>
      <c r="K67" s="62">
        <f t="shared" si="7"/>
        <v>13328</v>
      </c>
      <c r="L67" s="62">
        <f t="shared" si="8"/>
        <v>13328</v>
      </c>
      <c r="M67" s="62">
        <v>17900</v>
      </c>
      <c r="N67" s="64">
        <f t="shared" si="9"/>
        <v>3401</v>
      </c>
      <c r="O67" s="62">
        <f t="shared" si="10"/>
        <v>21301</v>
      </c>
      <c r="P67" s="62">
        <f t="shared" si="11"/>
        <v>21301</v>
      </c>
      <c r="Q67" s="62">
        <v>2162.71</v>
      </c>
      <c r="R67" s="62">
        <f t="shared" ref="R67:R70" si="41">Q67*19%</f>
        <v>410.91489999999999</v>
      </c>
      <c r="S67" s="62">
        <f t="shared" ref="S67:S70" si="42">R67+Q67</f>
        <v>2573.6248999999998</v>
      </c>
      <c r="T67" s="65">
        <f t="shared" ref="T67:T70" si="43">S67</f>
        <v>2573.6248999999998</v>
      </c>
      <c r="U67" s="148">
        <f>+E67/I67-1</f>
        <v>0.4464285714285714</v>
      </c>
      <c r="V67" s="148">
        <f>+M67/E67-1</f>
        <v>0.10493827160493829</v>
      </c>
      <c r="W67" s="64">
        <f t="shared" si="12"/>
        <v>15100</v>
      </c>
      <c r="X67" s="64">
        <f t="shared" si="13"/>
        <v>2869</v>
      </c>
      <c r="Y67" s="62">
        <f t="shared" si="14"/>
        <v>17969</v>
      </c>
      <c r="Z67" s="62">
        <f t="shared" si="15"/>
        <v>17969</v>
      </c>
      <c r="AA67" s="64">
        <f t="shared" si="16"/>
        <v>16200</v>
      </c>
      <c r="AB67" s="64">
        <f t="shared" si="17"/>
        <v>3078</v>
      </c>
      <c r="AC67" s="62">
        <f t="shared" si="18"/>
        <v>19278</v>
      </c>
      <c r="AD67" s="62">
        <f t="shared" si="19"/>
        <v>19278</v>
      </c>
      <c r="AE67" s="64">
        <f t="shared" si="20"/>
        <v>11200</v>
      </c>
      <c r="AF67" s="64">
        <f t="shared" si="21"/>
        <v>2128</v>
      </c>
      <c r="AG67" s="62">
        <f t="shared" si="22"/>
        <v>13328</v>
      </c>
      <c r="AH67" s="62">
        <f t="shared" si="23"/>
        <v>13328</v>
      </c>
      <c r="AI67" s="74">
        <f t="shared" si="24"/>
        <v>15806.29</v>
      </c>
      <c r="AJ67" s="64">
        <f t="shared" si="28"/>
        <v>15100</v>
      </c>
      <c r="AK67" s="64">
        <f t="shared" si="25"/>
        <v>2869</v>
      </c>
      <c r="AL67" s="62">
        <f t="shared" si="26"/>
        <v>17969</v>
      </c>
      <c r="AM67" s="62">
        <f t="shared" si="27"/>
        <v>17969</v>
      </c>
    </row>
    <row r="68" spans="1:39" ht="25.5" x14ac:dyDescent="0.2">
      <c r="A68" s="59">
        <v>63</v>
      </c>
      <c r="B68" s="60" t="s">
        <v>584</v>
      </c>
      <c r="C68" s="61" t="s">
        <v>56</v>
      </c>
      <c r="D68" s="59">
        <v>0</v>
      </c>
      <c r="E68" s="62">
        <v>15900</v>
      </c>
      <c r="F68" s="64">
        <f t="shared" si="3"/>
        <v>3021</v>
      </c>
      <c r="G68" s="62">
        <f t="shared" si="4"/>
        <v>18921</v>
      </c>
      <c r="H68" s="62">
        <f t="shared" si="5"/>
        <v>18921</v>
      </c>
      <c r="I68" s="62">
        <v>16900</v>
      </c>
      <c r="J68" s="64">
        <f t="shared" si="6"/>
        <v>3211</v>
      </c>
      <c r="K68" s="62">
        <f t="shared" si="7"/>
        <v>20111</v>
      </c>
      <c r="L68" s="62">
        <f t="shared" si="8"/>
        <v>20111</v>
      </c>
      <c r="M68" s="62">
        <v>17900</v>
      </c>
      <c r="N68" s="64">
        <f t="shared" si="9"/>
        <v>3401</v>
      </c>
      <c r="O68" s="62">
        <f t="shared" si="10"/>
        <v>21301</v>
      </c>
      <c r="P68" s="62">
        <f t="shared" si="11"/>
        <v>21301</v>
      </c>
      <c r="Q68" s="62" t="s">
        <v>394</v>
      </c>
      <c r="R68" s="62" t="s">
        <v>394</v>
      </c>
      <c r="S68" s="62" t="s">
        <v>394</v>
      </c>
      <c r="T68" s="65" t="s">
        <v>394</v>
      </c>
      <c r="U68" s="148">
        <f>+E68/I68-1</f>
        <v>-5.9171597633136064E-2</v>
      </c>
      <c r="V68" s="148">
        <f>+M68/E68-1</f>
        <v>0.12578616352201255</v>
      </c>
      <c r="W68" s="64">
        <f t="shared" si="12"/>
        <v>16900</v>
      </c>
      <c r="X68" s="64">
        <f t="shared" si="13"/>
        <v>3211</v>
      </c>
      <c r="Y68" s="62">
        <f t="shared" si="14"/>
        <v>20111</v>
      </c>
      <c r="Z68" s="62">
        <f t="shared" si="15"/>
        <v>20111</v>
      </c>
      <c r="AA68" s="64">
        <f t="shared" si="16"/>
        <v>16900</v>
      </c>
      <c r="AB68" s="64">
        <f t="shared" si="17"/>
        <v>3211</v>
      </c>
      <c r="AC68" s="62">
        <f t="shared" si="18"/>
        <v>20111</v>
      </c>
      <c r="AD68" s="62">
        <f t="shared" si="19"/>
        <v>20111</v>
      </c>
      <c r="AE68" s="64">
        <f t="shared" si="20"/>
        <v>15900</v>
      </c>
      <c r="AF68" s="64">
        <f t="shared" si="21"/>
        <v>3021</v>
      </c>
      <c r="AG68" s="62">
        <f t="shared" si="22"/>
        <v>18921</v>
      </c>
      <c r="AH68" s="62">
        <f t="shared" si="23"/>
        <v>18921</v>
      </c>
      <c r="AI68" s="74">
        <v>0</v>
      </c>
      <c r="AJ68" s="64">
        <f t="shared" si="28"/>
        <v>16900</v>
      </c>
      <c r="AK68" s="64">
        <f t="shared" si="25"/>
        <v>3211</v>
      </c>
      <c r="AL68" s="62">
        <f t="shared" si="26"/>
        <v>20111</v>
      </c>
      <c r="AM68" s="62">
        <f t="shared" si="27"/>
        <v>20111</v>
      </c>
    </row>
    <row r="69" spans="1:39" ht="51" x14ac:dyDescent="0.2">
      <c r="A69" s="59">
        <v>64</v>
      </c>
      <c r="B69" s="60" t="s">
        <v>585</v>
      </c>
      <c r="C69" s="61" t="s">
        <v>56</v>
      </c>
      <c r="D69" s="59">
        <v>1</v>
      </c>
      <c r="E69" s="62">
        <v>59000</v>
      </c>
      <c r="F69" s="64">
        <f t="shared" si="3"/>
        <v>11210</v>
      </c>
      <c r="G69" s="62">
        <f t="shared" si="4"/>
        <v>70210</v>
      </c>
      <c r="H69" s="62">
        <f t="shared" si="5"/>
        <v>70210</v>
      </c>
      <c r="I69" s="62">
        <v>55000</v>
      </c>
      <c r="J69" s="64">
        <f t="shared" si="6"/>
        <v>10450</v>
      </c>
      <c r="K69" s="62">
        <f t="shared" si="7"/>
        <v>65450</v>
      </c>
      <c r="L69" s="62">
        <f t="shared" si="8"/>
        <v>65450</v>
      </c>
      <c r="M69" s="62">
        <v>56000</v>
      </c>
      <c r="N69" s="64">
        <f t="shared" si="9"/>
        <v>10640</v>
      </c>
      <c r="O69" s="62">
        <f t="shared" si="10"/>
        <v>66640</v>
      </c>
      <c r="P69" s="62">
        <f t="shared" si="11"/>
        <v>66640</v>
      </c>
      <c r="Q69" s="62">
        <v>15402.87</v>
      </c>
      <c r="R69" s="62">
        <f t="shared" si="41"/>
        <v>2926.5453000000002</v>
      </c>
      <c r="S69" s="62">
        <f t="shared" si="42"/>
        <v>18329.415300000001</v>
      </c>
      <c r="T69" s="65">
        <f t="shared" si="43"/>
        <v>18329.415300000001</v>
      </c>
      <c r="U69" s="148">
        <f>+E69/I69-1</f>
        <v>7.2727272727272751E-2</v>
      </c>
      <c r="V69" s="148">
        <f>+M69/E69-1</f>
        <v>-5.084745762711862E-2</v>
      </c>
      <c r="W69" s="64">
        <f t="shared" si="12"/>
        <v>56666.666666666664</v>
      </c>
      <c r="X69" s="64">
        <f t="shared" si="13"/>
        <v>10766.666666666666</v>
      </c>
      <c r="Y69" s="62">
        <f t="shared" si="14"/>
        <v>67433.333333333328</v>
      </c>
      <c r="Z69" s="62">
        <f t="shared" si="15"/>
        <v>67433.333333333328</v>
      </c>
      <c r="AA69" s="64">
        <f t="shared" si="16"/>
        <v>56000</v>
      </c>
      <c r="AB69" s="64">
        <f t="shared" si="17"/>
        <v>10640</v>
      </c>
      <c r="AC69" s="62">
        <f t="shared" si="18"/>
        <v>66640</v>
      </c>
      <c r="AD69" s="62">
        <f t="shared" si="19"/>
        <v>66640</v>
      </c>
      <c r="AE69" s="64">
        <f t="shared" si="20"/>
        <v>55000</v>
      </c>
      <c r="AF69" s="64">
        <f t="shared" si="21"/>
        <v>10450</v>
      </c>
      <c r="AG69" s="62">
        <f t="shared" si="22"/>
        <v>65450</v>
      </c>
      <c r="AH69" s="62">
        <f t="shared" si="23"/>
        <v>65450</v>
      </c>
      <c r="AI69" s="74">
        <f t="shared" si="24"/>
        <v>52030.463333333326</v>
      </c>
      <c r="AJ69" s="64">
        <f t="shared" si="28"/>
        <v>56666.666666666664</v>
      </c>
      <c r="AK69" s="64">
        <f t="shared" si="25"/>
        <v>10766.666666666666</v>
      </c>
      <c r="AL69" s="62">
        <f t="shared" si="26"/>
        <v>67433.333333333328</v>
      </c>
      <c r="AM69" s="62">
        <f t="shared" si="27"/>
        <v>67433.333333333328</v>
      </c>
    </row>
    <row r="70" spans="1:39" ht="25.5" x14ac:dyDescent="0.2">
      <c r="A70" s="59">
        <v>65</v>
      </c>
      <c r="B70" s="60" t="s">
        <v>586</v>
      </c>
      <c r="C70" s="61" t="s">
        <v>24</v>
      </c>
      <c r="D70" s="59">
        <v>1</v>
      </c>
      <c r="E70" s="62">
        <v>7200</v>
      </c>
      <c r="F70" s="64">
        <f t="shared" si="3"/>
        <v>1368</v>
      </c>
      <c r="G70" s="62">
        <f t="shared" si="4"/>
        <v>8568</v>
      </c>
      <c r="H70" s="62">
        <f t="shared" si="5"/>
        <v>8568</v>
      </c>
      <c r="I70" s="62">
        <v>6900</v>
      </c>
      <c r="J70" s="64">
        <f t="shared" si="6"/>
        <v>1311</v>
      </c>
      <c r="K70" s="62">
        <f t="shared" si="7"/>
        <v>8211</v>
      </c>
      <c r="L70" s="62">
        <f t="shared" si="8"/>
        <v>8211</v>
      </c>
      <c r="M70" s="62">
        <v>7100</v>
      </c>
      <c r="N70" s="64">
        <f t="shared" si="9"/>
        <v>1349</v>
      </c>
      <c r="O70" s="62">
        <f t="shared" si="10"/>
        <v>8449</v>
      </c>
      <c r="P70" s="62">
        <f t="shared" si="11"/>
        <v>8449</v>
      </c>
      <c r="Q70" s="62">
        <v>507.62</v>
      </c>
      <c r="R70" s="62">
        <f t="shared" si="41"/>
        <v>96.447800000000001</v>
      </c>
      <c r="S70" s="62">
        <f t="shared" si="42"/>
        <v>604.06780000000003</v>
      </c>
      <c r="T70" s="65">
        <f t="shared" si="43"/>
        <v>604.06780000000003</v>
      </c>
      <c r="U70" s="148">
        <f>+E70/I70-1</f>
        <v>4.3478260869565188E-2</v>
      </c>
      <c r="V70" s="148">
        <f>+M70/E70-1</f>
        <v>-1.388888888888884E-2</v>
      </c>
      <c r="W70" s="64">
        <f t="shared" si="12"/>
        <v>7066.666666666667</v>
      </c>
      <c r="X70" s="64">
        <f t="shared" si="13"/>
        <v>1342.6666666666667</v>
      </c>
      <c r="Y70" s="62">
        <f t="shared" si="14"/>
        <v>8409.3333333333339</v>
      </c>
      <c r="Z70" s="62">
        <f t="shared" si="15"/>
        <v>8409.3333333333339</v>
      </c>
      <c r="AA70" s="64">
        <f t="shared" si="16"/>
        <v>7100</v>
      </c>
      <c r="AB70" s="64">
        <f t="shared" si="17"/>
        <v>1349</v>
      </c>
      <c r="AC70" s="62">
        <f t="shared" si="18"/>
        <v>8449</v>
      </c>
      <c r="AD70" s="62">
        <f t="shared" si="19"/>
        <v>8449</v>
      </c>
      <c r="AE70" s="64">
        <f t="shared" si="20"/>
        <v>6900</v>
      </c>
      <c r="AF70" s="64">
        <f t="shared" si="21"/>
        <v>1311</v>
      </c>
      <c r="AG70" s="62">
        <f t="shared" si="22"/>
        <v>8211</v>
      </c>
      <c r="AH70" s="62">
        <f t="shared" si="23"/>
        <v>8211</v>
      </c>
      <c r="AI70" s="74">
        <f t="shared" si="24"/>
        <v>7901.713333333334</v>
      </c>
      <c r="AJ70" s="64">
        <f t="shared" si="28"/>
        <v>7066.666666666667</v>
      </c>
      <c r="AK70" s="64">
        <f t="shared" si="25"/>
        <v>1342.6666666666667</v>
      </c>
      <c r="AL70" s="62">
        <f t="shared" si="26"/>
        <v>8409.3333333333339</v>
      </c>
      <c r="AM70" s="62">
        <f t="shared" si="27"/>
        <v>8409.3333333333339</v>
      </c>
    </row>
    <row r="71" spans="1:39" ht="114.75" x14ac:dyDescent="0.2">
      <c r="A71" s="59">
        <v>66</v>
      </c>
      <c r="B71" s="60" t="s">
        <v>587</v>
      </c>
      <c r="C71" s="61" t="s">
        <v>56</v>
      </c>
      <c r="D71" s="59">
        <v>1</v>
      </c>
      <c r="E71" s="62">
        <v>62500</v>
      </c>
      <c r="F71" s="64">
        <f t="shared" ref="F71:F133" si="44">+E71*0.19</f>
        <v>11875</v>
      </c>
      <c r="G71" s="62">
        <f t="shared" ref="G71:G134" si="45">+E71+F71</f>
        <v>74375</v>
      </c>
      <c r="H71" s="62">
        <f t="shared" ref="H71:H134" si="46">+G71</f>
        <v>74375</v>
      </c>
      <c r="I71" s="62">
        <v>58800</v>
      </c>
      <c r="J71" s="64">
        <f t="shared" ref="J71:J133" si="47">+I71*0.19</f>
        <v>11172</v>
      </c>
      <c r="K71" s="62">
        <f t="shared" ref="K71:K134" si="48">+I71+J71</f>
        <v>69972</v>
      </c>
      <c r="L71" s="62">
        <f t="shared" ref="L71:L134" si="49">+K71</f>
        <v>69972</v>
      </c>
      <c r="M71" s="62">
        <v>57000</v>
      </c>
      <c r="N71" s="64">
        <f t="shared" ref="N71:N133" si="50">+M71*0.19</f>
        <v>10830</v>
      </c>
      <c r="O71" s="62">
        <f t="shared" ref="O71:O134" si="51">+M71+N71</f>
        <v>67830</v>
      </c>
      <c r="P71" s="62">
        <f t="shared" ref="P71:P134" si="52">+O71</f>
        <v>67830</v>
      </c>
      <c r="Q71" s="62" t="s">
        <v>394</v>
      </c>
      <c r="R71" s="62" t="s">
        <v>394</v>
      </c>
      <c r="S71" s="62" t="s">
        <v>394</v>
      </c>
      <c r="T71" s="65" t="s">
        <v>394</v>
      </c>
      <c r="U71" s="148">
        <f>+E71/I71-1</f>
        <v>6.2925170068027114E-2</v>
      </c>
      <c r="V71" s="148">
        <f>+M71/E71-1</f>
        <v>-8.7999999999999967E-2</v>
      </c>
      <c r="W71" s="64">
        <f t="shared" ref="W71:W134" si="53">+AVERAGE($E71,$I71,$M71)</f>
        <v>59433.333333333336</v>
      </c>
      <c r="X71" s="64">
        <f t="shared" ref="X71:X133" si="54">+W71*0.19</f>
        <v>11292.333333333334</v>
      </c>
      <c r="Y71" s="62">
        <f t="shared" ref="Y71:Y134" si="55">+W71+X71</f>
        <v>70725.666666666672</v>
      </c>
      <c r="Z71" s="62">
        <f t="shared" ref="Z71:Z134" si="56">+Y71</f>
        <v>70725.666666666672</v>
      </c>
      <c r="AA71" s="64">
        <f t="shared" ref="AA71:AA134" si="57">+MEDIAN($E71,$I71,$M71)</f>
        <v>58800</v>
      </c>
      <c r="AB71" s="64">
        <f t="shared" ref="AB71:AB133" si="58">+AA71*0.19</f>
        <v>11172</v>
      </c>
      <c r="AC71" s="62">
        <f t="shared" ref="AC71:AC134" si="59">+AA71+AB71</f>
        <v>69972</v>
      </c>
      <c r="AD71" s="62">
        <f t="shared" ref="AD71:AD134" si="60">+AC71</f>
        <v>69972</v>
      </c>
      <c r="AE71" s="64">
        <f t="shared" ref="AE71:AE134" si="61">+MIN($E71,$I71,$M71)</f>
        <v>57000</v>
      </c>
      <c r="AF71" s="64">
        <f t="shared" ref="AF71:AF133" si="62">+AE71*0.19</f>
        <v>10830</v>
      </c>
      <c r="AG71" s="62">
        <f t="shared" ref="AG71:AG134" si="63">+AE71+AF71</f>
        <v>67830</v>
      </c>
      <c r="AH71" s="62">
        <f t="shared" ref="AH71:AH134" si="64">+AG71</f>
        <v>67830</v>
      </c>
      <c r="AI71" s="74">
        <v>0</v>
      </c>
      <c r="AJ71" s="64">
        <f t="shared" ref="AJ71:AJ134" si="65">+AVERAGE($E71,$I71,$M71)</f>
        <v>59433.333333333336</v>
      </c>
      <c r="AK71" s="64">
        <f t="shared" ref="AK71:AK133" si="66">+AJ71*0.19</f>
        <v>11292.333333333334</v>
      </c>
      <c r="AL71" s="62">
        <f t="shared" ref="AL71:AL134" si="67">+AJ71+AK71</f>
        <v>70725.666666666672</v>
      </c>
      <c r="AM71" s="62">
        <f t="shared" ref="AM71:AM134" si="68">+AL71</f>
        <v>70725.666666666672</v>
      </c>
    </row>
    <row r="72" spans="1:39" ht="153" x14ac:dyDescent="0.2">
      <c r="A72" s="59">
        <v>67</v>
      </c>
      <c r="B72" s="87" t="s">
        <v>588</v>
      </c>
      <c r="C72" s="61" t="s">
        <v>24</v>
      </c>
      <c r="D72" s="59">
        <v>1</v>
      </c>
      <c r="E72" s="62">
        <v>50000</v>
      </c>
      <c r="F72" s="64">
        <f t="shared" si="44"/>
        <v>9500</v>
      </c>
      <c r="G72" s="62">
        <f t="shared" si="45"/>
        <v>59500</v>
      </c>
      <c r="H72" s="62">
        <f t="shared" si="46"/>
        <v>59500</v>
      </c>
      <c r="I72" s="62">
        <v>41000</v>
      </c>
      <c r="J72" s="64">
        <f t="shared" si="47"/>
        <v>7790</v>
      </c>
      <c r="K72" s="62">
        <f t="shared" si="48"/>
        <v>48790</v>
      </c>
      <c r="L72" s="62">
        <f t="shared" si="49"/>
        <v>48790</v>
      </c>
      <c r="M72" s="62">
        <v>41200</v>
      </c>
      <c r="N72" s="64">
        <f t="shared" si="50"/>
        <v>7828</v>
      </c>
      <c r="O72" s="62">
        <f t="shared" si="51"/>
        <v>49028</v>
      </c>
      <c r="P72" s="62">
        <f t="shared" si="52"/>
        <v>49028</v>
      </c>
      <c r="Q72" s="62" t="s">
        <v>394</v>
      </c>
      <c r="R72" s="62" t="s">
        <v>394</v>
      </c>
      <c r="S72" s="62" t="s">
        <v>394</v>
      </c>
      <c r="T72" s="65" t="s">
        <v>394</v>
      </c>
      <c r="U72" s="148">
        <f>+E72/I72-1</f>
        <v>0.21951219512195119</v>
      </c>
      <c r="V72" s="148">
        <f>+M72/E72-1</f>
        <v>-0.17600000000000005</v>
      </c>
      <c r="W72" s="64">
        <f t="shared" si="53"/>
        <v>44066.666666666664</v>
      </c>
      <c r="X72" s="64">
        <f t="shared" si="54"/>
        <v>8372.6666666666661</v>
      </c>
      <c r="Y72" s="62">
        <f t="shared" si="55"/>
        <v>52439.333333333328</v>
      </c>
      <c r="Z72" s="62">
        <f t="shared" si="56"/>
        <v>52439.333333333328</v>
      </c>
      <c r="AA72" s="64">
        <f t="shared" si="57"/>
        <v>41200</v>
      </c>
      <c r="AB72" s="64">
        <f t="shared" si="58"/>
        <v>7828</v>
      </c>
      <c r="AC72" s="62">
        <f t="shared" si="59"/>
        <v>49028</v>
      </c>
      <c r="AD72" s="62">
        <f t="shared" si="60"/>
        <v>49028</v>
      </c>
      <c r="AE72" s="64">
        <f t="shared" si="61"/>
        <v>41000</v>
      </c>
      <c r="AF72" s="64">
        <f t="shared" si="62"/>
        <v>7790</v>
      </c>
      <c r="AG72" s="62">
        <f t="shared" si="63"/>
        <v>48790</v>
      </c>
      <c r="AH72" s="62">
        <f t="shared" si="64"/>
        <v>48790</v>
      </c>
      <c r="AI72" s="74">
        <v>0</v>
      </c>
      <c r="AJ72" s="64">
        <f t="shared" si="65"/>
        <v>44066.666666666664</v>
      </c>
      <c r="AK72" s="64">
        <f t="shared" si="66"/>
        <v>8372.6666666666661</v>
      </c>
      <c r="AL72" s="62">
        <f t="shared" si="67"/>
        <v>52439.333333333328</v>
      </c>
      <c r="AM72" s="62">
        <f t="shared" si="68"/>
        <v>52439.333333333328</v>
      </c>
    </row>
    <row r="73" spans="1:39" ht="191.25" x14ac:dyDescent="0.2">
      <c r="A73" s="59">
        <v>68</v>
      </c>
      <c r="B73" s="87" t="s">
        <v>589</v>
      </c>
      <c r="C73" s="61" t="s">
        <v>24</v>
      </c>
      <c r="D73" s="59">
        <v>1</v>
      </c>
      <c r="E73" s="62">
        <v>45000</v>
      </c>
      <c r="F73" s="64">
        <f t="shared" si="44"/>
        <v>8550</v>
      </c>
      <c r="G73" s="62">
        <f t="shared" si="45"/>
        <v>53550</v>
      </c>
      <c r="H73" s="62">
        <f t="shared" si="46"/>
        <v>53550</v>
      </c>
      <c r="I73" s="62">
        <v>39000</v>
      </c>
      <c r="J73" s="64">
        <f t="shared" si="47"/>
        <v>7410</v>
      </c>
      <c r="K73" s="62">
        <f t="shared" si="48"/>
        <v>46410</v>
      </c>
      <c r="L73" s="62">
        <f t="shared" si="49"/>
        <v>46410</v>
      </c>
      <c r="M73" s="62">
        <v>41200</v>
      </c>
      <c r="N73" s="64">
        <f t="shared" si="50"/>
        <v>7828</v>
      </c>
      <c r="O73" s="62">
        <f t="shared" si="51"/>
        <v>49028</v>
      </c>
      <c r="P73" s="62">
        <f t="shared" si="52"/>
        <v>49028</v>
      </c>
      <c r="Q73" s="62" t="s">
        <v>394</v>
      </c>
      <c r="R73" s="62" t="s">
        <v>394</v>
      </c>
      <c r="S73" s="62" t="s">
        <v>394</v>
      </c>
      <c r="T73" s="65" t="s">
        <v>394</v>
      </c>
      <c r="U73" s="148">
        <f>+E73/I73-1</f>
        <v>0.15384615384615374</v>
      </c>
      <c r="V73" s="148">
        <f>+M73/E73-1</f>
        <v>-8.4444444444444433E-2</v>
      </c>
      <c r="W73" s="64">
        <f t="shared" si="53"/>
        <v>41733.333333333336</v>
      </c>
      <c r="X73" s="64">
        <f t="shared" si="54"/>
        <v>7929.3333333333339</v>
      </c>
      <c r="Y73" s="62">
        <f t="shared" si="55"/>
        <v>49662.666666666672</v>
      </c>
      <c r="Z73" s="62">
        <f t="shared" si="56"/>
        <v>49662.666666666672</v>
      </c>
      <c r="AA73" s="64">
        <f t="shared" si="57"/>
        <v>41200</v>
      </c>
      <c r="AB73" s="64">
        <f t="shared" si="58"/>
        <v>7828</v>
      </c>
      <c r="AC73" s="62">
        <f t="shared" si="59"/>
        <v>49028</v>
      </c>
      <c r="AD73" s="62">
        <f t="shared" si="60"/>
        <v>49028</v>
      </c>
      <c r="AE73" s="64">
        <f t="shared" si="61"/>
        <v>39000</v>
      </c>
      <c r="AF73" s="64">
        <f t="shared" si="62"/>
        <v>7410</v>
      </c>
      <c r="AG73" s="62">
        <f t="shared" si="63"/>
        <v>46410</v>
      </c>
      <c r="AH73" s="62">
        <f t="shared" si="64"/>
        <v>46410</v>
      </c>
      <c r="AI73" s="74">
        <v>0</v>
      </c>
      <c r="AJ73" s="64">
        <f t="shared" si="65"/>
        <v>41733.333333333336</v>
      </c>
      <c r="AK73" s="64">
        <f t="shared" si="66"/>
        <v>7929.3333333333339</v>
      </c>
      <c r="AL73" s="62">
        <f t="shared" si="67"/>
        <v>49662.666666666672</v>
      </c>
      <c r="AM73" s="62">
        <f t="shared" si="68"/>
        <v>49662.666666666672</v>
      </c>
    </row>
    <row r="74" spans="1:39" ht="38.25" x14ac:dyDescent="0.2">
      <c r="A74" s="59">
        <v>69</v>
      </c>
      <c r="B74" s="60" t="s">
        <v>590</v>
      </c>
      <c r="C74" s="61" t="s">
        <v>24</v>
      </c>
      <c r="D74" s="59">
        <v>1</v>
      </c>
      <c r="E74" s="62">
        <v>1500</v>
      </c>
      <c r="F74" s="64">
        <f>+E74*0</f>
        <v>0</v>
      </c>
      <c r="G74" s="62">
        <f t="shared" si="45"/>
        <v>1500</v>
      </c>
      <c r="H74" s="62">
        <f t="shared" si="46"/>
        <v>1500</v>
      </c>
      <c r="I74" s="62">
        <v>2000</v>
      </c>
      <c r="J74" s="64">
        <f>+I74*0</f>
        <v>0</v>
      </c>
      <c r="K74" s="62">
        <f t="shared" si="48"/>
        <v>2000</v>
      </c>
      <c r="L74" s="62">
        <f t="shared" si="49"/>
        <v>2000</v>
      </c>
      <c r="M74" s="62">
        <v>1400</v>
      </c>
      <c r="N74" s="64">
        <f>+M74*0</f>
        <v>0</v>
      </c>
      <c r="O74" s="62">
        <f t="shared" si="51"/>
        <v>1400</v>
      </c>
      <c r="P74" s="62">
        <f t="shared" si="52"/>
        <v>1400</v>
      </c>
      <c r="Q74" s="62">
        <v>290.88</v>
      </c>
      <c r="R74" s="63">
        <f>Q74*19%</f>
        <v>55.267200000000003</v>
      </c>
      <c r="S74" s="62">
        <f>R74+Q74</f>
        <v>346.1472</v>
      </c>
      <c r="T74" s="65">
        <f>S74</f>
        <v>346.1472</v>
      </c>
      <c r="U74" s="148">
        <f>+E74/I74-1</f>
        <v>-0.25</v>
      </c>
      <c r="V74" s="148">
        <f>+M74/E74-1</f>
        <v>-6.6666666666666652E-2</v>
      </c>
      <c r="W74" s="64">
        <f t="shared" si="53"/>
        <v>1633.3333333333333</v>
      </c>
      <c r="X74" s="64">
        <f>+W74*0</f>
        <v>0</v>
      </c>
      <c r="Y74" s="62">
        <f t="shared" si="55"/>
        <v>1633.3333333333333</v>
      </c>
      <c r="Z74" s="62">
        <f t="shared" si="56"/>
        <v>1633.3333333333333</v>
      </c>
      <c r="AA74" s="64">
        <f t="shared" si="57"/>
        <v>1500</v>
      </c>
      <c r="AB74" s="64">
        <f>+AA74*0</f>
        <v>0</v>
      </c>
      <c r="AC74" s="62">
        <f t="shared" si="59"/>
        <v>1500</v>
      </c>
      <c r="AD74" s="62">
        <f t="shared" si="60"/>
        <v>1500</v>
      </c>
      <c r="AE74" s="64">
        <f t="shared" si="61"/>
        <v>1400</v>
      </c>
      <c r="AF74" s="64">
        <f>+AE74*0</f>
        <v>0</v>
      </c>
      <c r="AG74" s="62">
        <f t="shared" si="63"/>
        <v>1400</v>
      </c>
      <c r="AH74" s="62">
        <f t="shared" si="64"/>
        <v>1400</v>
      </c>
      <c r="AI74" s="74">
        <f t="shared" ref="AI71:AI134" si="69">+Z74-Q74</f>
        <v>1342.4533333333334</v>
      </c>
      <c r="AJ74" s="64">
        <f t="shared" si="65"/>
        <v>1633.3333333333333</v>
      </c>
      <c r="AK74" s="64">
        <f>+AJ74*0</f>
        <v>0</v>
      </c>
      <c r="AL74" s="62">
        <f t="shared" si="67"/>
        <v>1633.3333333333333</v>
      </c>
      <c r="AM74" s="62">
        <f t="shared" si="68"/>
        <v>1633.3333333333333</v>
      </c>
    </row>
    <row r="75" spans="1:39" ht="89.25" x14ac:dyDescent="0.2">
      <c r="A75" s="59">
        <v>70</v>
      </c>
      <c r="B75" s="60" t="s">
        <v>591</v>
      </c>
      <c r="C75" s="61" t="s">
        <v>66</v>
      </c>
      <c r="D75" s="59">
        <v>1</v>
      </c>
      <c r="E75" s="62">
        <v>112000</v>
      </c>
      <c r="F75" s="64">
        <f t="shared" si="44"/>
        <v>21280</v>
      </c>
      <c r="G75" s="62">
        <f t="shared" si="45"/>
        <v>133280</v>
      </c>
      <c r="H75" s="62">
        <f t="shared" si="46"/>
        <v>133280</v>
      </c>
      <c r="I75" s="62">
        <v>96000</v>
      </c>
      <c r="J75" s="64">
        <f t="shared" si="47"/>
        <v>18240</v>
      </c>
      <c r="K75" s="62">
        <f t="shared" si="48"/>
        <v>114240</v>
      </c>
      <c r="L75" s="62">
        <f t="shared" si="49"/>
        <v>114240</v>
      </c>
      <c r="M75" s="62">
        <v>102500</v>
      </c>
      <c r="N75" s="64">
        <f t="shared" si="50"/>
        <v>19475</v>
      </c>
      <c r="O75" s="62">
        <f t="shared" si="51"/>
        <v>121975</v>
      </c>
      <c r="P75" s="62">
        <f t="shared" si="52"/>
        <v>121975</v>
      </c>
      <c r="Q75" s="62" t="s">
        <v>394</v>
      </c>
      <c r="R75" s="62" t="s">
        <v>394</v>
      </c>
      <c r="S75" s="62" t="s">
        <v>394</v>
      </c>
      <c r="T75" s="65" t="s">
        <v>394</v>
      </c>
      <c r="U75" s="148">
        <f>+E75/I75-1</f>
        <v>0.16666666666666674</v>
      </c>
      <c r="V75" s="148">
        <f>+M75/E75-1</f>
        <v>-8.4821428571428603E-2</v>
      </c>
      <c r="W75" s="64">
        <f t="shared" si="53"/>
        <v>103500</v>
      </c>
      <c r="X75" s="64">
        <f t="shared" si="54"/>
        <v>19665</v>
      </c>
      <c r="Y75" s="62">
        <f t="shared" si="55"/>
        <v>123165</v>
      </c>
      <c r="Z75" s="62">
        <f t="shared" si="56"/>
        <v>123165</v>
      </c>
      <c r="AA75" s="64">
        <f t="shared" si="57"/>
        <v>102500</v>
      </c>
      <c r="AB75" s="64">
        <f t="shared" si="58"/>
        <v>19475</v>
      </c>
      <c r="AC75" s="62">
        <f t="shared" si="59"/>
        <v>121975</v>
      </c>
      <c r="AD75" s="62">
        <f t="shared" si="60"/>
        <v>121975</v>
      </c>
      <c r="AE75" s="64">
        <f t="shared" si="61"/>
        <v>96000</v>
      </c>
      <c r="AF75" s="64">
        <f t="shared" si="62"/>
        <v>18240</v>
      </c>
      <c r="AG75" s="62">
        <f t="shared" si="63"/>
        <v>114240</v>
      </c>
      <c r="AH75" s="62">
        <f t="shared" si="64"/>
        <v>114240</v>
      </c>
      <c r="AI75" s="74">
        <v>0</v>
      </c>
      <c r="AJ75" s="64">
        <f t="shared" si="65"/>
        <v>103500</v>
      </c>
      <c r="AK75" s="64">
        <f t="shared" si="66"/>
        <v>19665</v>
      </c>
      <c r="AL75" s="62">
        <f t="shared" si="67"/>
        <v>123165</v>
      </c>
      <c r="AM75" s="62">
        <f t="shared" si="68"/>
        <v>123165</v>
      </c>
    </row>
    <row r="76" spans="1:39" ht="114.75" x14ac:dyDescent="0.2">
      <c r="A76" s="59">
        <v>71</v>
      </c>
      <c r="B76" s="60" t="s">
        <v>592</v>
      </c>
      <c r="C76" s="90" t="s">
        <v>68</v>
      </c>
      <c r="D76" s="59">
        <v>1</v>
      </c>
      <c r="E76" s="62">
        <v>16000</v>
      </c>
      <c r="F76" s="64">
        <f t="shared" si="44"/>
        <v>3040</v>
      </c>
      <c r="G76" s="62">
        <f t="shared" si="45"/>
        <v>19040</v>
      </c>
      <c r="H76" s="62">
        <f t="shared" si="46"/>
        <v>19040</v>
      </c>
      <c r="I76" s="62">
        <v>16200</v>
      </c>
      <c r="J76" s="64">
        <f t="shared" si="47"/>
        <v>3078</v>
      </c>
      <c r="K76" s="62">
        <f t="shared" si="48"/>
        <v>19278</v>
      </c>
      <c r="L76" s="62">
        <f t="shared" si="49"/>
        <v>19278</v>
      </c>
      <c r="M76" s="62">
        <v>17500</v>
      </c>
      <c r="N76" s="64">
        <f t="shared" si="50"/>
        <v>3325</v>
      </c>
      <c r="O76" s="62">
        <f t="shared" si="51"/>
        <v>20825</v>
      </c>
      <c r="P76" s="62">
        <f t="shared" si="52"/>
        <v>20825</v>
      </c>
      <c r="Q76" s="62" t="s">
        <v>394</v>
      </c>
      <c r="R76" s="62" t="s">
        <v>394</v>
      </c>
      <c r="S76" s="62" t="s">
        <v>394</v>
      </c>
      <c r="T76" s="65" t="s">
        <v>394</v>
      </c>
      <c r="U76" s="148">
        <f>+E76/I76-1</f>
        <v>-1.2345679012345734E-2</v>
      </c>
      <c r="V76" s="148">
        <f>+M76/E76-1</f>
        <v>9.375E-2</v>
      </c>
      <c r="W76" s="64">
        <f t="shared" si="53"/>
        <v>16566.666666666668</v>
      </c>
      <c r="X76" s="64">
        <f t="shared" si="54"/>
        <v>3147.666666666667</v>
      </c>
      <c r="Y76" s="62">
        <f t="shared" si="55"/>
        <v>19714.333333333336</v>
      </c>
      <c r="Z76" s="62">
        <f t="shared" si="56"/>
        <v>19714.333333333336</v>
      </c>
      <c r="AA76" s="64">
        <f t="shared" si="57"/>
        <v>16200</v>
      </c>
      <c r="AB76" s="64">
        <f t="shared" si="58"/>
        <v>3078</v>
      </c>
      <c r="AC76" s="62">
        <f t="shared" si="59"/>
        <v>19278</v>
      </c>
      <c r="AD76" s="62">
        <f t="shared" si="60"/>
        <v>19278</v>
      </c>
      <c r="AE76" s="64">
        <f t="shared" si="61"/>
        <v>16000</v>
      </c>
      <c r="AF76" s="64">
        <f t="shared" si="62"/>
        <v>3040</v>
      </c>
      <c r="AG76" s="62">
        <f t="shared" si="63"/>
        <v>19040</v>
      </c>
      <c r="AH76" s="62">
        <f t="shared" si="64"/>
        <v>19040</v>
      </c>
      <c r="AI76" s="74">
        <v>0</v>
      </c>
      <c r="AJ76" s="64">
        <f t="shared" si="65"/>
        <v>16566.666666666668</v>
      </c>
      <c r="AK76" s="64">
        <f t="shared" si="66"/>
        <v>3147.666666666667</v>
      </c>
      <c r="AL76" s="62">
        <f t="shared" si="67"/>
        <v>19714.333333333336</v>
      </c>
      <c r="AM76" s="62">
        <f t="shared" si="68"/>
        <v>19714.333333333336</v>
      </c>
    </row>
    <row r="77" spans="1:39" ht="63.75" x14ac:dyDescent="0.2">
      <c r="A77" s="59">
        <v>72</v>
      </c>
      <c r="B77" s="80" t="s">
        <v>593</v>
      </c>
      <c r="C77" s="61" t="s">
        <v>55</v>
      </c>
      <c r="D77" s="59">
        <v>1</v>
      </c>
      <c r="E77" s="62">
        <v>32000</v>
      </c>
      <c r="F77" s="64">
        <f t="shared" si="44"/>
        <v>6080</v>
      </c>
      <c r="G77" s="62">
        <f t="shared" si="45"/>
        <v>38080</v>
      </c>
      <c r="H77" s="62">
        <f t="shared" si="46"/>
        <v>38080</v>
      </c>
      <c r="I77" s="62">
        <v>36000</v>
      </c>
      <c r="J77" s="64">
        <f t="shared" si="47"/>
        <v>6840</v>
      </c>
      <c r="K77" s="62">
        <f t="shared" si="48"/>
        <v>42840</v>
      </c>
      <c r="L77" s="62">
        <f t="shared" si="49"/>
        <v>42840</v>
      </c>
      <c r="M77" s="62">
        <v>35000</v>
      </c>
      <c r="N77" s="64">
        <f t="shared" si="50"/>
        <v>6650</v>
      </c>
      <c r="O77" s="62">
        <f t="shared" si="51"/>
        <v>41650</v>
      </c>
      <c r="P77" s="62">
        <f t="shared" si="52"/>
        <v>41650</v>
      </c>
      <c r="Q77" s="62">
        <v>7574.67</v>
      </c>
      <c r="R77" s="62">
        <f t="shared" ref="R77" si="70">Q77*19%</f>
        <v>1439.1873000000001</v>
      </c>
      <c r="S77" s="62">
        <f t="shared" ref="S77" si="71">R77+Q77</f>
        <v>9013.8572999999997</v>
      </c>
      <c r="T77" s="65">
        <f t="shared" ref="T77" si="72">S77</f>
        <v>9013.8572999999997</v>
      </c>
      <c r="U77" s="148">
        <f>+E77/I77-1</f>
        <v>-0.11111111111111116</v>
      </c>
      <c r="V77" s="148">
        <f>+M77/E77-1</f>
        <v>9.375E-2</v>
      </c>
      <c r="W77" s="64">
        <f t="shared" si="53"/>
        <v>34333.333333333336</v>
      </c>
      <c r="X77" s="64">
        <f t="shared" si="54"/>
        <v>6523.3333333333339</v>
      </c>
      <c r="Y77" s="62">
        <f t="shared" si="55"/>
        <v>40856.666666666672</v>
      </c>
      <c r="Z77" s="62">
        <f t="shared" si="56"/>
        <v>40856.666666666672</v>
      </c>
      <c r="AA77" s="64">
        <f t="shared" si="57"/>
        <v>35000</v>
      </c>
      <c r="AB77" s="64">
        <f t="shared" si="58"/>
        <v>6650</v>
      </c>
      <c r="AC77" s="62">
        <f t="shared" si="59"/>
        <v>41650</v>
      </c>
      <c r="AD77" s="62">
        <f t="shared" si="60"/>
        <v>41650</v>
      </c>
      <c r="AE77" s="64">
        <f t="shared" si="61"/>
        <v>32000</v>
      </c>
      <c r="AF77" s="64">
        <f t="shared" si="62"/>
        <v>6080</v>
      </c>
      <c r="AG77" s="62">
        <f t="shared" si="63"/>
        <v>38080</v>
      </c>
      <c r="AH77" s="62">
        <f t="shared" si="64"/>
        <v>38080</v>
      </c>
      <c r="AI77" s="74">
        <f t="shared" si="69"/>
        <v>33281.996666666673</v>
      </c>
      <c r="AJ77" s="64">
        <f t="shared" si="65"/>
        <v>34333.333333333336</v>
      </c>
      <c r="AK77" s="64">
        <f t="shared" si="66"/>
        <v>6523.3333333333339</v>
      </c>
      <c r="AL77" s="62">
        <f t="shared" si="67"/>
        <v>40856.666666666672</v>
      </c>
      <c r="AM77" s="62">
        <f t="shared" si="68"/>
        <v>40856.666666666672</v>
      </c>
    </row>
    <row r="78" spans="1:39" ht="63.75" x14ac:dyDescent="0.2">
      <c r="A78" s="59">
        <v>73</v>
      </c>
      <c r="B78" s="60" t="s">
        <v>594</v>
      </c>
      <c r="C78" s="61" t="s">
        <v>18</v>
      </c>
      <c r="D78" s="59">
        <v>1</v>
      </c>
      <c r="E78" s="62">
        <v>55000</v>
      </c>
      <c r="F78" s="64">
        <f t="shared" si="44"/>
        <v>10450</v>
      </c>
      <c r="G78" s="62">
        <f t="shared" si="45"/>
        <v>65450</v>
      </c>
      <c r="H78" s="62">
        <f t="shared" si="46"/>
        <v>65450</v>
      </c>
      <c r="I78" s="62">
        <v>65000</v>
      </c>
      <c r="J78" s="64">
        <f t="shared" si="47"/>
        <v>12350</v>
      </c>
      <c r="K78" s="62">
        <f t="shared" si="48"/>
        <v>77350</v>
      </c>
      <c r="L78" s="62">
        <f t="shared" si="49"/>
        <v>77350</v>
      </c>
      <c r="M78" s="62">
        <v>64000</v>
      </c>
      <c r="N78" s="64">
        <f t="shared" si="50"/>
        <v>12160</v>
      </c>
      <c r="O78" s="62">
        <f t="shared" si="51"/>
        <v>76160</v>
      </c>
      <c r="P78" s="62">
        <f t="shared" si="52"/>
        <v>76160</v>
      </c>
      <c r="Q78" s="62">
        <v>11403.79</v>
      </c>
      <c r="R78" s="62">
        <f>Q78*19%</f>
        <v>2166.7201</v>
      </c>
      <c r="S78" s="62">
        <f>R78+Q78</f>
        <v>13570.510100000001</v>
      </c>
      <c r="T78" s="65">
        <f>S78</f>
        <v>13570.510100000001</v>
      </c>
      <c r="U78" s="148">
        <f>+E78/I78-1</f>
        <v>-0.15384615384615385</v>
      </c>
      <c r="V78" s="148">
        <f>+M78/E78-1</f>
        <v>0.16363636363636358</v>
      </c>
      <c r="W78" s="64">
        <f t="shared" si="53"/>
        <v>61333.333333333336</v>
      </c>
      <c r="X78" s="64">
        <f t="shared" si="54"/>
        <v>11653.333333333334</v>
      </c>
      <c r="Y78" s="62">
        <f t="shared" si="55"/>
        <v>72986.666666666672</v>
      </c>
      <c r="Z78" s="62">
        <f t="shared" si="56"/>
        <v>72986.666666666672</v>
      </c>
      <c r="AA78" s="64">
        <f t="shared" si="57"/>
        <v>64000</v>
      </c>
      <c r="AB78" s="64">
        <f t="shared" si="58"/>
        <v>12160</v>
      </c>
      <c r="AC78" s="62">
        <f t="shared" si="59"/>
        <v>76160</v>
      </c>
      <c r="AD78" s="62">
        <f t="shared" si="60"/>
        <v>76160</v>
      </c>
      <c r="AE78" s="64">
        <f t="shared" si="61"/>
        <v>55000</v>
      </c>
      <c r="AF78" s="64">
        <f t="shared" si="62"/>
        <v>10450</v>
      </c>
      <c r="AG78" s="62">
        <f t="shared" si="63"/>
        <v>65450</v>
      </c>
      <c r="AH78" s="62">
        <f t="shared" si="64"/>
        <v>65450</v>
      </c>
      <c r="AI78" s="74">
        <f t="shared" si="69"/>
        <v>61582.876666666671</v>
      </c>
      <c r="AJ78" s="64">
        <f t="shared" si="65"/>
        <v>61333.333333333336</v>
      </c>
      <c r="AK78" s="64">
        <f t="shared" si="66"/>
        <v>11653.333333333334</v>
      </c>
      <c r="AL78" s="62">
        <f t="shared" si="67"/>
        <v>72986.666666666672</v>
      </c>
      <c r="AM78" s="62">
        <f t="shared" si="68"/>
        <v>72986.666666666672</v>
      </c>
    </row>
    <row r="79" spans="1:39" ht="63.75" x14ac:dyDescent="0.2">
      <c r="A79" s="59">
        <v>74</v>
      </c>
      <c r="B79" s="60" t="s">
        <v>595</v>
      </c>
      <c r="C79" s="61" t="s">
        <v>18</v>
      </c>
      <c r="D79" s="59">
        <v>1</v>
      </c>
      <c r="E79" s="62">
        <v>30000</v>
      </c>
      <c r="F79" s="64">
        <f t="shared" si="44"/>
        <v>5700</v>
      </c>
      <c r="G79" s="62">
        <f t="shared" si="45"/>
        <v>35700</v>
      </c>
      <c r="H79" s="62">
        <f t="shared" si="46"/>
        <v>35700</v>
      </c>
      <c r="I79" s="62">
        <v>25000</v>
      </c>
      <c r="J79" s="64">
        <f t="shared" si="47"/>
        <v>4750</v>
      </c>
      <c r="K79" s="62">
        <f t="shared" si="48"/>
        <v>29750</v>
      </c>
      <c r="L79" s="62">
        <f t="shared" si="49"/>
        <v>29750</v>
      </c>
      <c r="M79" s="62">
        <v>26000</v>
      </c>
      <c r="N79" s="64">
        <f t="shared" si="50"/>
        <v>4940</v>
      </c>
      <c r="O79" s="62">
        <f t="shared" si="51"/>
        <v>30940</v>
      </c>
      <c r="P79" s="62">
        <f t="shared" si="52"/>
        <v>30940</v>
      </c>
      <c r="Q79" s="62">
        <v>6997.26</v>
      </c>
      <c r="R79" s="62">
        <f>Q79*19%</f>
        <v>1329.4794000000002</v>
      </c>
      <c r="S79" s="62">
        <f>R79+Q79</f>
        <v>8326.7394000000004</v>
      </c>
      <c r="T79" s="65">
        <f>S79</f>
        <v>8326.7394000000004</v>
      </c>
      <c r="U79" s="148">
        <f>+E79/I79-1</f>
        <v>0.19999999999999996</v>
      </c>
      <c r="V79" s="148">
        <f>+M79/E79-1</f>
        <v>-0.1333333333333333</v>
      </c>
      <c r="W79" s="64">
        <f t="shared" si="53"/>
        <v>27000</v>
      </c>
      <c r="X79" s="64">
        <f t="shared" si="54"/>
        <v>5130</v>
      </c>
      <c r="Y79" s="62">
        <f t="shared" si="55"/>
        <v>32130</v>
      </c>
      <c r="Z79" s="62">
        <f t="shared" si="56"/>
        <v>32130</v>
      </c>
      <c r="AA79" s="64">
        <f t="shared" si="57"/>
        <v>26000</v>
      </c>
      <c r="AB79" s="64">
        <f t="shared" si="58"/>
        <v>4940</v>
      </c>
      <c r="AC79" s="62">
        <f t="shared" si="59"/>
        <v>30940</v>
      </c>
      <c r="AD79" s="62">
        <f t="shared" si="60"/>
        <v>30940</v>
      </c>
      <c r="AE79" s="64">
        <f t="shared" si="61"/>
        <v>25000</v>
      </c>
      <c r="AF79" s="64">
        <f t="shared" si="62"/>
        <v>4750</v>
      </c>
      <c r="AG79" s="62">
        <f t="shared" si="63"/>
        <v>29750</v>
      </c>
      <c r="AH79" s="62">
        <f t="shared" si="64"/>
        <v>29750</v>
      </c>
      <c r="AI79" s="74">
        <f t="shared" si="69"/>
        <v>25132.739999999998</v>
      </c>
      <c r="AJ79" s="64">
        <f t="shared" si="65"/>
        <v>27000</v>
      </c>
      <c r="AK79" s="64">
        <f t="shared" si="66"/>
        <v>5130</v>
      </c>
      <c r="AL79" s="62">
        <f t="shared" si="67"/>
        <v>32130</v>
      </c>
      <c r="AM79" s="62">
        <f t="shared" si="68"/>
        <v>32130</v>
      </c>
    </row>
    <row r="80" spans="1:39" ht="38.25" x14ac:dyDescent="0.2">
      <c r="A80" s="59">
        <v>75</v>
      </c>
      <c r="B80" s="87" t="s">
        <v>596</v>
      </c>
      <c r="C80" s="61" t="s">
        <v>24</v>
      </c>
      <c r="D80" s="59">
        <v>1</v>
      </c>
      <c r="E80" s="62">
        <v>37000</v>
      </c>
      <c r="F80" s="64">
        <f t="shared" si="44"/>
        <v>7030</v>
      </c>
      <c r="G80" s="62">
        <f t="shared" si="45"/>
        <v>44030</v>
      </c>
      <c r="H80" s="62">
        <f t="shared" si="46"/>
        <v>44030</v>
      </c>
      <c r="I80" s="62">
        <v>32600</v>
      </c>
      <c r="J80" s="64">
        <f t="shared" si="47"/>
        <v>6194</v>
      </c>
      <c r="K80" s="62">
        <f t="shared" si="48"/>
        <v>38794</v>
      </c>
      <c r="L80" s="62">
        <f t="shared" si="49"/>
        <v>38794</v>
      </c>
      <c r="M80" s="62">
        <v>37000</v>
      </c>
      <c r="N80" s="64">
        <f t="shared" si="50"/>
        <v>7030</v>
      </c>
      <c r="O80" s="62">
        <f t="shared" si="51"/>
        <v>44030</v>
      </c>
      <c r="P80" s="62">
        <f t="shared" si="52"/>
        <v>44030</v>
      </c>
      <c r="Q80" s="62">
        <v>9826.61</v>
      </c>
      <c r="R80" s="62">
        <f>Q80*19%</f>
        <v>1867.0559000000001</v>
      </c>
      <c r="S80" s="62">
        <f>R80+Q80</f>
        <v>11693.6659</v>
      </c>
      <c r="T80" s="65">
        <f>S80</f>
        <v>11693.6659</v>
      </c>
      <c r="U80" s="148">
        <f>+E80/I80-1</f>
        <v>0.13496932515337434</v>
      </c>
      <c r="V80" s="148">
        <f>+M80/E80-1</f>
        <v>0</v>
      </c>
      <c r="W80" s="64">
        <f t="shared" si="53"/>
        <v>35533.333333333336</v>
      </c>
      <c r="X80" s="64">
        <f t="shared" si="54"/>
        <v>6751.3333333333339</v>
      </c>
      <c r="Y80" s="62">
        <f t="shared" si="55"/>
        <v>42284.666666666672</v>
      </c>
      <c r="Z80" s="62">
        <f t="shared" si="56"/>
        <v>42284.666666666672</v>
      </c>
      <c r="AA80" s="64">
        <f t="shared" si="57"/>
        <v>37000</v>
      </c>
      <c r="AB80" s="64">
        <f t="shared" si="58"/>
        <v>7030</v>
      </c>
      <c r="AC80" s="62">
        <f t="shared" si="59"/>
        <v>44030</v>
      </c>
      <c r="AD80" s="62">
        <f t="shared" si="60"/>
        <v>44030</v>
      </c>
      <c r="AE80" s="64">
        <f t="shared" si="61"/>
        <v>32600</v>
      </c>
      <c r="AF80" s="64">
        <f t="shared" si="62"/>
        <v>6194</v>
      </c>
      <c r="AG80" s="62">
        <f t="shared" si="63"/>
        <v>38794</v>
      </c>
      <c r="AH80" s="62">
        <f t="shared" si="64"/>
        <v>38794</v>
      </c>
      <c r="AI80" s="74">
        <f t="shared" si="69"/>
        <v>32458.056666666671</v>
      </c>
      <c r="AJ80" s="64">
        <f t="shared" si="65"/>
        <v>35533.333333333336</v>
      </c>
      <c r="AK80" s="64">
        <f t="shared" si="66"/>
        <v>6751.3333333333339</v>
      </c>
      <c r="AL80" s="62">
        <f t="shared" si="67"/>
        <v>42284.666666666672</v>
      </c>
      <c r="AM80" s="62">
        <f t="shared" si="68"/>
        <v>42284.666666666672</v>
      </c>
    </row>
    <row r="81" spans="1:39" ht="140.25" x14ac:dyDescent="0.2">
      <c r="A81" s="59">
        <v>76</v>
      </c>
      <c r="B81" s="87" t="s">
        <v>597</v>
      </c>
      <c r="C81" s="61" t="s">
        <v>24</v>
      </c>
      <c r="D81" s="59">
        <v>1</v>
      </c>
      <c r="E81" s="62">
        <v>35000</v>
      </c>
      <c r="F81" s="64">
        <f t="shared" si="44"/>
        <v>6650</v>
      </c>
      <c r="G81" s="62">
        <f t="shared" si="45"/>
        <v>41650</v>
      </c>
      <c r="H81" s="62">
        <f t="shared" si="46"/>
        <v>41650</v>
      </c>
      <c r="I81" s="62">
        <v>37000</v>
      </c>
      <c r="J81" s="64">
        <f t="shared" si="47"/>
        <v>7030</v>
      </c>
      <c r="K81" s="62">
        <f t="shared" si="48"/>
        <v>44030</v>
      </c>
      <c r="L81" s="62">
        <f t="shared" si="49"/>
        <v>44030</v>
      </c>
      <c r="M81" s="62">
        <v>37000</v>
      </c>
      <c r="N81" s="64">
        <f t="shared" si="50"/>
        <v>7030</v>
      </c>
      <c r="O81" s="62">
        <f t="shared" si="51"/>
        <v>44030</v>
      </c>
      <c r="P81" s="62">
        <f t="shared" si="52"/>
        <v>44030</v>
      </c>
      <c r="Q81" s="62" t="s">
        <v>394</v>
      </c>
      <c r="R81" s="62" t="s">
        <v>394</v>
      </c>
      <c r="S81" s="62" t="s">
        <v>394</v>
      </c>
      <c r="T81" s="65" t="s">
        <v>394</v>
      </c>
      <c r="U81" s="148">
        <f>+E81/I81-1</f>
        <v>-5.4054054054054057E-2</v>
      </c>
      <c r="V81" s="148">
        <f>+M81/E81-1</f>
        <v>5.7142857142857162E-2</v>
      </c>
      <c r="W81" s="64">
        <f t="shared" si="53"/>
        <v>36333.333333333336</v>
      </c>
      <c r="X81" s="64">
        <f t="shared" si="54"/>
        <v>6903.3333333333339</v>
      </c>
      <c r="Y81" s="62">
        <f t="shared" si="55"/>
        <v>43236.666666666672</v>
      </c>
      <c r="Z81" s="62">
        <f t="shared" si="56"/>
        <v>43236.666666666672</v>
      </c>
      <c r="AA81" s="64">
        <f t="shared" si="57"/>
        <v>37000</v>
      </c>
      <c r="AB81" s="64">
        <f t="shared" si="58"/>
        <v>7030</v>
      </c>
      <c r="AC81" s="62">
        <f t="shared" si="59"/>
        <v>44030</v>
      </c>
      <c r="AD81" s="62">
        <f t="shared" si="60"/>
        <v>44030</v>
      </c>
      <c r="AE81" s="64">
        <f t="shared" si="61"/>
        <v>35000</v>
      </c>
      <c r="AF81" s="64">
        <f t="shared" si="62"/>
        <v>6650</v>
      </c>
      <c r="AG81" s="62">
        <f t="shared" si="63"/>
        <v>41650</v>
      </c>
      <c r="AH81" s="62">
        <f t="shared" si="64"/>
        <v>41650</v>
      </c>
      <c r="AI81" s="74">
        <v>0</v>
      </c>
      <c r="AJ81" s="64">
        <f t="shared" si="65"/>
        <v>36333.333333333336</v>
      </c>
      <c r="AK81" s="64">
        <f t="shared" si="66"/>
        <v>6903.3333333333339</v>
      </c>
      <c r="AL81" s="62">
        <f t="shared" si="67"/>
        <v>43236.666666666672</v>
      </c>
      <c r="AM81" s="62">
        <f t="shared" si="68"/>
        <v>43236.666666666672</v>
      </c>
    </row>
    <row r="82" spans="1:39" ht="140.25" x14ac:dyDescent="0.2">
      <c r="A82" s="59">
        <v>77</v>
      </c>
      <c r="B82" s="87" t="s">
        <v>598</v>
      </c>
      <c r="C82" s="61" t="s">
        <v>24</v>
      </c>
      <c r="D82" s="59">
        <v>1</v>
      </c>
      <c r="E82" s="62">
        <v>40000</v>
      </c>
      <c r="F82" s="64">
        <f t="shared" si="44"/>
        <v>7600</v>
      </c>
      <c r="G82" s="62">
        <f t="shared" si="45"/>
        <v>47600</v>
      </c>
      <c r="H82" s="62">
        <f t="shared" si="46"/>
        <v>47600</v>
      </c>
      <c r="I82" s="62">
        <v>36000</v>
      </c>
      <c r="J82" s="64">
        <f t="shared" si="47"/>
        <v>6840</v>
      </c>
      <c r="K82" s="62">
        <f t="shared" si="48"/>
        <v>42840</v>
      </c>
      <c r="L82" s="62">
        <f t="shared" si="49"/>
        <v>42840</v>
      </c>
      <c r="M82" s="62">
        <v>37000</v>
      </c>
      <c r="N82" s="64">
        <f t="shared" si="50"/>
        <v>7030</v>
      </c>
      <c r="O82" s="62">
        <f t="shared" si="51"/>
        <v>44030</v>
      </c>
      <c r="P82" s="62">
        <f t="shared" si="52"/>
        <v>44030</v>
      </c>
      <c r="Q82" s="62" t="s">
        <v>394</v>
      </c>
      <c r="R82" s="62" t="s">
        <v>394</v>
      </c>
      <c r="S82" s="62" t="s">
        <v>394</v>
      </c>
      <c r="T82" s="65" t="s">
        <v>394</v>
      </c>
      <c r="U82" s="148">
        <f>+E82/I82-1</f>
        <v>0.11111111111111116</v>
      </c>
      <c r="V82" s="148">
        <f>+M82/E82-1</f>
        <v>-7.4999999999999956E-2</v>
      </c>
      <c r="W82" s="64">
        <f t="shared" si="53"/>
        <v>37666.666666666664</v>
      </c>
      <c r="X82" s="64">
        <f t="shared" si="54"/>
        <v>7156.6666666666661</v>
      </c>
      <c r="Y82" s="62">
        <f t="shared" si="55"/>
        <v>44823.333333333328</v>
      </c>
      <c r="Z82" s="62">
        <f t="shared" si="56"/>
        <v>44823.333333333328</v>
      </c>
      <c r="AA82" s="64">
        <f t="shared" si="57"/>
        <v>37000</v>
      </c>
      <c r="AB82" s="64">
        <f t="shared" si="58"/>
        <v>7030</v>
      </c>
      <c r="AC82" s="62">
        <f t="shared" si="59"/>
        <v>44030</v>
      </c>
      <c r="AD82" s="62">
        <f t="shared" si="60"/>
        <v>44030</v>
      </c>
      <c r="AE82" s="64">
        <f t="shared" si="61"/>
        <v>36000</v>
      </c>
      <c r="AF82" s="64">
        <f t="shared" si="62"/>
        <v>6840</v>
      </c>
      <c r="AG82" s="62">
        <f t="shared" si="63"/>
        <v>42840</v>
      </c>
      <c r="AH82" s="62">
        <f t="shared" si="64"/>
        <v>42840</v>
      </c>
      <c r="AI82" s="74">
        <v>0</v>
      </c>
      <c r="AJ82" s="64">
        <f t="shared" si="65"/>
        <v>37666.666666666664</v>
      </c>
      <c r="AK82" s="64">
        <f t="shared" si="66"/>
        <v>7156.6666666666661</v>
      </c>
      <c r="AL82" s="62">
        <f t="shared" si="67"/>
        <v>44823.333333333328</v>
      </c>
      <c r="AM82" s="62">
        <f t="shared" si="68"/>
        <v>44823.333333333328</v>
      </c>
    </row>
    <row r="83" spans="1:39" ht="114.75" x14ac:dyDescent="0.2">
      <c r="A83" s="59">
        <v>78</v>
      </c>
      <c r="B83" s="87" t="s">
        <v>599</v>
      </c>
      <c r="C83" s="61" t="s">
        <v>24</v>
      </c>
      <c r="D83" s="59">
        <v>1</v>
      </c>
      <c r="E83" s="62">
        <v>81000</v>
      </c>
      <c r="F83" s="64">
        <f t="shared" si="44"/>
        <v>15390</v>
      </c>
      <c r="G83" s="62">
        <f t="shared" si="45"/>
        <v>96390</v>
      </c>
      <c r="H83" s="62">
        <f t="shared" si="46"/>
        <v>96390</v>
      </c>
      <c r="I83" s="62">
        <v>65000</v>
      </c>
      <c r="J83" s="64">
        <f t="shared" si="47"/>
        <v>12350</v>
      </c>
      <c r="K83" s="62">
        <f t="shared" si="48"/>
        <v>77350</v>
      </c>
      <c r="L83" s="62">
        <f t="shared" si="49"/>
        <v>77350</v>
      </c>
      <c r="M83" s="62">
        <v>75000</v>
      </c>
      <c r="N83" s="64">
        <f t="shared" si="50"/>
        <v>14250</v>
      </c>
      <c r="O83" s="62">
        <f t="shared" si="51"/>
        <v>89250</v>
      </c>
      <c r="P83" s="62">
        <f t="shared" si="52"/>
        <v>89250</v>
      </c>
      <c r="Q83" s="62" t="s">
        <v>394</v>
      </c>
      <c r="R83" s="62" t="s">
        <v>394</v>
      </c>
      <c r="S83" s="62" t="s">
        <v>394</v>
      </c>
      <c r="T83" s="65" t="s">
        <v>394</v>
      </c>
      <c r="U83" s="148">
        <f>+E83/I83-1</f>
        <v>0.24615384615384617</v>
      </c>
      <c r="V83" s="148">
        <f>+M83/E83-1</f>
        <v>-7.407407407407407E-2</v>
      </c>
      <c r="W83" s="64">
        <f t="shared" si="53"/>
        <v>73666.666666666672</v>
      </c>
      <c r="X83" s="64">
        <f t="shared" si="54"/>
        <v>13996.666666666668</v>
      </c>
      <c r="Y83" s="62">
        <f t="shared" si="55"/>
        <v>87663.333333333343</v>
      </c>
      <c r="Z83" s="62">
        <f t="shared" si="56"/>
        <v>87663.333333333343</v>
      </c>
      <c r="AA83" s="64">
        <f t="shared" si="57"/>
        <v>75000</v>
      </c>
      <c r="AB83" s="64">
        <f t="shared" si="58"/>
        <v>14250</v>
      </c>
      <c r="AC83" s="62">
        <f t="shared" si="59"/>
        <v>89250</v>
      </c>
      <c r="AD83" s="62">
        <f t="shared" si="60"/>
        <v>89250</v>
      </c>
      <c r="AE83" s="64">
        <f t="shared" si="61"/>
        <v>65000</v>
      </c>
      <c r="AF83" s="64">
        <f t="shared" si="62"/>
        <v>12350</v>
      </c>
      <c r="AG83" s="62">
        <f t="shared" si="63"/>
        <v>77350</v>
      </c>
      <c r="AH83" s="62">
        <f t="shared" si="64"/>
        <v>77350</v>
      </c>
      <c r="AI83" s="74">
        <v>0</v>
      </c>
      <c r="AJ83" s="64">
        <f t="shared" si="65"/>
        <v>73666.666666666672</v>
      </c>
      <c r="AK83" s="64">
        <f t="shared" si="66"/>
        <v>13996.666666666668</v>
      </c>
      <c r="AL83" s="62">
        <f t="shared" si="67"/>
        <v>87663.333333333343</v>
      </c>
      <c r="AM83" s="62">
        <f t="shared" si="68"/>
        <v>87663.333333333343</v>
      </c>
    </row>
    <row r="84" spans="1:39" ht="63.75" x14ac:dyDescent="0.2">
      <c r="A84" s="59">
        <v>79</v>
      </c>
      <c r="B84" s="60" t="s">
        <v>600</v>
      </c>
      <c r="C84" s="61" t="s">
        <v>76</v>
      </c>
      <c r="D84" s="59">
        <v>1</v>
      </c>
      <c r="E84" s="62">
        <v>16000</v>
      </c>
      <c r="F84" s="64">
        <f t="shared" si="44"/>
        <v>3040</v>
      </c>
      <c r="G84" s="62">
        <f t="shared" si="45"/>
        <v>19040</v>
      </c>
      <c r="H84" s="62">
        <f t="shared" si="46"/>
        <v>19040</v>
      </c>
      <c r="I84" s="62">
        <v>16230</v>
      </c>
      <c r="J84" s="64">
        <f t="shared" si="47"/>
        <v>3083.7</v>
      </c>
      <c r="K84" s="62">
        <f t="shared" si="48"/>
        <v>19313.7</v>
      </c>
      <c r="L84" s="62">
        <f t="shared" si="49"/>
        <v>19313.7</v>
      </c>
      <c r="M84" s="62">
        <v>17500</v>
      </c>
      <c r="N84" s="64">
        <f t="shared" si="50"/>
        <v>3325</v>
      </c>
      <c r="O84" s="62">
        <f t="shared" si="51"/>
        <v>20825</v>
      </c>
      <c r="P84" s="62">
        <f t="shared" si="52"/>
        <v>20825</v>
      </c>
      <c r="Q84" s="62">
        <v>454.8</v>
      </c>
      <c r="R84" s="62">
        <f>Q84*19%</f>
        <v>86.412000000000006</v>
      </c>
      <c r="S84" s="62">
        <f>R84+Q84</f>
        <v>541.21199999999999</v>
      </c>
      <c r="T84" s="65">
        <f>S84</f>
        <v>541.21199999999999</v>
      </c>
      <c r="U84" s="148">
        <f>+E84/I84-1</f>
        <v>-1.4171287738755423E-2</v>
      </c>
      <c r="V84" s="148">
        <f>+M84/E84-1</f>
        <v>9.375E-2</v>
      </c>
      <c r="W84" s="64">
        <f t="shared" si="53"/>
        <v>16576.666666666668</v>
      </c>
      <c r="X84" s="64">
        <f t="shared" si="54"/>
        <v>3149.5666666666671</v>
      </c>
      <c r="Y84" s="62">
        <f t="shared" si="55"/>
        <v>19726.233333333334</v>
      </c>
      <c r="Z84" s="62">
        <f t="shared" si="56"/>
        <v>19726.233333333334</v>
      </c>
      <c r="AA84" s="64">
        <f t="shared" si="57"/>
        <v>16230</v>
      </c>
      <c r="AB84" s="64">
        <f t="shared" si="58"/>
        <v>3083.7</v>
      </c>
      <c r="AC84" s="62">
        <f t="shared" si="59"/>
        <v>19313.7</v>
      </c>
      <c r="AD84" s="62">
        <f t="shared" si="60"/>
        <v>19313.7</v>
      </c>
      <c r="AE84" s="64">
        <f t="shared" si="61"/>
        <v>16000</v>
      </c>
      <c r="AF84" s="64">
        <f t="shared" si="62"/>
        <v>3040</v>
      </c>
      <c r="AG84" s="62">
        <f t="shared" si="63"/>
        <v>19040</v>
      </c>
      <c r="AH84" s="62">
        <f t="shared" si="64"/>
        <v>19040</v>
      </c>
      <c r="AI84" s="74">
        <f t="shared" si="69"/>
        <v>19271.433333333334</v>
      </c>
      <c r="AJ84" s="64">
        <f t="shared" si="65"/>
        <v>16576.666666666668</v>
      </c>
      <c r="AK84" s="64">
        <f t="shared" si="66"/>
        <v>3149.5666666666671</v>
      </c>
      <c r="AL84" s="62">
        <f t="shared" si="67"/>
        <v>19726.233333333334</v>
      </c>
      <c r="AM84" s="62">
        <f t="shared" si="68"/>
        <v>19726.233333333334</v>
      </c>
    </row>
    <row r="85" spans="1:39" ht="25.5" x14ac:dyDescent="0.2">
      <c r="A85" s="59">
        <v>80</v>
      </c>
      <c r="B85" s="80" t="s">
        <v>601</v>
      </c>
      <c r="C85" s="61" t="s">
        <v>66</v>
      </c>
      <c r="D85" s="59">
        <v>1</v>
      </c>
      <c r="E85" s="62">
        <v>58500</v>
      </c>
      <c r="F85" s="64">
        <f t="shared" si="44"/>
        <v>11115</v>
      </c>
      <c r="G85" s="62">
        <f t="shared" si="45"/>
        <v>69615</v>
      </c>
      <c r="H85" s="62">
        <f t="shared" si="46"/>
        <v>69615</v>
      </c>
      <c r="I85" s="62">
        <v>59800</v>
      </c>
      <c r="J85" s="64">
        <f t="shared" si="47"/>
        <v>11362</v>
      </c>
      <c r="K85" s="62">
        <f t="shared" si="48"/>
        <v>71162</v>
      </c>
      <c r="L85" s="62">
        <f t="shared" si="49"/>
        <v>71162</v>
      </c>
      <c r="M85" s="62">
        <v>61200</v>
      </c>
      <c r="N85" s="64">
        <f t="shared" si="50"/>
        <v>11628</v>
      </c>
      <c r="O85" s="62">
        <f t="shared" si="51"/>
        <v>72828</v>
      </c>
      <c r="P85" s="62">
        <f t="shared" si="52"/>
        <v>72828</v>
      </c>
      <c r="Q85" s="62">
        <v>15877.29</v>
      </c>
      <c r="R85" s="62">
        <f>Q85*19%</f>
        <v>3016.6851000000001</v>
      </c>
      <c r="S85" s="62">
        <f>R85+Q85</f>
        <v>18893.9751</v>
      </c>
      <c r="T85" s="65">
        <f>S85</f>
        <v>18893.9751</v>
      </c>
      <c r="U85" s="148">
        <f>+E85/I85-1</f>
        <v>-2.1739130434782594E-2</v>
      </c>
      <c r="V85" s="148">
        <f>+M85/E85-1</f>
        <v>4.6153846153846212E-2</v>
      </c>
      <c r="W85" s="64">
        <f t="shared" si="53"/>
        <v>59833.333333333336</v>
      </c>
      <c r="X85" s="64">
        <f t="shared" si="54"/>
        <v>11368.333333333334</v>
      </c>
      <c r="Y85" s="62">
        <f t="shared" si="55"/>
        <v>71201.666666666672</v>
      </c>
      <c r="Z85" s="62">
        <f t="shared" si="56"/>
        <v>71201.666666666672</v>
      </c>
      <c r="AA85" s="64">
        <f t="shared" si="57"/>
        <v>59800</v>
      </c>
      <c r="AB85" s="64">
        <f t="shared" si="58"/>
        <v>11362</v>
      </c>
      <c r="AC85" s="62">
        <f t="shared" si="59"/>
        <v>71162</v>
      </c>
      <c r="AD85" s="62">
        <f t="shared" si="60"/>
        <v>71162</v>
      </c>
      <c r="AE85" s="64">
        <f t="shared" si="61"/>
        <v>58500</v>
      </c>
      <c r="AF85" s="64">
        <f t="shared" si="62"/>
        <v>11115</v>
      </c>
      <c r="AG85" s="62">
        <f t="shared" si="63"/>
        <v>69615</v>
      </c>
      <c r="AH85" s="62">
        <f t="shared" si="64"/>
        <v>69615</v>
      </c>
      <c r="AI85" s="74">
        <f t="shared" si="69"/>
        <v>55324.376666666671</v>
      </c>
      <c r="AJ85" s="64">
        <f t="shared" si="65"/>
        <v>59833.333333333336</v>
      </c>
      <c r="AK85" s="64">
        <f t="shared" si="66"/>
        <v>11368.333333333334</v>
      </c>
      <c r="AL85" s="62">
        <f t="shared" si="67"/>
        <v>71201.666666666672</v>
      </c>
      <c r="AM85" s="62">
        <f t="shared" si="68"/>
        <v>71201.666666666672</v>
      </c>
    </row>
    <row r="86" spans="1:39" ht="51" x14ac:dyDescent="0.2">
      <c r="A86" s="59">
        <v>81</v>
      </c>
      <c r="B86" s="77" t="s">
        <v>602</v>
      </c>
      <c r="C86" s="61" t="s">
        <v>24</v>
      </c>
      <c r="D86" s="59">
        <v>1</v>
      </c>
      <c r="E86" s="62">
        <v>15000</v>
      </c>
      <c r="F86" s="64">
        <f t="shared" si="44"/>
        <v>2850</v>
      </c>
      <c r="G86" s="62">
        <f t="shared" si="45"/>
        <v>17850</v>
      </c>
      <c r="H86" s="62">
        <f t="shared" si="46"/>
        <v>17850</v>
      </c>
      <c r="I86" s="62">
        <v>16500</v>
      </c>
      <c r="J86" s="64">
        <f t="shared" si="47"/>
        <v>3135</v>
      </c>
      <c r="K86" s="62">
        <f t="shared" si="48"/>
        <v>19635</v>
      </c>
      <c r="L86" s="62">
        <f t="shared" si="49"/>
        <v>19635</v>
      </c>
      <c r="M86" s="62">
        <v>16200</v>
      </c>
      <c r="N86" s="64">
        <f t="shared" si="50"/>
        <v>3078</v>
      </c>
      <c r="O86" s="62">
        <f t="shared" si="51"/>
        <v>19278</v>
      </c>
      <c r="P86" s="62">
        <f t="shared" si="52"/>
        <v>19278</v>
      </c>
      <c r="Q86" s="62" t="s">
        <v>394</v>
      </c>
      <c r="R86" s="62" t="s">
        <v>394</v>
      </c>
      <c r="S86" s="62" t="s">
        <v>394</v>
      </c>
      <c r="T86" s="65" t="s">
        <v>394</v>
      </c>
      <c r="U86" s="148">
        <f>+E86/I86-1</f>
        <v>-9.0909090909090939E-2</v>
      </c>
      <c r="V86" s="148">
        <f>+M86/E86-1</f>
        <v>8.0000000000000071E-2</v>
      </c>
      <c r="W86" s="64">
        <f t="shared" si="53"/>
        <v>15900</v>
      </c>
      <c r="X86" s="64">
        <f t="shared" si="54"/>
        <v>3021</v>
      </c>
      <c r="Y86" s="62">
        <f t="shared" si="55"/>
        <v>18921</v>
      </c>
      <c r="Z86" s="62">
        <f t="shared" si="56"/>
        <v>18921</v>
      </c>
      <c r="AA86" s="64">
        <f t="shared" si="57"/>
        <v>16200</v>
      </c>
      <c r="AB86" s="64">
        <f t="shared" si="58"/>
        <v>3078</v>
      </c>
      <c r="AC86" s="62">
        <f t="shared" si="59"/>
        <v>19278</v>
      </c>
      <c r="AD86" s="62">
        <f t="shared" si="60"/>
        <v>19278</v>
      </c>
      <c r="AE86" s="64">
        <f t="shared" si="61"/>
        <v>15000</v>
      </c>
      <c r="AF86" s="64">
        <f t="shared" si="62"/>
        <v>2850</v>
      </c>
      <c r="AG86" s="62">
        <f t="shared" si="63"/>
        <v>17850</v>
      </c>
      <c r="AH86" s="62">
        <f t="shared" si="64"/>
        <v>17850</v>
      </c>
      <c r="AI86" s="74">
        <v>0</v>
      </c>
      <c r="AJ86" s="64">
        <f t="shared" si="65"/>
        <v>15900</v>
      </c>
      <c r="AK86" s="64">
        <f t="shared" si="66"/>
        <v>3021</v>
      </c>
      <c r="AL86" s="62">
        <f t="shared" si="67"/>
        <v>18921</v>
      </c>
      <c r="AM86" s="62">
        <f t="shared" si="68"/>
        <v>18921</v>
      </c>
    </row>
    <row r="87" spans="1:39" ht="51" x14ac:dyDescent="0.2">
      <c r="A87" s="59">
        <v>82</v>
      </c>
      <c r="B87" s="77" t="s">
        <v>603</v>
      </c>
      <c r="C87" s="61" t="s">
        <v>24</v>
      </c>
      <c r="D87" s="59">
        <v>1</v>
      </c>
      <c r="E87" s="62">
        <v>16000</v>
      </c>
      <c r="F87" s="64">
        <f t="shared" si="44"/>
        <v>3040</v>
      </c>
      <c r="G87" s="62">
        <f t="shared" si="45"/>
        <v>19040</v>
      </c>
      <c r="H87" s="62">
        <f t="shared" si="46"/>
        <v>19040</v>
      </c>
      <c r="I87" s="62">
        <v>16900</v>
      </c>
      <c r="J87" s="64">
        <f t="shared" si="47"/>
        <v>3211</v>
      </c>
      <c r="K87" s="62">
        <f t="shared" si="48"/>
        <v>20111</v>
      </c>
      <c r="L87" s="62">
        <f t="shared" si="49"/>
        <v>20111</v>
      </c>
      <c r="M87" s="62">
        <v>16200</v>
      </c>
      <c r="N87" s="64">
        <f t="shared" si="50"/>
        <v>3078</v>
      </c>
      <c r="O87" s="62">
        <f t="shared" si="51"/>
        <v>19278</v>
      </c>
      <c r="P87" s="62">
        <f t="shared" si="52"/>
        <v>19278</v>
      </c>
      <c r="Q87" s="62">
        <v>2418.69</v>
      </c>
      <c r="R87" s="62">
        <f t="shared" ref="R87:R90" si="73">Q87*19%</f>
        <v>459.55110000000002</v>
      </c>
      <c r="S87" s="62">
        <f t="shared" ref="S87:S90" si="74">R87+Q87</f>
        <v>2878.2411000000002</v>
      </c>
      <c r="T87" s="65">
        <f t="shared" ref="T87:T90" si="75">S87</f>
        <v>2878.2411000000002</v>
      </c>
      <c r="U87" s="148">
        <f>+E87/I87-1</f>
        <v>-5.3254437869822535E-2</v>
      </c>
      <c r="V87" s="148">
        <f>+M87/E87-1</f>
        <v>1.2499999999999956E-2</v>
      </c>
      <c r="W87" s="64">
        <f t="shared" si="53"/>
        <v>16366.666666666666</v>
      </c>
      <c r="X87" s="64">
        <f t="shared" si="54"/>
        <v>3109.6666666666665</v>
      </c>
      <c r="Y87" s="62">
        <f t="shared" si="55"/>
        <v>19476.333333333332</v>
      </c>
      <c r="Z87" s="62">
        <f t="shared" si="56"/>
        <v>19476.333333333332</v>
      </c>
      <c r="AA87" s="64">
        <f t="shared" si="57"/>
        <v>16200</v>
      </c>
      <c r="AB87" s="64">
        <f t="shared" si="58"/>
        <v>3078</v>
      </c>
      <c r="AC87" s="62">
        <f t="shared" si="59"/>
        <v>19278</v>
      </c>
      <c r="AD87" s="62">
        <f t="shared" si="60"/>
        <v>19278</v>
      </c>
      <c r="AE87" s="64">
        <f t="shared" si="61"/>
        <v>16000</v>
      </c>
      <c r="AF87" s="64">
        <f t="shared" si="62"/>
        <v>3040</v>
      </c>
      <c r="AG87" s="62">
        <f t="shared" si="63"/>
        <v>19040</v>
      </c>
      <c r="AH87" s="62">
        <f t="shared" si="64"/>
        <v>19040</v>
      </c>
      <c r="AI87" s="74">
        <f t="shared" si="69"/>
        <v>17057.643333333333</v>
      </c>
      <c r="AJ87" s="64">
        <f t="shared" si="65"/>
        <v>16366.666666666666</v>
      </c>
      <c r="AK87" s="64">
        <f t="shared" si="66"/>
        <v>3109.6666666666665</v>
      </c>
      <c r="AL87" s="62">
        <f t="shared" si="67"/>
        <v>19476.333333333332</v>
      </c>
      <c r="AM87" s="62">
        <f t="shared" si="68"/>
        <v>19476.333333333332</v>
      </c>
    </row>
    <row r="88" spans="1:39" ht="51" x14ac:dyDescent="0.2">
      <c r="A88" s="59">
        <v>83</v>
      </c>
      <c r="B88" s="77" t="s">
        <v>604</v>
      </c>
      <c r="C88" s="61" t="s">
        <v>24</v>
      </c>
      <c r="D88" s="59">
        <v>1</v>
      </c>
      <c r="E88" s="62">
        <v>18000</v>
      </c>
      <c r="F88" s="64">
        <f t="shared" si="44"/>
        <v>3420</v>
      </c>
      <c r="G88" s="62">
        <f t="shared" si="45"/>
        <v>21420</v>
      </c>
      <c r="H88" s="62">
        <f t="shared" si="46"/>
        <v>21420</v>
      </c>
      <c r="I88" s="62">
        <v>17800</v>
      </c>
      <c r="J88" s="64">
        <f t="shared" si="47"/>
        <v>3382</v>
      </c>
      <c r="K88" s="62">
        <f t="shared" si="48"/>
        <v>21182</v>
      </c>
      <c r="L88" s="62">
        <f t="shared" si="49"/>
        <v>21182</v>
      </c>
      <c r="M88" s="62">
        <v>16200</v>
      </c>
      <c r="N88" s="64">
        <f t="shared" si="50"/>
        <v>3078</v>
      </c>
      <c r="O88" s="62">
        <f t="shared" si="51"/>
        <v>19278</v>
      </c>
      <c r="P88" s="62">
        <f t="shared" si="52"/>
        <v>19278</v>
      </c>
      <c r="Q88" s="62">
        <v>3390.73</v>
      </c>
      <c r="R88" s="62">
        <f t="shared" si="73"/>
        <v>644.23869999999999</v>
      </c>
      <c r="S88" s="62">
        <f t="shared" si="74"/>
        <v>4034.9686999999999</v>
      </c>
      <c r="T88" s="65">
        <f t="shared" si="75"/>
        <v>4034.9686999999999</v>
      </c>
      <c r="U88" s="148">
        <f>+E88/I88-1</f>
        <v>1.1235955056179803E-2</v>
      </c>
      <c r="V88" s="148">
        <f>+M88/E88-1</f>
        <v>-9.9999999999999978E-2</v>
      </c>
      <c r="W88" s="64">
        <f t="shared" si="53"/>
        <v>17333.333333333332</v>
      </c>
      <c r="X88" s="64">
        <f t="shared" si="54"/>
        <v>3293.333333333333</v>
      </c>
      <c r="Y88" s="62">
        <f t="shared" si="55"/>
        <v>20626.666666666664</v>
      </c>
      <c r="Z88" s="62">
        <f t="shared" si="56"/>
        <v>20626.666666666664</v>
      </c>
      <c r="AA88" s="64">
        <f t="shared" si="57"/>
        <v>17800</v>
      </c>
      <c r="AB88" s="64">
        <f t="shared" si="58"/>
        <v>3382</v>
      </c>
      <c r="AC88" s="62">
        <f t="shared" si="59"/>
        <v>21182</v>
      </c>
      <c r="AD88" s="62">
        <f t="shared" si="60"/>
        <v>21182</v>
      </c>
      <c r="AE88" s="64">
        <f t="shared" si="61"/>
        <v>16200</v>
      </c>
      <c r="AF88" s="64">
        <f t="shared" si="62"/>
        <v>3078</v>
      </c>
      <c r="AG88" s="62">
        <f t="shared" si="63"/>
        <v>19278</v>
      </c>
      <c r="AH88" s="62">
        <f t="shared" si="64"/>
        <v>19278</v>
      </c>
      <c r="AI88" s="74">
        <f t="shared" si="69"/>
        <v>17235.936666666665</v>
      </c>
      <c r="AJ88" s="64">
        <f t="shared" si="65"/>
        <v>17333.333333333332</v>
      </c>
      <c r="AK88" s="64">
        <f t="shared" si="66"/>
        <v>3293.333333333333</v>
      </c>
      <c r="AL88" s="62">
        <f t="shared" si="67"/>
        <v>20626.666666666664</v>
      </c>
      <c r="AM88" s="62">
        <f t="shared" si="68"/>
        <v>20626.666666666664</v>
      </c>
    </row>
    <row r="89" spans="1:39" ht="51" x14ac:dyDescent="0.2">
      <c r="A89" s="59">
        <v>84</v>
      </c>
      <c r="B89" s="77" t="s">
        <v>605</v>
      </c>
      <c r="C89" s="61" t="s">
        <v>24</v>
      </c>
      <c r="D89" s="59">
        <v>1</v>
      </c>
      <c r="E89" s="62">
        <v>15000</v>
      </c>
      <c r="F89" s="64">
        <f t="shared" si="44"/>
        <v>2850</v>
      </c>
      <c r="G89" s="62">
        <f t="shared" si="45"/>
        <v>17850</v>
      </c>
      <c r="H89" s="62">
        <f t="shared" si="46"/>
        <v>17850</v>
      </c>
      <c r="I89" s="62">
        <v>15200</v>
      </c>
      <c r="J89" s="64">
        <f t="shared" si="47"/>
        <v>2888</v>
      </c>
      <c r="K89" s="62">
        <f t="shared" si="48"/>
        <v>18088</v>
      </c>
      <c r="L89" s="62">
        <f t="shared" si="49"/>
        <v>18088</v>
      </c>
      <c r="M89" s="62">
        <v>16400</v>
      </c>
      <c r="N89" s="64">
        <f t="shared" si="50"/>
        <v>3116</v>
      </c>
      <c r="O89" s="62">
        <f t="shared" si="51"/>
        <v>19516</v>
      </c>
      <c r="P89" s="62">
        <f t="shared" si="52"/>
        <v>19516</v>
      </c>
      <c r="Q89" s="62">
        <v>2623.36</v>
      </c>
      <c r="R89" s="62">
        <f t="shared" si="73"/>
        <v>498.43840000000006</v>
      </c>
      <c r="S89" s="62">
        <f t="shared" si="74"/>
        <v>3121.7984000000001</v>
      </c>
      <c r="T89" s="65">
        <f t="shared" si="75"/>
        <v>3121.7984000000001</v>
      </c>
      <c r="U89" s="148">
        <f>+E89/I89-1</f>
        <v>-1.3157894736842146E-2</v>
      </c>
      <c r="V89" s="148">
        <f>+M89/E89-1</f>
        <v>9.3333333333333268E-2</v>
      </c>
      <c r="W89" s="64">
        <f t="shared" si="53"/>
        <v>15533.333333333334</v>
      </c>
      <c r="X89" s="64">
        <f t="shared" si="54"/>
        <v>2951.3333333333335</v>
      </c>
      <c r="Y89" s="62">
        <f t="shared" si="55"/>
        <v>18484.666666666668</v>
      </c>
      <c r="Z89" s="62">
        <f t="shared" si="56"/>
        <v>18484.666666666668</v>
      </c>
      <c r="AA89" s="64">
        <f t="shared" si="57"/>
        <v>15200</v>
      </c>
      <c r="AB89" s="64">
        <f t="shared" si="58"/>
        <v>2888</v>
      </c>
      <c r="AC89" s="62">
        <f t="shared" si="59"/>
        <v>18088</v>
      </c>
      <c r="AD89" s="62">
        <f t="shared" si="60"/>
        <v>18088</v>
      </c>
      <c r="AE89" s="64">
        <f t="shared" si="61"/>
        <v>15000</v>
      </c>
      <c r="AF89" s="64">
        <f t="shared" si="62"/>
        <v>2850</v>
      </c>
      <c r="AG89" s="62">
        <f t="shared" si="63"/>
        <v>17850</v>
      </c>
      <c r="AH89" s="62">
        <f t="shared" si="64"/>
        <v>17850</v>
      </c>
      <c r="AI89" s="74">
        <f t="shared" si="69"/>
        <v>15861.306666666667</v>
      </c>
      <c r="AJ89" s="64">
        <f t="shared" si="65"/>
        <v>15533.333333333334</v>
      </c>
      <c r="AK89" s="64">
        <f t="shared" si="66"/>
        <v>2951.3333333333335</v>
      </c>
      <c r="AL89" s="62">
        <f t="shared" si="67"/>
        <v>18484.666666666668</v>
      </c>
      <c r="AM89" s="62">
        <f t="shared" si="68"/>
        <v>18484.666666666668</v>
      </c>
    </row>
    <row r="90" spans="1:39" ht="51" x14ac:dyDescent="0.2">
      <c r="A90" s="59">
        <v>85</v>
      </c>
      <c r="B90" s="77" t="s">
        <v>606</v>
      </c>
      <c r="C90" s="61" t="s">
        <v>24</v>
      </c>
      <c r="D90" s="59">
        <v>1</v>
      </c>
      <c r="E90" s="62">
        <v>10000</v>
      </c>
      <c r="F90" s="64">
        <f t="shared" si="44"/>
        <v>1900</v>
      </c>
      <c r="G90" s="62">
        <f t="shared" si="45"/>
        <v>11900</v>
      </c>
      <c r="H90" s="62">
        <f t="shared" si="46"/>
        <v>11900</v>
      </c>
      <c r="I90" s="62">
        <v>14500</v>
      </c>
      <c r="J90" s="64">
        <f t="shared" si="47"/>
        <v>2755</v>
      </c>
      <c r="K90" s="62">
        <f t="shared" si="48"/>
        <v>17255</v>
      </c>
      <c r="L90" s="62">
        <f t="shared" si="49"/>
        <v>17255</v>
      </c>
      <c r="M90" s="62">
        <v>13200</v>
      </c>
      <c r="N90" s="64">
        <f t="shared" si="50"/>
        <v>2508</v>
      </c>
      <c r="O90" s="62">
        <f t="shared" si="51"/>
        <v>15708</v>
      </c>
      <c r="P90" s="62">
        <f t="shared" si="52"/>
        <v>15708</v>
      </c>
      <c r="Q90" s="62">
        <v>1810.71</v>
      </c>
      <c r="R90" s="62">
        <f t="shared" si="73"/>
        <v>344.03489999999999</v>
      </c>
      <c r="S90" s="62">
        <f t="shared" si="74"/>
        <v>2154.7449000000001</v>
      </c>
      <c r="T90" s="65">
        <f t="shared" si="75"/>
        <v>2154.7449000000001</v>
      </c>
      <c r="U90" s="148">
        <f>+E90/I90-1</f>
        <v>-0.31034482758620685</v>
      </c>
      <c r="V90" s="148">
        <f>+M90/E90-1</f>
        <v>0.32000000000000006</v>
      </c>
      <c r="W90" s="64">
        <f t="shared" si="53"/>
        <v>12566.666666666666</v>
      </c>
      <c r="X90" s="64">
        <f t="shared" si="54"/>
        <v>2387.6666666666665</v>
      </c>
      <c r="Y90" s="62">
        <f t="shared" si="55"/>
        <v>14954.333333333332</v>
      </c>
      <c r="Z90" s="62">
        <f t="shared" si="56"/>
        <v>14954.333333333332</v>
      </c>
      <c r="AA90" s="64">
        <f t="shared" si="57"/>
        <v>13200</v>
      </c>
      <c r="AB90" s="64">
        <f t="shared" si="58"/>
        <v>2508</v>
      </c>
      <c r="AC90" s="62">
        <f t="shared" si="59"/>
        <v>15708</v>
      </c>
      <c r="AD90" s="62">
        <f t="shared" si="60"/>
        <v>15708</v>
      </c>
      <c r="AE90" s="64">
        <f t="shared" si="61"/>
        <v>10000</v>
      </c>
      <c r="AF90" s="64">
        <f t="shared" si="62"/>
        <v>1900</v>
      </c>
      <c r="AG90" s="62">
        <f t="shared" si="63"/>
        <v>11900</v>
      </c>
      <c r="AH90" s="62">
        <f t="shared" si="64"/>
        <v>11900</v>
      </c>
      <c r="AI90" s="74">
        <f t="shared" si="69"/>
        <v>13143.623333333333</v>
      </c>
      <c r="AJ90" s="64">
        <f t="shared" si="65"/>
        <v>12566.666666666666</v>
      </c>
      <c r="AK90" s="64">
        <f t="shared" si="66"/>
        <v>2387.6666666666665</v>
      </c>
      <c r="AL90" s="62">
        <f t="shared" si="67"/>
        <v>14954.333333333332</v>
      </c>
      <c r="AM90" s="62">
        <f t="shared" si="68"/>
        <v>14954.333333333332</v>
      </c>
    </row>
    <row r="91" spans="1:39" ht="102" x14ac:dyDescent="0.2">
      <c r="A91" s="59">
        <v>86</v>
      </c>
      <c r="B91" s="60" t="s">
        <v>607</v>
      </c>
      <c r="C91" s="61" t="s">
        <v>24</v>
      </c>
      <c r="D91" s="59">
        <v>1</v>
      </c>
      <c r="E91" s="62">
        <v>21000</v>
      </c>
      <c r="F91" s="64">
        <f t="shared" si="44"/>
        <v>3990</v>
      </c>
      <c r="G91" s="62">
        <f t="shared" si="45"/>
        <v>24990</v>
      </c>
      <c r="H91" s="62">
        <f t="shared" si="46"/>
        <v>24990</v>
      </c>
      <c r="I91" s="62">
        <v>16200</v>
      </c>
      <c r="J91" s="64">
        <f t="shared" si="47"/>
        <v>3078</v>
      </c>
      <c r="K91" s="62">
        <f t="shared" si="48"/>
        <v>19278</v>
      </c>
      <c r="L91" s="62">
        <f t="shared" si="49"/>
        <v>19278</v>
      </c>
      <c r="M91" s="62">
        <v>17000</v>
      </c>
      <c r="N91" s="64">
        <f t="shared" si="50"/>
        <v>3230</v>
      </c>
      <c r="O91" s="62">
        <f t="shared" si="51"/>
        <v>20230</v>
      </c>
      <c r="P91" s="62">
        <f t="shared" si="52"/>
        <v>20230</v>
      </c>
      <c r="Q91" s="62" t="s">
        <v>394</v>
      </c>
      <c r="R91" s="62" t="s">
        <v>394</v>
      </c>
      <c r="S91" s="62" t="s">
        <v>394</v>
      </c>
      <c r="T91" s="65" t="s">
        <v>394</v>
      </c>
      <c r="U91" s="148">
        <f>+E91/I91-1</f>
        <v>0.29629629629629628</v>
      </c>
      <c r="V91" s="148">
        <f>+M91/E91-1</f>
        <v>-0.19047619047619047</v>
      </c>
      <c r="W91" s="64">
        <f t="shared" si="53"/>
        <v>18066.666666666668</v>
      </c>
      <c r="X91" s="64">
        <f t="shared" si="54"/>
        <v>3432.666666666667</v>
      </c>
      <c r="Y91" s="62">
        <f t="shared" si="55"/>
        <v>21499.333333333336</v>
      </c>
      <c r="Z91" s="62">
        <f t="shared" si="56"/>
        <v>21499.333333333336</v>
      </c>
      <c r="AA91" s="64">
        <f t="shared" si="57"/>
        <v>17000</v>
      </c>
      <c r="AB91" s="64">
        <f t="shared" si="58"/>
        <v>3230</v>
      </c>
      <c r="AC91" s="62">
        <f t="shared" si="59"/>
        <v>20230</v>
      </c>
      <c r="AD91" s="62">
        <f t="shared" si="60"/>
        <v>20230</v>
      </c>
      <c r="AE91" s="64">
        <f t="shared" si="61"/>
        <v>16200</v>
      </c>
      <c r="AF91" s="64">
        <f t="shared" si="62"/>
        <v>3078</v>
      </c>
      <c r="AG91" s="62">
        <f t="shared" si="63"/>
        <v>19278</v>
      </c>
      <c r="AH91" s="62">
        <f t="shared" si="64"/>
        <v>19278</v>
      </c>
      <c r="AI91" s="74">
        <v>0</v>
      </c>
      <c r="AJ91" s="64">
        <f t="shared" si="65"/>
        <v>18066.666666666668</v>
      </c>
      <c r="AK91" s="64">
        <f t="shared" si="66"/>
        <v>3432.666666666667</v>
      </c>
      <c r="AL91" s="62">
        <f t="shared" si="67"/>
        <v>21499.333333333336</v>
      </c>
      <c r="AM91" s="62">
        <f t="shared" si="68"/>
        <v>21499.333333333336</v>
      </c>
    </row>
    <row r="92" spans="1:39" ht="165.75" x14ac:dyDescent="0.2">
      <c r="A92" s="59">
        <v>87</v>
      </c>
      <c r="B92" s="60" t="s">
        <v>608</v>
      </c>
      <c r="C92" s="61" t="s">
        <v>82</v>
      </c>
      <c r="D92" s="59">
        <v>1</v>
      </c>
      <c r="E92" s="62">
        <v>35000</v>
      </c>
      <c r="F92" s="64">
        <f t="shared" si="44"/>
        <v>6650</v>
      </c>
      <c r="G92" s="62">
        <f t="shared" si="45"/>
        <v>41650</v>
      </c>
      <c r="H92" s="62">
        <f t="shared" si="46"/>
        <v>41650</v>
      </c>
      <c r="I92" s="62">
        <v>31200</v>
      </c>
      <c r="J92" s="64">
        <f t="shared" si="47"/>
        <v>5928</v>
      </c>
      <c r="K92" s="62">
        <f t="shared" si="48"/>
        <v>37128</v>
      </c>
      <c r="L92" s="62">
        <f t="shared" si="49"/>
        <v>37128</v>
      </c>
      <c r="M92" s="62">
        <v>32000</v>
      </c>
      <c r="N92" s="64">
        <f t="shared" si="50"/>
        <v>6080</v>
      </c>
      <c r="O92" s="62">
        <f t="shared" si="51"/>
        <v>38080</v>
      </c>
      <c r="P92" s="62">
        <f t="shared" si="52"/>
        <v>38080</v>
      </c>
      <c r="Q92" s="62" t="s">
        <v>394</v>
      </c>
      <c r="R92" s="62" t="s">
        <v>394</v>
      </c>
      <c r="S92" s="62" t="s">
        <v>394</v>
      </c>
      <c r="T92" s="65" t="s">
        <v>394</v>
      </c>
      <c r="U92" s="148">
        <f>+E92/I92-1</f>
        <v>0.12179487179487181</v>
      </c>
      <c r="V92" s="148">
        <f>+M92/E92-1</f>
        <v>-8.5714285714285743E-2</v>
      </c>
      <c r="W92" s="64">
        <f t="shared" si="53"/>
        <v>32733.333333333332</v>
      </c>
      <c r="X92" s="64">
        <f t="shared" si="54"/>
        <v>6219.333333333333</v>
      </c>
      <c r="Y92" s="62">
        <f t="shared" si="55"/>
        <v>38952.666666666664</v>
      </c>
      <c r="Z92" s="62">
        <f t="shared" si="56"/>
        <v>38952.666666666664</v>
      </c>
      <c r="AA92" s="64">
        <f t="shared" si="57"/>
        <v>32000</v>
      </c>
      <c r="AB92" s="64">
        <f t="shared" si="58"/>
        <v>6080</v>
      </c>
      <c r="AC92" s="62">
        <f t="shared" si="59"/>
        <v>38080</v>
      </c>
      <c r="AD92" s="62">
        <f t="shared" si="60"/>
        <v>38080</v>
      </c>
      <c r="AE92" s="64">
        <f t="shared" si="61"/>
        <v>31200</v>
      </c>
      <c r="AF92" s="64">
        <f t="shared" si="62"/>
        <v>5928</v>
      </c>
      <c r="AG92" s="62">
        <f t="shared" si="63"/>
        <v>37128</v>
      </c>
      <c r="AH92" s="62">
        <f t="shared" si="64"/>
        <v>37128</v>
      </c>
      <c r="AI92" s="74">
        <v>0</v>
      </c>
      <c r="AJ92" s="64">
        <f t="shared" si="65"/>
        <v>32733.333333333332</v>
      </c>
      <c r="AK92" s="64">
        <f t="shared" si="66"/>
        <v>6219.333333333333</v>
      </c>
      <c r="AL92" s="62">
        <f t="shared" si="67"/>
        <v>38952.666666666664</v>
      </c>
      <c r="AM92" s="62">
        <f t="shared" si="68"/>
        <v>38952.666666666664</v>
      </c>
    </row>
    <row r="93" spans="1:39" ht="127.5" x14ac:dyDescent="0.2">
      <c r="A93" s="59">
        <v>88</v>
      </c>
      <c r="B93" s="60" t="s">
        <v>609</v>
      </c>
      <c r="C93" s="61" t="s">
        <v>82</v>
      </c>
      <c r="D93" s="59">
        <v>1</v>
      </c>
      <c r="E93" s="62">
        <v>15000</v>
      </c>
      <c r="F93" s="64">
        <f t="shared" si="44"/>
        <v>2850</v>
      </c>
      <c r="G93" s="62">
        <f t="shared" si="45"/>
        <v>17850</v>
      </c>
      <c r="H93" s="62">
        <f t="shared" si="46"/>
        <v>17850</v>
      </c>
      <c r="I93" s="62">
        <v>15000</v>
      </c>
      <c r="J93" s="64">
        <f t="shared" si="47"/>
        <v>2850</v>
      </c>
      <c r="K93" s="62">
        <f t="shared" si="48"/>
        <v>17850</v>
      </c>
      <c r="L93" s="62">
        <f t="shared" si="49"/>
        <v>17850</v>
      </c>
      <c r="M93" s="62">
        <v>16100</v>
      </c>
      <c r="N93" s="64">
        <f t="shared" si="50"/>
        <v>3059</v>
      </c>
      <c r="O93" s="62">
        <f t="shared" si="51"/>
        <v>19159</v>
      </c>
      <c r="P93" s="62">
        <f t="shared" si="52"/>
        <v>19159</v>
      </c>
      <c r="Q93" s="62" t="s">
        <v>394</v>
      </c>
      <c r="R93" s="62" t="s">
        <v>394</v>
      </c>
      <c r="S93" s="62" t="s">
        <v>394</v>
      </c>
      <c r="T93" s="65" t="s">
        <v>394</v>
      </c>
      <c r="U93" s="148">
        <f>+E93/I93-1</f>
        <v>0</v>
      </c>
      <c r="V93" s="148">
        <f>+M93/E93-1</f>
        <v>7.333333333333325E-2</v>
      </c>
      <c r="W93" s="64">
        <f t="shared" si="53"/>
        <v>15366.666666666666</v>
      </c>
      <c r="X93" s="64">
        <f t="shared" si="54"/>
        <v>2919.6666666666665</v>
      </c>
      <c r="Y93" s="62">
        <f t="shared" si="55"/>
        <v>18286.333333333332</v>
      </c>
      <c r="Z93" s="62">
        <f t="shared" si="56"/>
        <v>18286.333333333332</v>
      </c>
      <c r="AA93" s="64">
        <f t="shared" si="57"/>
        <v>15000</v>
      </c>
      <c r="AB93" s="64">
        <f t="shared" si="58"/>
        <v>2850</v>
      </c>
      <c r="AC93" s="62">
        <f t="shared" si="59"/>
        <v>17850</v>
      </c>
      <c r="AD93" s="62">
        <f t="shared" si="60"/>
        <v>17850</v>
      </c>
      <c r="AE93" s="64">
        <f t="shared" si="61"/>
        <v>15000</v>
      </c>
      <c r="AF93" s="64">
        <f t="shared" si="62"/>
        <v>2850</v>
      </c>
      <c r="AG93" s="62">
        <f t="shared" si="63"/>
        <v>17850</v>
      </c>
      <c r="AH93" s="62">
        <f t="shared" si="64"/>
        <v>17850</v>
      </c>
      <c r="AI93" s="74">
        <v>0</v>
      </c>
      <c r="AJ93" s="64">
        <f t="shared" si="65"/>
        <v>15366.666666666666</v>
      </c>
      <c r="AK93" s="64">
        <f t="shared" si="66"/>
        <v>2919.6666666666665</v>
      </c>
      <c r="AL93" s="62">
        <f t="shared" si="67"/>
        <v>18286.333333333332</v>
      </c>
      <c r="AM93" s="62">
        <f t="shared" si="68"/>
        <v>18286.333333333332</v>
      </c>
    </row>
    <row r="94" spans="1:39" ht="76.5" x14ac:dyDescent="0.2">
      <c r="A94" s="59">
        <v>89</v>
      </c>
      <c r="B94" s="60" t="s">
        <v>610</v>
      </c>
      <c r="C94" s="61" t="s">
        <v>82</v>
      </c>
      <c r="D94" s="59">
        <v>1</v>
      </c>
      <c r="E94" s="62">
        <v>15000</v>
      </c>
      <c r="F94" s="64">
        <f t="shared" si="44"/>
        <v>2850</v>
      </c>
      <c r="G94" s="62">
        <f t="shared" si="45"/>
        <v>17850</v>
      </c>
      <c r="H94" s="62">
        <f t="shared" si="46"/>
        <v>17850</v>
      </c>
      <c r="I94" s="62">
        <v>15600</v>
      </c>
      <c r="J94" s="64">
        <f t="shared" si="47"/>
        <v>2964</v>
      </c>
      <c r="K94" s="62">
        <f t="shared" si="48"/>
        <v>18564</v>
      </c>
      <c r="L94" s="62">
        <f t="shared" si="49"/>
        <v>18564</v>
      </c>
      <c r="M94" s="62">
        <v>16100</v>
      </c>
      <c r="N94" s="64">
        <f t="shared" si="50"/>
        <v>3059</v>
      </c>
      <c r="O94" s="62">
        <f t="shared" si="51"/>
        <v>19159</v>
      </c>
      <c r="P94" s="62">
        <f t="shared" si="52"/>
        <v>19159</v>
      </c>
      <c r="Q94" s="62" t="s">
        <v>394</v>
      </c>
      <c r="R94" s="62" t="s">
        <v>394</v>
      </c>
      <c r="S94" s="62" t="s">
        <v>394</v>
      </c>
      <c r="T94" s="65" t="s">
        <v>394</v>
      </c>
      <c r="U94" s="148">
        <f>+E94/I94-1</f>
        <v>-3.8461538461538436E-2</v>
      </c>
      <c r="V94" s="148">
        <f>+M94/E94-1</f>
        <v>7.333333333333325E-2</v>
      </c>
      <c r="W94" s="64">
        <f t="shared" si="53"/>
        <v>15566.666666666666</v>
      </c>
      <c r="X94" s="64">
        <f t="shared" si="54"/>
        <v>2957.6666666666665</v>
      </c>
      <c r="Y94" s="62">
        <f t="shared" si="55"/>
        <v>18524.333333333332</v>
      </c>
      <c r="Z94" s="62">
        <f t="shared" si="56"/>
        <v>18524.333333333332</v>
      </c>
      <c r="AA94" s="64">
        <f t="shared" si="57"/>
        <v>15600</v>
      </c>
      <c r="AB94" s="64">
        <f t="shared" si="58"/>
        <v>2964</v>
      </c>
      <c r="AC94" s="62">
        <f t="shared" si="59"/>
        <v>18564</v>
      </c>
      <c r="AD94" s="62">
        <f t="shared" si="60"/>
        <v>18564</v>
      </c>
      <c r="AE94" s="64">
        <f t="shared" si="61"/>
        <v>15000</v>
      </c>
      <c r="AF94" s="64">
        <f t="shared" si="62"/>
        <v>2850</v>
      </c>
      <c r="AG94" s="62">
        <f t="shared" si="63"/>
        <v>17850</v>
      </c>
      <c r="AH94" s="62">
        <f t="shared" si="64"/>
        <v>17850</v>
      </c>
      <c r="AI94" s="74">
        <v>0</v>
      </c>
      <c r="AJ94" s="64">
        <f t="shared" si="65"/>
        <v>15566.666666666666</v>
      </c>
      <c r="AK94" s="64">
        <f t="shared" si="66"/>
        <v>2957.6666666666665</v>
      </c>
      <c r="AL94" s="62">
        <f t="shared" si="67"/>
        <v>18524.333333333332</v>
      </c>
      <c r="AM94" s="62">
        <f t="shared" si="68"/>
        <v>18524.333333333332</v>
      </c>
    </row>
    <row r="95" spans="1:39" ht="89.25" x14ac:dyDescent="0.2">
      <c r="A95" s="59">
        <v>90</v>
      </c>
      <c r="B95" s="60" t="s">
        <v>611</v>
      </c>
      <c r="C95" s="61" t="s">
        <v>24</v>
      </c>
      <c r="D95" s="59">
        <v>1</v>
      </c>
      <c r="E95" s="62">
        <v>5000</v>
      </c>
      <c r="F95" s="64">
        <f t="shared" si="44"/>
        <v>950</v>
      </c>
      <c r="G95" s="62">
        <f t="shared" si="45"/>
        <v>5950</v>
      </c>
      <c r="H95" s="62">
        <f t="shared" si="46"/>
        <v>5950</v>
      </c>
      <c r="I95" s="62">
        <v>3500</v>
      </c>
      <c r="J95" s="64">
        <f t="shared" si="47"/>
        <v>665</v>
      </c>
      <c r="K95" s="62">
        <f t="shared" si="48"/>
        <v>4165</v>
      </c>
      <c r="L95" s="62">
        <f t="shared" si="49"/>
        <v>4165</v>
      </c>
      <c r="M95" s="62">
        <v>4200</v>
      </c>
      <c r="N95" s="64">
        <f t="shared" si="50"/>
        <v>798</v>
      </c>
      <c r="O95" s="62">
        <f t="shared" si="51"/>
        <v>4998</v>
      </c>
      <c r="P95" s="62">
        <f t="shared" si="52"/>
        <v>4998</v>
      </c>
      <c r="Q95" s="62" t="s">
        <v>394</v>
      </c>
      <c r="R95" s="62" t="s">
        <v>394</v>
      </c>
      <c r="S95" s="62" t="s">
        <v>394</v>
      </c>
      <c r="T95" s="65" t="s">
        <v>394</v>
      </c>
      <c r="U95" s="148">
        <f>+E95/I95-1</f>
        <v>0.4285714285714286</v>
      </c>
      <c r="V95" s="148">
        <f>+M95/E95-1</f>
        <v>-0.16000000000000003</v>
      </c>
      <c r="W95" s="64">
        <f t="shared" si="53"/>
        <v>4233.333333333333</v>
      </c>
      <c r="X95" s="64">
        <f t="shared" si="54"/>
        <v>804.33333333333326</v>
      </c>
      <c r="Y95" s="62">
        <f t="shared" si="55"/>
        <v>5037.6666666666661</v>
      </c>
      <c r="Z95" s="62">
        <f t="shared" si="56"/>
        <v>5037.6666666666661</v>
      </c>
      <c r="AA95" s="64">
        <f t="shared" si="57"/>
        <v>4200</v>
      </c>
      <c r="AB95" s="64">
        <f t="shared" si="58"/>
        <v>798</v>
      </c>
      <c r="AC95" s="62">
        <f t="shared" si="59"/>
        <v>4998</v>
      </c>
      <c r="AD95" s="62">
        <f t="shared" si="60"/>
        <v>4998</v>
      </c>
      <c r="AE95" s="64">
        <f t="shared" si="61"/>
        <v>3500</v>
      </c>
      <c r="AF95" s="64">
        <f t="shared" si="62"/>
        <v>665</v>
      </c>
      <c r="AG95" s="62">
        <f t="shared" si="63"/>
        <v>4165</v>
      </c>
      <c r="AH95" s="62">
        <f t="shared" si="64"/>
        <v>4165</v>
      </c>
      <c r="AI95" s="74">
        <v>0</v>
      </c>
      <c r="AJ95" s="64">
        <f t="shared" si="65"/>
        <v>4233.333333333333</v>
      </c>
      <c r="AK95" s="64">
        <f t="shared" si="66"/>
        <v>804.33333333333326</v>
      </c>
      <c r="AL95" s="62">
        <f t="shared" si="67"/>
        <v>5037.6666666666661</v>
      </c>
      <c r="AM95" s="62">
        <f t="shared" si="68"/>
        <v>5037.6666666666661</v>
      </c>
    </row>
    <row r="96" spans="1:39" ht="102" x14ac:dyDescent="0.2">
      <c r="A96" s="59">
        <v>91</v>
      </c>
      <c r="B96" s="60" t="s">
        <v>612</v>
      </c>
      <c r="C96" s="61" t="s">
        <v>24</v>
      </c>
      <c r="D96" s="59">
        <v>1</v>
      </c>
      <c r="E96" s="62">
        <v>5800</v>
      </c>
      <c r="F96" s="64">
        <f t="shared" si="44"/>
        <v>1102</v>
      </c>
      <c r="G96" s="62">
        <f t="shared" si="45"/>
        <v>6902</v>
      </c>
      <c r="H96" s="62">
        <f t="shared" si="46"/>
        <v>6902</v>
      </c>
      <c r="I96" s="62">
        <v>6200</v>
      </c>
      <c r="J96" s="64">
        <f t="shared" si="47"/>
        <v>1178</v>
      </c>
      <c r="K96" s="62">
        <f t="shared" si="48"/>
        <v>7378</v>
      </c>
      <c r="L96" s="62">
        <f t="shared" si="49"/>
        <v>7378</v>
      </c>
      <c r="M96" s="62">
        <v>6000</v>
      </c>
      <c r="N96" s="64">
        <f t="shared" si="50"/>
        <v>1140</v>
      </c>
      <c r="O96" s="62">
        <f t="shared" si="51"/>
        <v>7140</v>
      </c>
      <c r="P96" s="62">
        <f t="shared" si="52"/>
        <v>7140</v>
      </c>
      <c r="Q96" s="62" t="s">
        <v>394</v>
      </c>
      <c r="R96" s="62" t="s">
        <v>394</v>
      </c>
      <c r="S96" s="62" t="s">
        <v>394</v>
      </c>
      <c r="T96" s="65" t="s">
        <v>394</v>
      </c>
      <c r="U96" s="148">
        <f>+E96/I96-1</f>
        <v>-6.4516129032258118E-2</v>
      </c>
      <c r="V96" s="148">
        <f>+M96/E96-1</f>
        <v>3.4482758620689724E-2</v>
      </c>
      <c r="W96" s="64">
        <f t="shared" si="53"/>
        <v>6000</v>
      </c>
      <c r="X96" s="64">
        <f t="shared" si="54"/>
        <v>1140</v>
      </c>
      <c r="Y96" s="62">
        <f t="shared" si="55"/>
        <v>7140</v>
      </c>
      <c r="Z96" s="62">
        <f t="shared" si="56"/>
        <v>7140</v>
      </c>
      <c r="AA96" s="64">
        <f t="shared" si="57"/>
        <v>6000</v>
      </c>
      <c r="AB96" s="64">
        <f t="shared" si="58"/>
        <v>1140</v>
      </c>
      <c r="AC96" s="62">
        <f t="shared" si="59"/>
        <v>7140</v>
      </c>
      <c r="AD96" s="62">
        <f t="shared" si="60"/>
        <v>7140</v>
      </c>
      <c r="AE96" s="64">
        <f t="shared" si="61"/>
        <v>5800</v>
      </c>
      <c r="AF96" s="64">
        <f t="shared" si="62"/>
        <v>1102</v>
      </c>
      <c r="AG96" s="62">
        <f t="shared" si="63"/>
        <v>6902</v>
      </c>
      <c r="AH96" s="62">
        <f t="shared" si="64"/>
        <v>6902</v>
      </c>
      <c r="AI96" s="74">
        <v>0</v>
      </c>
      <c r="AJ96" s="64">
        <f t="shared" si="65"/>
        <v>6000</v>
      </c>
      <c r="AK96" s="64">
        <f t="shared" si="66"/>
        <v>1140</v>
      </c>
      <c r="AL96" s="62">
        <f t="shared" si="67"/>
        <v>7140</v>
      </c>
      <c r="AM96" s="62">
        <f t="shared" si="68"/>
        <v>7140</v>
      </c>
    </row>
    <row r="97" spans="1:39" ht="89.25" x14ac:dyDescent="0.2">
      <c r="A97" s="59">
        <v>92</v>
      </c>
      <c r="B97" s="60" t="s">
        <v>613</v>
      </c>
      <c r="C97" s="61" t="s">
        <v>24</v>
      </c>
      <c r="D97" s="59">
        <v>1</v>
      </c>
      <c r="E97" s="62">
        <v>6100</v>
      </c>
      <c r="F97" s="64">
        <f t="shared" si="44"/>
        <v>1159</v>
      </c>
      <c r="G97" s="62">
        <f t="shared" si="45"/>
        <v>7259</v>
      </c>
      <c r="H97" s="62">
        <f t="shared" si="46"/>
        <v>7259</v>
      </c>
      <c r="I97" s="62">
        <v>6500</v>
      </c>
      <c r="J97" s="64">
        <f t="shared" si="47"/>
        <v>1235</v>
      </c>
      <c r="K97" s="62">
        <f t="shared" si="48"/>
        <v>7735</v>
      </c>
      <c r="L97" s="62">
        <f t="shared" si="49"/>
        <v>7735</v>
      </c>
      <c r="M97" s="62">
        <v>6000</v>
      </c>
      <c r="N97" s="64">
        <f t="shared" si="50"/>
        <v>1140</v>
      </c>
      <c r="O97" s="62">
        <f t="shared" si="51"/>
        <v>7140</v>
      </c>
      <c r="P97" s="62">
        <f t="shared" si="52"/>
        <v>7140</v>
      </c>
      <c r="Q97" s="62" t="s">
        <v>394</v>
      </c>
      <c r="R97" s="62" t="s">
        <v>394</v>
      </c>
      <c r="S97" s="62" t="s">
        <v>394</v>
      </c>
      <c r="T97" s="65" t="s">
        <v>394</v>
      </c>
      <c r="U97" s="148">
        <f>+E97/I97-1</f>
        <v>-6.1538461538461542E-2</v>
      </c>
      <c r="V97" s="148">
        <f>+M97/E97-1</f>
        <v>-1.6393442622950838E-2</v>
      </c>
      <c r="W97" s="64">
        <f t="shared" si="53"/>
        <v>6200</v>
      </c>
      <c r="X97" s="64">
        <f t="shared" si="54"/>
        <v>1178</v>
      </c>
      <c r="Y97" s="62">
        <f t="shared" si="55"/>
        <v>7378</v>
      </c>
      <c r="Z97" s="62">
        <f t="shared" si="56"/>
        <v>7378</v>
      </c>
      <c r="AA97" s="64">
        <f t="shared" si="57"/>
        <v>6100</v>
      </c>
      <c r="AB97" s="64">
        <f t="shared" si="58"/>
        <v>1159</v>
      </c>
      <c r="AC97" s="62">
        <f t="shared" si="59"/>
        <v>7259</v>
      </c>
      <c r="AD97" s="62">
        <f t="shared" si="60"/>
        <v>7259</v>
      </c>
      <c r="AE97" s="64">
        <f t="shared" si="61"/>
        <v>6000</v>
      </c>
      <c r="AF97" s="64">
        <f t="shared" si="62"/>
        <v>1140</v>
      </c>
      <c r="AG97" s="62">
        <f t="shared" si="63"/>
        <v>7140</v>
      </c>
      <c r="AH97" s="62">
        <f t="shared" si="64"/>
        <v>7140</v>
      </c>
      <c r="AI97" s="74">
        <v>0</v>
      </c>
      <c r="AJ97" s="64">
        <f t="shared" si="65"/>
        <v>6200</v>
      </c>
      <c r="AK97" s="64">
        <f t="shared" si="66"/>
        <v>1178</v>
      </c>
      <c r="AL97" s="62">
        <f t="shared" si="67"/>
        <v>7378</v>
      </c>
      <c r="AM97" s="62">
        <f t="shared" si="68"/>
        <v>7378</v>
      </c>
    </row>
    <row r="98" spans="1:39" ht="63.75" x14ac:dyDescent="0.2">
      <c r="A98" s="59">
        <v>93</v>
      </c>
      <c r="B98" s="60" t="s">
        <v>614</v>
      </c>
      <c r="C98" s="61" t="s">
        <v>44</v>
      </c>
      <c r="D98" s="59">
        <v>1</v>
      </c>
      <c r="E98" s="62">
        <v>7900</v>
      </c>
      <c r="F98" s="64">
        <f t="shared" si="44"/>
        <v>1501</v>
      </c>
      <c r="G98" s="62">
        <f t="shared" si="45"/>
        <v>9401</v>
      </c>
      <c r="H98" s="62">
        <f t="shared" si="46"/>
        <v>9401</v>
      </c>
      <c r="I98" s="62">
        <v>8000</v>
      </c>
      <c r="J98" s="64">
        <f t="shared" si="47"/>
        <v>1520</v>
      </c>
      <c r="K98" s="62">
        <f t="shared" si="48"/>
        <v>9520</v>
      </c>
      <c r="L98" s="62">
        <f t="shared" si="49"/>
        <v>9520</v>
      </c>
      <c r="M98" s="62">
        <v>8000</v>
      </c>
      <c r="N98" s="64">
        <f t="shared" si="50"/>
        <v>1520</v>
      </c>
      <c r="O98" s="62">
        <f t="shared" si="51"/>
        <v>9520</v>
      </c>
      <c r="P98" s="62">
        <f t="shared" si="52"/>
        <v>9520</v>
      </c>
      <c r="Q98" s="62">
        <v>498.94</v>
      </c>
      <c r="R98" s="62">
        <f t="shared" ref="R98:R137" si="76">Q98*19%</f>
        <v>94.798600000000008</v>
      </c>
      <c r="S98" s="62">
        <f t="shared" ref="S98:S149" si="77">R98+Q98</f>
        <v>593.73860000000002</v>
      </c>
      <c r="T98" s="65">
        <f t="shared" ref="T98:T149" si="78">S98</f>
        <v>593.73860000000002</v>
      </c>
      <c r="U98" s="148">
        <f>+E98/I98-1</f>
        <v>-1.2499999999999956E-2</v>
      </c>
      <c r="V98" s="148">
        <f>+M98/E98-1</f>
        <v>1.2658227848101333E-2</v>
      </c>
      <c r="W98" s="64">
        <f t="shared" si="53"/>
        <v>7966.666666666667</v>
      </c>
      <c r="X98" s="64">
        <f t="shared" si="54"/>
        <v>1513.6666666666667</v>
      </c>
      <c r="Y98" s="62">
        <f t="shared" si="55"/>
        <v>9480.3333333333339</v>
      </c>
      <c r="Z98" s="62">
        <f t="shared" si="56"/>
        <v>9480.3333333333339</v>
      </c>
      <c r="AA98" s="64">
        <f t="shared" si="57"/>
        <v>8000</v>
      </c>
      <c r="AB98" s="64">
        <f t="shared" si="58"/>
        <v>1520</v>
      </c>
      <c r="AC98" s="62">
        <f t="shared" si="59"/>
        <v>9520</v>
      </c>
      <c r="AD98" s="62">
        <f t="shared" si="60"/>
        <v>9520</v>
      </c>
      <c r="AE98" s="64">
        <f t="shared" si="61"/>
        <v>7900</v>
      </c>
      <c r="AF98" s="64">
        <f t="shared" si="62"/>
        <v>1501</v>
      </c>
      <c r="AG98" s="62">
        <f t="shared" si="63"/>
        <v>9401</v>
      </c>
      <c r="AH98" s="62">
        <f t="shared" si="64"/>
        <v>9401</v>
      </c>
      <c r="AI98" s="74">
        <f t="shared" si="69"/>
        <v>8981.3933333333334</v>
      </c>
      <c r="AJ98" s="64">
        <f t="shared" si="65"/>
        <v>7966.666666666667</v>
      </c>
      <c r="AK98" s="64">
        <f t="shared" si="66"/>
        <v>1513.6666666666667</v>
      </c>
      <c r="AL98" s="62">
        <f t="shared" si="67"/>
        <v>9480.3333333333339</v>
      </c>
      <c r="AM98" s="62">
        <f t="shared" si="68"/>
        <v>9480.3333333333339</v>
      </c>
    </row>
    <row r="99" spans="1:39" ht="51" x14ac:dyDescent="0.2">
      <c r="A99" s="59">
        <v>94</v>
      </c>
      <c r="B99" s="60" t="s">
        <v>615</v>
      </c>
      <c r="C99" s="61" t="s">
        <v>44</v>
      </c>
      <c r="D99" s="59">
        <v>1</v>
      </c>
      <c r="E99" s="62">
        <v>8000</v>
      </c>
      <c r="F99" s="64">
        <f t="shared" si="44"/>
        <v>1520</v>
      </c>
      <c r="G99" s="62">
        <f t="shared" si="45"/>
        <v>9520</v>
      </c>
      <c r="H99" s="62">
        <f t="shared" si="46"/>
        <v>9520</v>
      </c>
      <c r="I99" s="62">
        <v>6900</v>
      </c>
      <c r="J99" s="64">
        <f t="shared" si="47"/>
        <v>1311</v>
      </c>
      <c r="K99" s="62">
        <f t="shared" si="48"/>
        <v>8211</v>
      </c>
      <c r="L99" s="62">
        <f t="shared" si="49"/>
        <v>8211</v>
      </c>
      <c r="M99" s="62">
        <v>8000</v>
      </c>
      <c r="N99" s="64">
        <f t="shared" si="50"/>
        <v>1520</v>
      </c>
      <c r="O99" s="62">
        <f t="shared" si="51"/>
        <v>9520</v>
      </c>
      <c r="P99" s="62">
        <f t="shared" si="52"/>
        <v>9520</v>
      </c>
      <c r="Q99" s="62">
        <v>1586.05</v>
      </c>
      <c r="R99" s="62">
        <f t="shared" si="76"/>
        <v>301.34949999999998</v>
      </c>
      <c r="S99" s="62">
        <f t="shared" si="77"/>
        <v>1887.3995</v>
      </c>
      <c r="T99" s="65">
        <f t="shared" si="78"/>
        <v>1887.3995</v>
      </c>
      <c r="U99" s="148">
        <f>+E99/I99-1</f>
        <v>0.15942028985507251</v>
      </c>
      <c r="V99" s="148">
        <f>+M99/E99-1</f>
        <v>0</v>
      </c>
      <c r="W99" s="64">
        <f t="shared" si="53"/>
        <v>7633.333333333333</v>
      </c>
      <c r="X99" s="64">
        <f t="shared" si="54"/>
        <v>1450.3333333333333</v>
      </c>
      <c r="Y99" s="62">
        <f t="shared" si="55"/>
        <v>9083.6666666666661</v>
      </c>
      <c r="Z99" s="62">
        <f t="shared" si="56"/>
        <v>9083.6666666666661</v>
      </c>
      <c r="AA99" s="64">
        <f t="shared" si="57"/>
        <v>8000</v>
      </c>
      <c r="AB99" s="64">
        <f t="shared" si="58"/>
        <v>1520</v>
      </c>
      <c r="AC99" s="62">
        <f t="shared" si="59"/>
        <v>9520</v>
      </c>
      <c r="AD99" s="62">
        <f t="shared" si="60"/>
        <v>9520</v>
      </c>
      <c r="AE99" s="64">
        <f t="shared" si="61"/>
        <v>6900</v>
      </c>
      <c r="AF99" s="64">
        <f t="shared" si="62"/>
        <v>1311</v>
      </c>
      <c r="AG99" s="62">
        <f t="shared" si="63"/>
        <v>8211</v>
      </c>
      <c r="AH99" s="62">
        <f t="shared" si="64"/>
        <v>8211</v>
      </c>
      <c r="AI99" s="74">
        <f t="shared" si="69"/>
        <v>7497.6166666666659</v>
      </c>
      <c r="AJ99" s="64">
        <f t="shared" si="65"/>
        <v>7633.333333333333</v>
      </c>
      <c r="AK99" s="64">
        <f t="shared" si="66"/>
        <v>1450.3333333333333</v>
      </c>
      <c r="AL99" s="62">
        <f t="shared" si="67"/>
        <v>9083.6666666666661</v>
      </c>
      <c r="AM99" s="62">
        <f t="shared" si="68"/>
        <v>9083.6666666666661</v>
      </c>
    </row>
    <row r="100" spans="1:39" ht="76.5" x14ac:dyDescent="0.2">
      <c r="A100" s="59">
        <v>95</v>
      </c>
      <c r="B100" s="60" t="s">
        <v>616</v>
      </c>
      <c r="C100" s="61" t="s">
        <v>44</v>
      </c>
      <c r="D100" s="59">
        <v>1</v>
      </c>
      <c r="E100" s="62">
        <v>8500</v>
      </c>
      <c r="F100" s="64">
        <f t="shared" si="44"/>
        <v>1615</v>
      </c>
      <c r="G100" s="62">
        <f t="shared" si="45"/>
        <v>10115</v>
      </c>
      <c r="H100" s="62">
        <f t="shared" si="46"/>
        <v>10115</v>
      </c>
      <c r="I100" s="62">
        <v>8000</v>
      </c>
      <c r="J100" s="64">
        <f t="shared" si="47"/>
        <v>1520</v>
      </c>
      <c r="K100" s="62">
        <f t="shared" si="48"/>
        <v>9520</v>
      </c>
      <c r="L100" s="62">
        <f t="shared" si="49"/>
        <v>9520</v>
      </c>
      <c r="M100" s="62">
        <v>9000</v>
      </c>
      <c r="N100" s="64">
        <f t="shared" si="50"/>
        <v>1710</v>
      </c>
      <c r="O100" s="62">
        <f t="shared" si="51"/>
        <v>10710</v>
      </c>
      <c r="P100" s="62">
        <f t="shared" si="52"/>
        <v>10710</v>
      </c>
      <c r="Q100" s="62">
        <v>1045.98</v>
      </c>
      <c r="R100" s="62">
        <f t="shared" si="76"/>
        <v>198.7362</v>
      </c>
      <c r="S100" s="62">
        <f t="shared" si="77"/>
        <v>1244.7162000000001</v>
      </c>
      <c r="T100" s="65">
        <f t="shared" si="78"/>
        <v>1244.7162000000001</v>
      </c>
      <c r="U100" s="148">
        <f>+E100/I100-1</f>
        <v>6.25E-2</v>
      </c>
      <c r="V100" s="148">
        <f>+M100/E100-1</f>
        <v>5.8823529411764719E-2</v>
      </c>
      <c r="W100" s="64">
        <f t="shared" si="53"/>
        <v>8500</v>
      </c>
      <c r="X100" s="64">
        <f t="shared" si="54"/>
        <v>1615</v>
      </c>
      <c r="Y100" s="62">
        <f t="shared" si="55"/>
        <v>10115</v>
      </c>
      <c r="Z100" s="62">
        <f t="shared" si="56"/>
        <v>10115</v>
      </c>
      <c r="AA100" s="64">
        <f t="shared" si="57"/>
        <v>8500</v>
      </c>
      <c r="AB100" s="64">
        <f t="shared" si="58"/>
        <v>1615</v>
      </c>
      <c r="AC100" s="62">
        <f t="shared" si="59"/>
        <v>10115</v>
      </c>
      <c r="AD100" s="62">
        <f t="shared" si="60"/>
        <v>10115</v>
      </c>
      <c r="AE100" s="64">
        <f t="shared" si="61"/>
        <v>8000</v>
      </c>
      <c r="AF100" s="64">
        <f t="shared" si="62"/>
        <v>1520</v>
      </c>
      <c r="AG100" s="62">
        <f t="shared" si="63"/>
        <v>9520</v>
      </c>
      <c r="AH100" s="62">
        <f t="shared" si="64"/>
        <v>9520</v>
      </c>
      <c r="AI100" s="74">
        <f t="shared" si="69"/>
        <v>9069.02</v>
      </c>
      <c r="AJ100" s="64">
        <f t="shared" si="65"/>
        <v>8500</v>
      </c>
      <c r="AK100" s="64">
        <f t="shared" si="66"/>
        <v>1615</v>
      </c>
      <c r="AL100" s="62">
        <f t="shared" si="67"/>
        <v>10115</v>
      </c>
      <c r="AM100" s="62">
        <f t="shared" si="68"/>
        <v>10115</v>
      </c>
    </row>
    <row r="101" spans="1:39" ht="76.5" x14ac:dyDescent="0.2">
      <c r="A101" s="59">
        <v>96</v>
      </c>
      <c r="B101" s="60" t="s">
        <v>617</v>
      </c>
      <c r="C101" s="61" t="s">
        <v>44</v>
      </c>
      <c r="D101" s="59">
        <v>1</v>
      </c>
      <c r="E101" s="62">
        <v>12000</v>
      </c>
      <c r="F101" s="64">
        <f t="shared" si="44"/>
        <v>2280</v>
      </c>
      <c r="G101" s="62">
        <f t="shared" si="45"/>
        <v>14280</v>
      </c>
      <c r="H101" s="62">
        <f t="shared" si="46"/>
        <v>14280</v>
      </c>
      <c r="I101" s="62">
        <v>8900</v>
      </c>
      <c r="J101" s="64">
        <f t="shared" si="47"/>
        <v>1691</v>
      </c>
      <c r="K101" s="62">
        <f t="shared" si="48"/>
        <v>10591</v>
      </c>
      <c r="L101" s="62">
        <f t="shared" si="49"/>
        <v>10591</v>
      </c>
      <c r="M101" s="62">
        <v>10100</v>
      </c>
      <c r="N101" s="64">
        <f t="shared" si="50"/>
        <v>1919</v>
      </c>
      <c r="O101" s="62">
        <f t="shared" si="51"/>
        <v>12019</v>
      </c>
      <c r="P101" s="62">
        <f t="shared" si="52"/>
        <v>12019</v>
      </c>
      <c r="Q101" s="62" t="s">
        <v>394</v>
      </c>
      <c r="R101" s="62" t="s">
        <v>394</v>
      </c>
      <c r="S101" s="62" t="s">
        <v>394</v>
      </c>
      <c r="T101" s="65" t="s">
        <v>394</v>
      </c>
      <c r="U101" s="148">
        <f>+E101/I101-1</f>
        <v>0.348314606741573</v>
      </c>
      <c r="V101" s="148">
        <f>+M101/E101-1</f>
        <v>-0.15833333333333333</v>
      </c>
      <c r="W101" s="64">
        <f t="shared" si="53"/>
        <v>10333.333333333334</v>
      </c>
      <c r="X101" s="64">
        <f t="shared" si="54"/>
        <v>1963.3333333333335</v>
      </c>
      <c r="Y101" s="62">
        <f t="shared" si="55"/>
        <v>12296.666666666668</v>
      </c>
      <c r="Z101" s="62">
        <f t="shared" si="56"/>
        <v>12296.666666666668</v>
      </c>
      <c r="AA101" s="64">
        <f t="shared" si="57"/>
        <v>10100</v>
      </c>
      <c r="AB101" s="64">
        <f t="shared" si="58"/>
        <v>1919</v>
      </c>
      <c r="AC101" s="62">
        <f t="shared" si="59"/>
        <v>12019</v>
      </c>
      <c r="AD101" s="62">
        <f t="shared" si="60"/>
        <v>12019</v>
      </c>
      <c r="AE101" s="64">
        <f t="shared" si="61"/>
        <v>8900</v>
      </c>
      <c r="AF101" s="64">
        <f t="shared" si="62"/>
        <v>1691</v>
      </c>
      <c r="AG101" s="62">
        <f t="shared" si="63"/>
        <v>10591</v>
      </c>
      <c r="AH101" s="62">
        <f t="shared" si="64"/>
        <v>10591</v>
      </c>
      <c r="AI101" s="74">
        <v>0</v>
      </c>
      <c r="AJ101" s="64">
        <f t="shared" si="65"/>
        <v>10333.333333333334</v>
      </c>
      <c r="AK101" s="64">
        <f t="shared" si="66"/>
        <v>1963.3333333333335</v>
      </c>
      <c r="AL101" s="62">
        <f t="shared" si="67"/>
        <v>12296.666666666668</v>
      </c>
      <c r="AM101" s="62">
        <f t="shared" si="68"/>
        <v>12296.666666666668</v>
      </c>
    </row>
    <row r="102" spans="1:39" ht="76.5" x14ac:dyDescent="0.2">
      <c r="A102" s="59">
        <v>97</v>
      </c>
      <c r="B102" s="60" t="s">
        <v>618</v>
      </c>
      <c r="C102" s="61" t="s">
        <v>44</v>
      </c>
      <c r="D102" s="59">
        <v>1</v>
      </c>
      <c r="E102" s="62">
        <v>15000</v>
      </c>
      <c r="F102" s="64">
        <f t="shared" si="44"/>
        <v>2850</v>
      </c>
      <c r="G102" s="62">
        <f t="shared" si="45"/>
        <v>17850</v>
      </c>
      <c r="H102" s="62">
        <f t="shared" si="46"/>
        <v>17850</v>
      </c>
      <c r="I102" s="62">
        <v>15200</v>
      </c>
      <c r="J102" s="64">
        <f t="shared" si="47"/>
        <v>2888</v>
      </c>
      <c r="K102" s="62">
        <f t="shared" si="48"/>
        <v>18088</v>
      </c>
      <c r="L102" s="62">
        <f t="shared" si="49"/>
        <v>18088</v>
      </c>
      <c r="M102" s="62">
        <v>16500</v>
      </c>
      <c r="N102" s="64">
        <f t="shared" si="50"/>
        <v>3135</v>
      </c>
      <c r="O102" s="62">
        <f t="shared" si="51"/>
        <v>19635</v>
      </c>
      <c r="P102" s="62">
        <f t="shared" si="52"/>
        <v>19635</v>
      </c>
      <c r="Q102" s="62" t="s">
        <v>394</v>
      </c>
      <c r="R102" s="62" t="s">
        <v>394</v>
      </c>
      <c r="S102" s="62" t="s">
        <v>394</v>
      </c>
      <c r="T102" s="65" t="s">
        <v>394</v>
      </c>
      <c r="U102" s="148">
        <f>+E102/I102-1</f>
        <v>-1.3157894736842146E-2</v>
      </c>
      <c r="V102" s="148">
        <f>+M102/E102-1</f>
        <v>0.10000000000000009</v>
      </c>
      <c r="W102" s="64">
        <f t="shared" si="53"/>
        <v>15566.666666666666</v>
      </c>
      <c r="X102" s="64">
        <f t="shared" si="54"/>
        <v>2957.6666666666665</v>
      </c>
      <c r="Y102" s="62">
        <f t="shared" si="55"/>
        <v>18524.333333333332</v>
      </c>
      <c r="Z102" s="62">
        <f t="shared" si="56"/>
        <v>18524.333333333332</v>
      </c>
      <c r="AA102" s="64">
        <f t="shared" si="57"/>
        <v>15200</v>
      </c>
      <c r="AB102" s="64">
        <f t="shared" si="58"/>
        <v>2888</v>
      </c>
      <c r="AC102" s="62">
        <f t="shared" si="59"/>
        <v>18088</v>
      </c>
      <c r="AD102" s="62">
        <f t="shared" si="60"/>
        <v>18088</v>
      </c>
      <c r="AE102" s="64">
        <f t="shared" si="61"/>
        <v>15000</v>
      </c>
      <c r="AF102" s="64">
        <f t="shared" si="62"/>
        <v>2850</v>
      </c>
      <c r="AG102" s="62">
        <f t="shared" si="63"/>
        <v>17850</v>
      </c>
      <c r="AH102" s="62">
        <f t="shared" si="64"/>
        <v>17850</v>
      </c>
      <c r="AI102" s="74">
        <v>0</v>
      </c>
      <c r="AJ102" s="64">
        <f t="shared" si="65"/>
        <v>15566.666666666666</v>
      </c>
      <c r="AK102" s="64">
        <f t="shared" si="66"/>
        <v>2957.6666666666665</v>
      </c>
      <c r="AL102" s="62">
        <f t="shared" si="67"/>
        <v>18524.333333333332</v>
      </c>
      <c r="AM102" s="62">
        <f t="shared" si="68"/>
        <v>18524.333333333332</v>
      </c>
    </row>
    <row r="103" spans="1:39" ht="63.75" x14ac:dyDescent="0.2">
      <c r="A103" s="59">
        <v>98</v>
      </c>
      <c r="B103" s="60" t="s">
        <v>725</v>
      </c>
      <c r="C103" s="61" t="s">
        <v>68</v>
      </c>
      <c r="D103" s="59">
        <v>1</v>
      </c>
      <c r="E103" s="62">
        <v>15000</v>
      </c>
      <c r="F103" s="64">
        <f t="shared" si="44"/>
        <v>2850</v>
      </c>
      <c r="G103" s="62">
        <f t="shared" si="45"/>
        <v>17850</v>
      </c>
      <c r="H103" s="62">
        <f t="shared" si="46"/>
        <v>17850</v>
      </c>
      <c r="I103" s="62">
        <v>15200</v>
      </c>
      <c r="J103" s="64">
        <f t="shared" si="47"/>
        <v>2888</v>
      </c>
      <c r="K103" s="62">
        <f t="shared" si="48"/>
        <v>18088</v>
      </c>
      <c r="L103" s="62">
        <f t="shared" si="49"/>
        <v>18088</v>
      </c>
      <c r="M103" s="62">
        <v>16500</v>
      </c>
      <c r="N103" s="64">
        <f t="shared" si="50"/>
        <v>3135</v>
      </c>
      <c r="O103" s="62">
        <f t="shared" si="51"/>
        <v>19635</v>
      </c>
      <c r="P103" s="62">
        <f t="shared" si="52"/>
        <v>19635</v>
      </c>
      <c r="Q103" s="62">
        <v>1809.77</v>
      </c>
      <c r="R103" s="62">
        <f t="shared" si="76"/>
        <v>343.85629999999998</v>
      </c>
      <c r="S103" s="62">
        <f t="shared" si="77"/>
        <v>2153.6262999999999</v>
      </c>
      <c r="T103" s="65">
        <f t="shared" si="78"/>
        <v>2153.6262999999999</v>
      </c>
      <c r="U103" s="148">
        <f>+E103/I103-1</f>
        <v>-1.3157894736842146E-2</v>
      </c>
      <c r="V103" s="148">
        <f>+M103/E103-1</f>
        <v>0.10000000000000009</v>
      </c>
      <c r="W103" s="64">
        <f t="shared" si="53"/>
        <v>15566.666666666666</v>
      </c>
      <c r="X103" s="64">
        <f t="shared" si="54"/>
        <v>2957.6666666666665</v>
      </c>
      <c r="Y103" s="62">
        <f t="shared" si="55"/>
        <v>18524.333333333332</v>
      </c>
      <c r="Z103" s="62">
        <f t="shared" si="56"/>
        <v>18524.333333333332</v>
      </c>
      <c r="AA103" s="64">
        <f t="shared" si="57"/>
        <v>15200</v>
      </c>
      <c r="AB103" s="64">
        <f t="shared" si="58"/>
        <v>2888</v>
      </c>
      <c r="AC103" s="62">
        <f t="shared" si="59"/>
        <v>18088</v>
      </c>
      <c r="AD103" s="62">
        <f t="shared" si="60"/>
        <v>18088</v>
      </c>
      <c r="AE103" s="64">
        <f t="shared" si="61"/>
        <v>15000</v>
      </c>
      <c r="AF103" s="64">
        <f t="shared" si="62"/>
        <v>2850</v>
      </c>
      <c r="AG103" s="62">
        <f t="shared" si="63"/>
        <v>17850</v>
      </c>
      <c r="AH103" s="62">
        <f t="shared" si="64"/>
        <v>17850</v>
      </c>
      <c r="AI103" s="74">
        <f t="shared" si="69"/>
        <v>16714.563333333332</v>
      </c>
      <c r="AJ103" s="64">
        <f t="shared" si="65"/>
        <v>15566.666666666666</v>
      </c>
      <c r="AK103" s="64">
        <f t="shared" si="66"/>
        <v>2957.6666666666665</v>
      </c>
      <c r="AL103" s="62">
        <f t="shared" si="67"/>
        <v>18524.333333333332</v>
      </c>
      <c r="AM103" s="62">
        <f t="shared" si="68"/>
        <v>18524.333333333332</v>
      </c>
    </row>
    <row r="104" spans="1:39" ht="76.5" x14ac:dyDescent="0.2">
      <c r="A104" s="59">
        <v>99</v>
      </c>
      <c r="B104" s="60" t="s">
        <v>619</v>
      </c>
      <c r="C104" s="61" t="s">
        <v>24</v>
      </c>
      <c r="D104" s="59">
        <v>1</v>
      </c>
      <c r="E104" s="62">
        <v>17000</v>
      </c>
      <c r="F104" s="64">
        <f t="shared" si="44"/>
        <v>3230</v>
      </c>
      <c r="G104" s="62">
        <f t="shared" si="45"/>
        <v>20230</v>
      </c>
      <c r="H104" s="62">
        <f t="shared" si="46"/>
        <v>20230</v>
      </c>
      <c r="I104" s="62">
        <v>15000</v>
      </c>
      <c r="J104" s="64">
        <f t="shared" si="47"/>
        <v>2850</v>
      </c>
      <c r="K104" s="62">
        <f t="shared" si="48"/>
        <v>17850</v>
      </c>
      <c r="L104" s="62">
        <f t="shared" si="49"/>
        <v>17850</v>
      </c>
      <c r="M104" s="62">
        <v>16500</v>
      </c>
      <c r="N104" s="64">
        <f t="shared" si="50"/>
        <v>3135</v>
      </c>
      <c r="O104" s="62">
        <f t="shared" si="51"/>
        <v>19635</v>
      </c>
      <c r="P104" s="62">
        <f t="shared" si="52"/>
        <v>19635</v>
      </c>
      <c r="Q104" s="62">
        <v>11055</v>
      </c>
      <c r="R104" s="62">
        <f t="shared" si="76"/>
        <v>2100.4499999999998</v>
      </c>
      <c r="S104" s="62">
        <f t="shared" si="77"/>
        <v>13155.45</v>
      </c>
      <c r="T104" s="65">
        <f t="shared" si="78"/>
        <v>13155.45</v>
      </c>
      <c r="U104" s="148">
        <f>+E104/I104-1</f>
        <v>0.1333333333333333</v>
      </c>
      <c r="V104" s="148">
        <f>+M104/E104-1</f>
        <v>-2.9411764705882359E-2</v>
      </c>
      <c r="W104" s="64">
        <f t="shared" si="53"/>
        <v>16166.666666666666</v>
      </c>
      <c r="X104" s="64">
        <f t="shared" si="54"/>
        <v>3071.6666666666665</v>
      </c>
      <c r="Y104" s="62">
        <f t="shared" si="55"/>
        <v>19238.333333333332</v>
      </c>
      <c r="Z104" s="62">
        <f t="shared" si="56"/>
        <v>19238.333333333332</v>
      </c>
      <c r="AA104" s="64">
        <f t="shared" si="57"/>
        <v>16500</v>
      </c>
      <c r="AB104" s="64">
        <f t="shared" si="58"/>
        <v>3135</v>
      </c>
      <c r="AC104" s="62">
        <f t="shared" si="59"/>
        <v>19635</v>
      </c>
      <c r="AD104" s="62">
        <f t="shared" si="60"/>
        <v>19635</v>
      </c>
      <c r="AE104" s="64">
        <f t="shared" si="61"/>
        <v>15000</v>
      </c>
      <c r="AF104" s="64">
        <f t="shared" si="62"/>
        <v>2850</v>
      </c>
      <c r="AG104" s="62">
        <f t="shared" si="63"/>
        <v>17850</v>
      </c>
      <c r="AH104" s="62">
        <f t="shared" si="64"/>
        <v>17850</v>
      </c>
      <c r="AI104" s="74">
        <f t="shared" si="69"/>
        <v>8183.3333333333321</v>
      </c>
      <c r="AJ104" s="64">
        <f t="shared" si="65"/>
        <v>16166.666666666666</v>
      </c>
      <c r="AK104" s="64">
        <f t="shared" si="66"/>
        <v>3071.6666666666665</v>
      </c>
      <c r="AL104" s="62">
        <f t="shared" si="67"/>
        <v>19238.333333333332</v>
      </c>
      <c r="AM104" s="62">
        <f t="shared" si="68"/>
        <v>19238.333333333332</v>
      </c>
    </row>
    <row r="105" spans="1:39" ht="76.5" x14ac:dyDescent="0.2">
      <c r="A105" s="59">
        <v>100</v>
      </c>
      <c r="B105" s="87" t="s">
        <v>620</v>
      </c>
      <c r="C105" s="61" t="s">
        <v>24</v>
      </c>
      <c r="D105" s="59">
        <v>1</v>
      </c>
      <c r="E105" s="62">
        <v>19000</v>
      </c>
      <c r="F105" s="64">
        <f t="shared" si="44"/>
        <v>3610</v>
      </c>
      <c r="G105" s="62">
        <f t="shared" si="45"/>
        <v>22610</v>
      </c>
      <c r="H105" s="62">
        <f t="shared" si="46"/>
        <v>22610</v>
      </c>
      <c r="I105" s="62">
        <v>16900</v>
      </c>
      <c r="J105" s="64">
        <f t="shared" si="47"/>
        <v>3211</v>
      </c>
      <c r="K105" s="62">
        <f t="shared" si="48"/>
        <v>20111</v>
      </c>
      <c r="L105" s="62">
        <f t="shared" si="49"/>
        <v>20111</v>
      </c>
      <c r="M105" s="62">
        <v>17500</v>
      </c>
      <c r="N105" s="64">
        <f t="shared" si="50"/>
        <v>3325</v>
      </c>
      <c r="O105" s="62">
        <f t="shared" si="51"/>
        <v>20825</v>
      </c>
      <c r="P105" s="62">
        <f t="shared" si="52"/>
        <v>20825</v>
      </c>
      <c r="Q105" s="62" t="s">
        <v>394</v>
      </c>
      <c r="R105" s="62" t="s">
        <v>394</v>
      </c>
      <c r="S105" s="62" t="s">
        <v>394</v>
      </c>
      <c r="T105" s="65" t="s">
        <v>394</v>
      </c>
      <c r="U105" s="148">
        <f>+E105/I105-1</f>
        <v>0.12426035502958577</v>
      </c>
      <c r="V105" s="148">
        <f>+M105/E105-1</f>
        <v>-7.8947368421052655E-2</v>
      </c>
      <c r="W105" s="64">
        <f t="shared" si="53"/>
        <v>17800</v>
      </c>
      <c r="X105" s="64">
        <f t="shared" si="54"/>
        <v>3382</v>
      </c>
      <c r="Y105" s="62">
        <f t="shared" si="55"/>
        <v>21182</v>
      </c>
      <c r="Z105" s="62">
        <f t="shared" si="56"/>
        <v>21182</v>
      </c>
      <c r="AA105" s="64">
        <f t="shared" si="57"/>
        <v>17500</v>
      </c>
      <c r="AB105" s="64">
        <f t="shared" si="58"/>
        <v>3325</v>
      </c>
      <c r="AC105" s="62">
        <f t="shared" si="59"/>
        <v>20825</v>
      </c>
      <c r="AD105" s="62">
        <f t="shared" si="60"/>
        <v>20825</v>
      </c>
      <c r="AE105" s="64">
        <f t="shared" si="61"/>
        <v>16900</v>
      </c>
      <c r="AF105" s="64">
        <f t="shared" si="62"/>
        <v>3211</v>
      </c>
      <c r="AG105" s="62">
        <f t="shared" si="63"/>
        <v>20111</v>
      </c>
      <c r="AH105" s="62">
        <f t="shared" si="64"/>
        <v>20111</v>
      </c>
      <c r="AI105" s="74">
        <v>0</v>
      </c>
      <c r="AJ105" s="64">
        <f t="shared" si="65"/>
        <v>17800</v>
      </c>
      <c r="AK105" s="64">
        <f t="shared" si="66"/>
        <v>3382</v>
      </c>
      <c r="AL105" s="62">
        <f t="shared" si="67"/>
        <v>21182</v>
      </c>
      <c r="AM105" s="62">
        <f t="shared" si="68"/>
        <v>21182</v>
      </c>
    </row>
    <row r="106" spans="1:39" ht="216.75" x14ac:dyDescent="0.2">
      <c r="A106" s="59">
        <v>101</v>
      </c>
      <c r="B106" s="60" t="s">
        <v>621</v>
      </c>
      <c r="C106" s="61" t="s">
        <v>24</v>
      </c>
      <c r="D106" s="59">
        <v>1</v>
      </c>
      <c r="E106" s="62">
        <v>135200</v>
      </c>
      <c r="F106" s="64">
        <f t="shared" si="44"/>
        <v>25688</v>
      </c>
      <c r="G106" s="62">
        <f t="shared" si="45"/>
        <v>160888</v>
      </c>
      <c r="H106" s="62">
        <f t="shared" si="46"/>
        <v>160888</v>
      </c>
      <c r="I106" s="62">
        <v>115000</v>
      </c>
      <c r="J106" s="64">
        <f t="shared" si="47"/>
        <v>21850</v>
      </c>
      <c r="K106" s="62">
        <f t="shared" si="48"/>
        <v>136850</v>
      </c>
      <c r="L106" s="62">
        <f t="shared" si="49"/>
        <v>136850</v>
      </c>
      <c r="M106" s="62">
        <v>125000</v>
      </c>
      <c r="N106" s="64">
        <f t="shared" si="50"/>
        <v>23750</v>
      </c>
      <c r="O106" s="62">
        <f t="shared" si="51"/>
        <v>148750</v>
      </c>
      <c r="P106" s="62">
        <f t="shared" si="52"/>
        <v>148750</v>
      </c>
      <c r="Q106" s="62" t="s">
        <v>394</v>
      </c>
      <c r="R106" s="62" t="s">
        <v>394</v>
      </c>
      <c r="S106" s="62" t="s">
        <v>394</v>
      </c>
      <c r="T106" s="65" t="s">
        <v>394</v>
      </c>
      <c r="U106" s="148">
        <f>+E106/I106-1</f>
        <v>0.17565217391304344</v>
      </c>
      <c r="V106" s="148">
        <f>+M106/E106-1</f>
        <v>-7.5443786982248517E-2</v>
      </c>
      <c r="W106" s="64">
        <f t="shared" si="53"/>
        <v>125066.66666666667</v>
      </c>
      <c r="X106" s="64">
        <f t="shared" si="54"/>
        <v>23762.666666666668</v>
      </c>
      <c r="Y106" s="62">
        <f t="shared" si="55"/>
        <v>148829.33333333334</v>
      </c>
      <c r="Z106" s="62">
        <f t="shared" si="56"/>
        <v>148829.33333333334</v>
      </c>
      <c r="AA106" s="64">
        <f t="shared" si="57"/>
        <v>125000</v>
      </c>
      <c r="AB106" s="64">
        <f t="shared" si="58"/>
        <v>23750</v>
      </c>
      <c r="AC106" s="62">
        <f t="shared" si="59"/>
        <v>148750</v>
      </c>
      <c r="AD106" s="62">
        <f t="shared" si="60"/>
        <v>148750</v>
      </c>
      <c r="AE106" s="64">
        <f t="shared" si="61"/>
        <v>115000</v>
      </c>
      <c r="AF106" s="64">
        <f t="shared" si="62"/>
        <v>21850</v>
      </c>
      <c r="AG106" s="62">
        <f t="shared" si="63"/>
        <v>136850</v>
      </c>
      <c r="AH106" s="62">
        <f t="shared" si="64"/>
        <v>136850</v>
      </c>
      <c r="AI106" s="74">
        <v>0</v>
      </c>
      <c r="AJ106" s="64">
        <f t="shared" si="65"/>
        <v>125066.66666666667</v>
      </c>
      <c r="AK106" s="64">
        <f t="shared" si="66"/>
        <v>23762.666666666668</v>
      </c>
      <c r="AL106" s="62">
        <f t="shared" si="67"/>
        <v>148829.33333333334</v>
      </c>
      <c r="AM106" s="62">
        <f t="shared" si="68"/>
        <v>148829.33333333334</v>
      </c>
    </row>
    <row r="107" spans="1:39" ht="153" x14ac:dyDescent="0.2">
      <c r="A107" s="59">
        <v>102</v>
      </c>
      <c r="B107" s="60" t="s">
        <v>622</v>
      </c>
      <c r="C107" s="61" t="s">
        <v>24</v>
      </c>
      <c r="D107" s="59">
        <v>1</v>
      </c>
      <c r="E107" s="62">
        <v>62000</v>
      </c>
      <c r="F107" s="64">
        <f t="shared" si="44"/>
        <v>11780</v>
      </c>
      <c r="G107" s="62">
        <f t="shared" si="45"/>
        <v>73780</v>
      </c>
      <c r="H107" s="62">
        <f t="shared" si="46"/>
        <v>73780</v>
      </c>
      <c r="I107" s="62">
        <v>52000</v>
      </c>
      <c r="J107" s="64">
        <f t="shared" si="47"/>
        <v>9880</v>
      </c>
      <c r="K107" s="62">
        <f t="shared" si="48"/>
        <v>61880</v>
      </c>
      <c r="L107" s="62">
        <f t="shared" si="49"/>
        <v>61880</v>
      </c>
      <c r="M107" s="62">
        <v>55000</v>
      </c>
      <c r="N107" s="64">
        <f t="shared" si="50"/>
        <v>10450</v>
      </c>
      <c r="O107" s="62">
        <f t="shared" si="51"/>
        <v>65450</v>
      </c>
      <c r="P107" s="62">
        <f t="shared" si="52"/>
        <v>65450</v>
      </c>
      <c r="Q107" s="62" t="s">
        <v>394</v>
      </c>
      <c r="R107" s="62" t="s">
        <v>394</v>
      </c>
      <c r="S107" s="62" t="s">
        <v>394</v>
      </c>
      <c r="T107" s="65" t="s">
        <v>394</v>
      </c>
      <c r="U107" s="148">
        <f>+E107/I107-1</f>
        <v>0.19230769230769229</v>
      </c>
      <c r="V107" s="148">
        <f>+M107/E107-1</f>
        <v>-0.11290322580645162</v>
      </c>
      <c r="W107" s="64">
        <f t="shared" si="53"/>
        <v>56333.333333333336</v>
      </c>
      <c r="X107" s="64">
        <f t="shared" si="54"/>
        <v>10703.333333333334</v>
      </c>
      <c r="Y107" s="62">
        <f t="shared" si="55"/>
        <v>67036.666666666672</v>
      </c>
      <c r="Z107" s="62">
        <f t="shared" si="56"/>
        <v>67036.666666666672</v>
      </c>
      <c r="AA107" s="64">
        <f t="shared" si="57"/>
        <v>55000</v>
      </c>
      <c r="AB107" s="64">
        <f t="shared" si="58"/>
        <v>10450</v>
      </c>
      <c r="AC107" s="62">
        <f t="shared" si="59"/>
        <v>65450</v>
      </c>
      <c r="AD107" s="62">
        <f t="shared" si="60"/>
        <v>65450</v>
      </c>
      <c r="AE107" s="64">
        <f t="shared" si="61"/>
        <v>52000</v>
      </c>
      <c r="AF107" s="64">
        <f t="shared" si="62"/>
        <v>9880</v>
      </c>
      <c r="AG107" s="62">
        <f t="shared" si="63"/>
        <v>61880</v>
      </c>
      <c r="AH107" s="62">
        <f t="shared" si="64"/>
        <v>61880</v>
      </c>
      <c r="AI107" s="74">
        <v>0</v>
      </c>
      <c r="AJ107" s="64">
        <f t="shared" si="65"/>
        <v>56333.333333333336</v>
      </c>
      <c r="AK107" s="64">
        <f t="shared" si="66"/>
        <v>10703.333333333334</v>
      </c>
      <c r="AL107" s="62">
        <f t="shared" si="67"/>
        <v>67036.666666666672</v>
      </c>
      <c r="AM107" s="62">
        <f t="shared" si="68"/>
        <v>67036.666666666672</v>
      </c>
    </row>
    <row r="108" spans="1:39" ht="76.5" x14ac:dyDescent="0.2">
      <c r="A108" s="59">
        <v>103</v>
      </c>
      <c r="B108" s="60" t="s">
        <v>623</v>
      </c>
      <c r="C108" s="61" t="s">
        <v>88</v>
      </c>
      <c r="D108" s="59">
        <v>1</v>
      </c>
      <c r="E108" s="62">
        <v>13200</v>
      </c>
      <c r="F108" s="64">
        <f t="shared" si="44"/>
        <v>2508</v>
      </c>
      <c r="G108" s="62">
        <f t="shared" si="45"/>
        <v>15708</v>
      </c>
      <c r="H108" s="62">
        <f t="shared" si="46"/>
        <v>15708</v>
      </c>
      <c r="I108" s="62">
        <v>13000</v>
      </c>
      <c r="J108" s="64">
        <f t="shared" si="47"/>
        <v>2470</v>
      </c>
      <c r="K108" s="62">
        <f t="shared" si="48"/>
        <v>15470</v>
      </c>
      <c r="L108" s="62">
        <f t="shared" si="49"/>
        <v>15470</v>
      </c>
      <c r="M108" s="62">
        <v>12900</v>
      </c>
      <c r="N108" s="64">
        <f t="shared" si="50"/>
        <v>2451</v>
      </c>
      <c r="O108" s="62">
        <f t="shared" si="51"/>
        <v>15351</v>
      </c>
      <c r="P108" s="62">
        <f t="shared" si="52"/>
        <v>15351</v>
      </c>
      <c r="Q108" s="62">
        <v>1870.13</v>
      </c>
      <c r="R108" s="62">
        <f t="shared" si="76"/>
        <v>355.32470000000001</v>
      </c>
      <c r="S108" s="62">
        <f t="shared" si="77"/>
        <v>2225.4547000000002</v>
      </c>
      <c r="T108" s="65">
        <f t="shared" si="78"/>
        <v>2225.4547000000002</v>
      </c>
      <c r="U108" s="148">
        <f>+E108/I108-1</f>
        <v>1.538461538461533E-2</v>
      </c>
      <c r="V108" s="148">
        <f>+M108/E108-1</f>
        <v>-2.2727272727272707E-2</v>
      </c>
      <c r="W108" s="64">
        <f t="shared" si="53"/>
        <v>13033.333333333334</v>
      </c>
      <c r="X108" s="64">
        <f t="shared" si="54"/>
        <v>2476.3333333333335</v>
      </c>
      <c r="Y108" s="62">
        <f t="shared" si="55"/>
        <v>15509.666666666668</v>
      </c>
      <c r="Z108" s="62">
        <f t="shared" si="56"/>
        <v>15509.666666666668</v>
      </c>
      <c r="AA108" s="64">
        <f t="shared" si="57"/>
        <v>13000</v>
      </c>
      <c r="AB108" s="64">
        <f t="shared" si="58"/>
        <v>2470</v>
      </c>
      <c r="AC108" s="62">
        <f t="shared" si="59"/>
        <v>15470</v>
      </c>
      <c r="AD108" s="62">
        <f t="shared" si="60"/>
        <v>15470</v>
      </c>
      <c r="AE108" s="64">
        <f t="shared" si="61"/>
        <v>12900</v>
      </c>
      <c r="AF108" s="64">
        <f t="shared" si="62"/>
        <v>2451</v>
      </c>
      <c r="AG108" s="62">
        <f t="shared" si="63"/>
        <v>15351</v>
      </c>
      <c r="AH108" s="62">
        <f t="shared" si="64"/>
        <v>15351</v>
      </c>
      <c r="AI108" s="74">
        <f t="shared" si="69"/>
        <v>13639.536666666667</v>
      </c>
      <c r="AJ108" s="64">
        <f t="shared" si="65"/>
        <v>13033.333333333334</v>
      </c>
      <c r="AK108" s="64">
        <f t="shared" si="66"/>
        <v>2476.3333333333335</v>
      </c>
      <c r="AL108" s="62">
        <f t="shared" si="67"/>
        <v>15509.666666666668</v>
      </c>
      <c r="AM108" s="62">
        <f t="shared" si="68"/>
        <v>15509.666666666668</v>
      </c>
    </row>
    <row r="109" spans="1:39" ht="51" x14ac:dyDescent="0.2">
      <c r="A109" s="59">
        <v>104</v>
      </c>
      <c r="B109" s="60" t="s">
        <v>624</v>
      </c>
      <c r="C109" s="61" t="s">
        <v>24</v>
      </c>
      <c r="D109" s="59">
        <v>1</v>
      </c>
      <c r="E109" s="62">
        <v>16800</v>
      </c>
      <c r="F109" s="64">
        <f t="shared" si="44"/>
        <v>3192</v>
      </c>
      <c r="G109" s="62">
        <f t="shared" si="45"/>
        <v>19992</v>
      </c>
      <c r="H109" s="62">
        <f t="shared" si="46"/>
        <v>19992</v>
      </c>
      <c r="I109" s="62">
        <v>16200</v>
      </c>
      <c r="J109" s="64">
        <f t="shared" si="47"/>
        <v>3078</v>
      </c>
      <c r="K109" s="62">
        <f t="shared" si="48"/>
        <v>19278</v>
      </c>
      <c r="L109" s="62">
        <f t="shared" si="49"/>
        <v>19278</v>
      </c>
      <c r="M109" s="62">
        <v>15900</v>
      </c>
      <c r="N109" s="64">
        <f t="shared" si="50"/>
        <v>3021</v>
      </c>
      <c r="O109" s="62">
        <f t="shared" si="51"/>
        <v>18921</v>
      </c>
      <c r="P109" s="62">
        <f t="shared" si="52"/>
        <v>18921</v>
      </c>
      <c r="Q109" s="62">
        <v>1545.5</v>
      </c>
      <c r="R109" s="62">
        <f t="shared" si="76"/>
        <v>293.64499999999998</v>
      </c>
      <c r="S109" s="62">
        <f t="shared" si="77"/>
        <v>1839.145</v>
      </c>
      <c r="T109" s="65">
        <f t="shared" si="78"/>
        <v>1839.145</v>
      </c>
      <c r="U109" s="148">
        <f>+E109/I109-1</f>
        <v>3.7037037037036979E-2</v>
      </c>
      <c r="V109" s="148">
        <f>+M109/E109-1</f>
        <v>-5.3571428571428603E-2</v>
      </c>
      <c r="W109" s="64">
        <f t="shared" si="53"/>
        <v>16300</v>
      </c>
      <c r="X109" s="64">
        <f t="shared" si="54"/>
        <v>3097</v>
      </c>
      <c r="Y109" s="62">
        <f t="shared" si="55"/>
        <v>19397</v>
      </c>
      <c r="Z109" s="62">
        <f t="shared" si="56"/>
        <v>19397</v>
      </c>
      <c r="AA109" s="64">
        <f t="shared" si="57"/>
        <v>16200</v>
      </c>
      <c r="AB109" s="64">
        <f t="shared" si="58"/>
        <v>3078</v>
      </c>
      <c r="AC109" s="62">
        <f t="shared" si="59"/>
        <v>19278</v>
      </c>
      <c r="AD109" s="62">
        <f t="shared" si="60"/>
        <v>19278</v>
      </c>
      <c r="AE109" s="64">
        <f t="shared" si="61"/>
        <v>15900</v>
      </c>
      <c r="AF109" s="64">
        <f t="shared" si="62"/>
        <v>3021</v>
      </c>
      <c r="AG109" s="62">
        <f t="shared" si="63"/>
        <v>18921</v>
      </c>
      <c r="AH109" s="62">
        <f t="shared" si="64"/>
        <v>18921</v>
      </c>
      <c r="AI109" s="74">
        <f t="shared" si="69"/>
        <v>17851.5</v>
      </c>
      <c r="AJ109" s="64">
        <f t="shared" si="65"/>
        <v>16300</v>
      </c>
      <c r="AK109" s="64">
        <f t="shared" si="66"/>
        <v>3097</v>
      </c>
      <c r="AL109" s="62">
        <f t="shared" si="67"/>
        <v>19397</v>
      </c>
      <c r="AM109" s="62">
        <f t="shared" si="68"/>
        <v>19397</v>
      </c>
    </row>
    <row r="110" spans="1:39" ht="51" x14ac:dyDescent="0.2">
      <c r="A110" s="59">
        <v>105</v>
      </c>
      <c r="B110" s="60" t="s">
        <v>625</v>
      </c>
      <c r="C110" s="61" t="s">
        <v>24</v>
      </c>
      <c r="D110" s="59">
        <v>1</v>
      </c>
      <c r="E110" s="62">
        <v>16500</v>
      </c>
      <c r="F110" s="64">
        <f t="shared" si="44"/>
        <v>3135</v>
      </c>
      <c r="G110" s="62">
        <f t="shared" si="45"/>
        <v>19635</v>
      </c>
      <c r="H110" s="62">
        <f t="shared" si="46"/>
        <v>19635</v>
      </c>
      <c r="I110" s="62">
        <v>16200</v>
      </c>
      <c r="J110" s="64">
        <f t="shared" si="47"/>
        <v>3078</v>
      </c>
      <c r="K110" s="62">
        <f t="shared" si="48"/>
        <v>19278</v>
      </c>
      <c r="L110" s="62">
        <f t="shared" si="49"/>
        <v>19278</v>
      </c>
      <c r="M110" s="62">
        <v>15900</v>
      </c>
      <c r="N110" s="64">
        <f t="shared" si="50"/>
        <v>3021</v>
      </c>
      <c r="O110" s="62">
        <f t="shared" si="51"/>
        <v>18921</v>
      </c>
      <c r="P110" s="62">
        <f t="shared" si="52"/>
        <v>18921</v>
      </c>
      <c r="Q110" s="62" t="s">
        <v>394</v>
      </c>
      <c r="R110" s="62" t="s">
        <v>394</v>
      </c>
      <c r="S110" s="62" t="s">
        <v>394</v>
      </c>
      <c r="T110" s="65" t="s">
        <v>394</v>
      </c>
      <c r="U110" s="148">
        <f>+E110/I110-1</f>
        <v>1.8518518518518601E-2</v>
      </c>
      <c r="V110" s="148">
        <f>+M110/E110-1</f>
        <v>-3.6363636363636376E-2</v>
      </c>
      <c r="W110" s="64">
        <f t="shared" si="53"/>
        <v>16200</v>
      </c>
      <c r="X110" s="64">
        <f t="shared" si="54"/>
        <v>3078</v>
      </c>
      <c r="Y110" s="62">
        <f t="shared" si="55"/>
        <v>19278</v>
      </c>
      <c r="Z110" s="62">
        <f t="shared" si="56"/>
        <v>19278</v>
      </c>
      <c r="AA110" s="64">
        <f t="shared" si="57"/>
        <v>16200</v>
      </c>
      <c r="AB110" s="64">
        <f t="shared" si="58"/>
        <v>3078</v>
      </c>
      <c r="AC110" s="62">
        <f t="shared" si="59"/>
        <v>19278</v>
      </c>
      <c r="AD110" s="62">
        <f t="shared" si="60"/>
        <v>19278</v>
      </c>
      <c r="AE110" s="64">
        <f t="shared" si="61"/>
        <v>15900</v>
      </c>
      <c r="AF110" s="64">
        <f t="shared" si="62"/>
        <v>3021</v>
      </c>
      <c r="AG110" s="62">
        <f t="shared" si="63"/>
        <v>18921</v>
      </c>
      <c r="AH110" s="62">
        <f t="shared" si="64"/>
        <v>18921</v>
      </c>
      <c r="AI110" s="74">
        <v>0</v>
      </c>
      <c r="AJ110" s="64">
        <f t="shared" si="65"/>
        <v>16200</v>
      </c>
      <c r="AK110" s="64">
        <f t="shared" si="66"/>
        <v>3078</v>
      </c>
      <c r="AL110" s="62">
        <f t="shared" si="67"/>
        <v>19278</v>
      </c>
      <c r="AM110" s="62">
        <f t="shared" si="68"/>
        <v>19278</v>
      </c>
    </row>
    <row r="111" spans="1:39" ht="51" x14ac:dyDescent="0.2">
      <c r="A111" s="59">
        <v>106</v>
      </c>
      <c r="B111" s="60" t="s">
        <v>626</v>
      </c>
      <c r="C111" s="61" t="s">
        <v>24</v>
      </c>
      <c r="D111" s="59">
        <v>1</v>
      </c>
      <c r="E111" s="62">
        <v>25000</v>
      </c>
      <c r="F111" s="64">
        <f t="shared" si="44"/>
        <v>4750</v>
      </c>
      <c r="G111" s="62">
        <f t="shared" si="45"/>
        <v>29750</v>
      </c>
      <c r="H111" s="62">
        <f t="shared" si="46"/>
        <v>29750</v>
      </c>
      <c r="I111" s="62">
        <v>18000</v>
      </c>
      <c r="J111" s="64">
        <f t="shared" si="47"/>
        <v>3420</v>
      </c>
      <c r="K111" s="62">
        <f t="shared" si="48"/>
        <v>21420</v>
      </c>
      <c r="L111" s="62">
        <f t="shared" si="49"/>
        <v>21420</v>
      </c>
      <c r="M111" s="62">
        <v>21000</v>
      </c>
      <c r="N111" s="64">
        <f t="shared" si="50"/>
        <v>3990</v>
      </c>
      <c r="O111" s="62">
        <f t="shared" si="51"/>
        <v>24990</v>
      </c>
      <c r="P111" s="62">
        <f t="shared" si="52"/>
        <v>24990</v>
      </c>
      <c r="Q111" s="62" t="s">
        <v>394</v>
      </c>
      <c r="R111" s="62" t="s">
        <v>394</v>
      </c>
      <c r="S111" s="62" t="s">
        <v>394</v>
      </c>
      <c r="T111" s="65" t="s">
        <v>394</v>
      </c>
      <c r="U111" s="148">
        <f>+E111/I111-1</f>
        <v>0.38888888888888884</v>
      </c>
      <c r="V111" s="148">
        <f>+M111/E111-1</f>
        <v>-0.16000000000000003</v>
      </c>
      <c r="W111" s="64">
        <f t="shared" si="53"/>
        <v>21333.333333333332</v>
      </c>
      <c r="X111" s="64">
        <f t="shared" si="54"/>
        <v>4053.333333333333</v>
      </c>
      <c r="Y111" s="62">
        <f t="shared" si="55"/>
        <v>25386.666666666664</v>
      </c>
      <c r="Z111" s="62">
        <f t="shared" si="56"/>
        <v>25386.666666666664</v>
      </c>
      <c r="AA111" s="64">
        <f t="shared" si="57"/>
        <v>21000</v>
      </c>
      <c r="AB111" s="64">
        <f t="shared" si="58"/>
        <v>3990</v>
      </c>
      <c r="AC111" s="62">
        <f t="shared" si="59"/>
        <v>24990</v>
      </c>
      <c r="AD111" s="62">
        <f t="shared" si="60"/>
        <v>24990</v>
      </c>
      <c r="AE111" s="64">
        <f t="shared" si="61"/>
        <v>18000</v>
      </c>
      <c r="AF111" s="64">
        <f t="shared" si="62"/>
        <v>3420</v>
      </c>
      <c r="AG111" s="62">
        <f t="shared" si="63"/>
        <v>21420</v>
      </c>
      <c r="AH111" s="62">
        <f t="shared" si="64"/>
        <v>21420</v>
      </c>
      <c r="AI111" s="74">
        <v>0</v>
      </c>
      <c r="AJ111" s="64">
        <f t="shared" si="65"/>
        <v>21333.333333333332</v>
      </c>
      <c r="AK111" s="64">
        <f t="shared" si="66"/>
        <v>4053.333333333333</v>
      </c>
      <c r="AL111" s="62">
        <f t="shared" si="67"/>
        <v>25386.666666666664</v>
      </c>
      <c r="AM111" s="62">
        <f t="shared" si="68"/>
        <v>25386.666666666664</v>
      </c>
    </row>
    <row r="112" spans="1:39" ht="51" x14ac:dyDescent="0.2">
      <c r="A112" s="59">
        <v>107</v>
      </c>
      <c r="B112" s="60" t="s">
        <v>627</v>
      </c>
      <c r="C112" s="61" t="s">
        <v>24</v>
      </c>
      <c r="D112" s="59">
        <v>1</v>
      </c>
      <c r="E112" s="62">
        <v>21000</v>
      </c>
      <c r="F112" s="64">
        <f t="shared" si="44"/>
        <v>3990</v>
      </c>
      <c r="G112" s="62">
        <f t="shared" si="45"/>
        <v>24990</v>
      </c>
      <c r="H112" s="62">
        <f t="shared" si="46"/>
        <v>24990</v>
      </c>
      <c r="I112" s="62">
        <v>21500</v>
      </c>
      <c r="J112" s="64">
        <f t="shared" si="47"/>
        <v>4085</v>
      </c>
      <c r="K112" s="62">
        <f t="shared" si="48"/>
        <v>25585</v>
      </c>
      <c r="L112" s="62">
        <f t="shared" si="49"/>
        <v>25585</v>
      </c>
      <c r="M112" s="62">
        <v>22500</v>
      </c>
      <c r="N112" s="64">
        <f t="shared" si="50"/>
        <v>4275</v>
      </c>
      <c r="O112" s="62">
        <f t="shared" si="51"/>
        <v>26775</v>
      </c>
      <c r="P112" s="62">
        <f t="shared" si="52"/>
        <v>26775</v>
      </c>
      <c r="Q112" s="62" t="s">
        <v>394</v>
      </c>
      <c r="R112" s="62" t="s">
        <v>394</v>
      </c>
      <c r="S112" s="62" t="s">
        <v>394</v>
      </c>
      <c r="T112" s="65" t="s">
        <v>394</v>
      </c>
      <c r="U112" s="148">
        <f>+E112/I112-1</f>
        <v>-2.3255813953488413E-2</v>
      </c>
      <c r="V112" s="148">
        <f>+M112/E112-1</f>
        <v>7.1428571428571397E-2</v>
      </c>
      <c r="W112" s="64">
        <f t="shared" si="53"/>
        <v>21666.666666666668</v>
      </c>
      <c r="X112" s="64">
        <f t="shared" si="54"/>
        <v>4116.666666666667</v>
      </c>
      <c r="Y112" s="62">
        <f t="shared" si="55"/>
        <v>25783.333333333336</v>
      </c>
      <c r="Z112" s="62">
        <f t="shared" si="56"/>
        <v>25783.333333333336</v>
      </c>
      <c r="AA112" s="64">
        <f t="shared" si="57"/>
        <v>21500</v>
      </c>
      <c r="AB112" s="64">
        <f t="shared" si="58"/>
        <v>4085</v>
      </c>
      <c r="AC112" s="62">
        <f t="shared" si="59"/>
        <v>25585</v>
      </c>
      <c r="AD112" s="62">
        <f t="shared" si="60"/>
        <v>25585</v>
      </c>
      <c r="AE112" s="64">
        <f t="shared" si="61"/>
        <v>21000</v>
      </c>
      <c r="AF112" s="64">
        <f t="shared" si="62"/>
        <v>3990</v>
      </c>
      <c r="AG112" s="62">
        <f t="shared" si="63"/>
        <v>24990</v>
      </c>
      <c r="AH112" s="62">
        <f t="shared" si="64"/>
        <v>24990</v>
      </c>
      <c r="AI112" s="74">
        <v>0</v>
      </c>
      <c r="AJ112" s="64">
        <f t="shared" si="65"/>
        <v>21666.666666666668</v>
      </c>
      <c r="AK112" s="64">
        <f t="shared" si="66"/>
        <v>4116.666666666667</v>
      </c>
      <c r="AL112" s="62">
        <f t="shared" si="67"/>
        <v>25783.333333333336</v>
      </c>
      <c r="AM112" s="62">
        <f t="shared" si="68"/>
        <v>25783.333333333336</v>
      </c>
    </row>
    <row r="113" spans="1:39" ht="76.5" x14ac:dyDescent="0.2">
      <c r="A113" s="59">
        <v>108</v>
      </c>
      <c r="B113" s="60" t="s">
        <v>628</v>
      </c>
      <c r="C113" s="61" t="s">
        <v>24</v>
      </c>
      <c r="D113" s="59">
        <v>1</v>
      </c>
      <c r="E113" s="62">
        <v>16500</v>
      </c>
      <c r="F113" s="64">
        <f t="shared" si="44"/>
        <v>3135</v>
      </c>
      <c r="G113" s="62">
        <f t="shared" si="45"/>
        <v>19635</v>
      </c>
      <c r="H113" s="62">
        <f t="shared" si="46"/>
        <v>19635</v>
      </c>
      <c r="I113" s="62">
        <v>13500</v>
      </c>
      <c r="J113" s="64">
        <f t="shared" si="47"/>
        <v>2565</v>
      </c>
      <c r="K113" s="62">
        <f t="shared" si="48"/>
        <v>16065</v>
      </c>
      <c r="L113" s="62">
        <f t="shared" si="49"/>
        <v>16065</v>
      </c>
      <c r="M113" s="62">
        <v>15222</v>
      </c>
      <c r="N113" s="64">
        <f t="shared" si="50"/>
        <v>2892.18</v>
      </c>
      <c r="O113" s="62">
        <f t="shared" si="51"/>
        <v>18114.18</v>
      </c>
      <c r="P113" s="62">
        <f t="shared" si="52"/>
        <v>18114.18</v>
      </c>
      <c r="Q113" s="62">
        <v>1231.6099999999999</v>
      </c>
      <c r="R113" s="62">
        <f t="shared" si="76"/>
        <v>234.0059</v>
      </c>
      <c r="S113" s="62">
        <f t="shared" si="77"/>
        <v>1465.6158999999998</v>
      </c>
      <c r="T113" s="65">
        <f t="shared" si="78"/>
        <v>1465.6158999999998</v>
      </c>
      <c r="U113" s="148">
        <f>+E113/I113-1</f>
        <v>0.22222222222222232</v>
      </c>
      <c r="V113" s="148">
        <f>+M113/E113-1</f>
        <v>-7.7454545454545443E-2</v>
      </c>
      <c r="W113" s="64">
        <f t="shared" si="53"/>
        <v>15074</v>
      </c>
      <c r="X113" s="64">
        <f t="shared" si="54"/>
        <v>2864.06</v>
      </c>
      <c r="Y113" s="62">
        <f t="shared" si="55"/>
        <v>17938.060000000001</v>
      </c>
      <c r="Z113" s="62">
        <f t="shared" si="56"/>
        <v>17938.060000000001</v>
      </c>
      <c r="AA113" s="64">
        <f t="shared" si="57"/>
        <v>15222</v>
      </c>
      <c r="AB113" s="64">
        <f t="shared" si="58"/>
        <v>2892.18</v>
      </c>
      <c r="AC113" s="62">
        <f t="shared" si="59"/>
        <v>18114.18</v>
      </c>
      <c r="AD113" s="62">
        <f t="shared" si="60"/>
        <v>18114.18</v>
      </c>
      <c r="AE113" s="64">
        <f t="shared" si="61"/>
        <v>13500</v>
      </c>
      <c r="AF113" s="64">
        <f t="shared" si="62"/>
        <v>2565</v>
      </c>
      <c r="AG113" s="62">
        <f t="shared" si="63"/>
        <v>16065</v>
      </c>
      <c r="AH113" s="62">
        <f t="shared" si="64"/>
        <v>16065</v>
      </c>
      <c r="AI113" s="74">
        <f t="shared" si="69"/>
        <v>16706.45</v>
      </c>
      <c r="AJ113" s="64">
        <f t="shared" si="65"/>
        <v>15074</v>
      </c>
      <c r="AK113" s="64">
        <f t="shared" si="66"/>
        <v>2864.06</v>
      </c>
      <c r="AL113" s="62">
        <f t="shared" si="67"/>
        <v>17938.060000000001</v>
      </c>
      <c r="AM113" s="62">
        <f t="shared" si="68"/>
        <v>17938.060000000001</v>
      </c>
    </row>
    <row r="114" spans="1:39" ht="63.75" x14ac:dyDescent="0.2">
      <c r="A114" s="59">
        <v>109</v>
      </c>
      <c r="B114" s="60" t="s">
        <v>629</v>
      </c>
      <c r="C114" s="61" t="s">
        <v>24</v>
      </c>
      <c r="D114" s="59">
        <v>1</v>
      </c>
      <c r="E114" s="62">
        <v>14000</v>
      </c>
      <c r="F114" s="64">
        <f t="shared" si="44"/>
        <v>2660</v>
      </c>
      <c r="G114" s="62">
        <f t="shared" si="45"/>
        <v>16660</v>
      </c>
      <c r="H114" s="62">
        <f t="shared" si="46"/>
        <v>16660</v>
      </c>
      <c r="I114" s="62">
        <v>16800</v>
      </c>
      <c r="J114" s="64">
        <f t="shared" si="47"/>
        <v>3192</v>
      </c>
      <c r="K114" s="62">
        <f t="shared" si="48"/>
        <v>19992</v>
      </c>
      <c r="L114" s="62">
        <f t="shared" si="49"/>
        <v>19992</v>
      </c>
      <c r="M114" s="62">
        <v>15200</v>
      </c>
      <c r="N114" s="64">
        <f t="shared" si="50"/>
        <v>2888</v>
      </c>
      <c r="O114" s="62">
        <f t="shared" si="51"/>
        <v>18088</v>
      </c>
      <c r="P114" s="62">
        <f t="shared" si="52"/>
        <v>18088</v>
      </c>
      <c r="Q114" s="62">
        <v>8354.2999999999993</v>
      </c>
      <c r="R114" s="62">
        <f t="shared" si="76"/>
        <v>1587.3169999999998</v>
      </c>
      <c r="S114" s="62">
        <f t="shared" si="77"/>
        <v>9941.6169999999984</v>
      </c>
      <c r="T114" s="65">
        <f t="shared" si="78"/>
        <v>9941.6169999999984</v>
      </c>
      <c r="U114" s="148">
        <f>+E114/I114-1</f>
        <v>-0.16666666666666663</v>
      </c>
      <c r="V114" s="148">
        <f>+M114/E114-1</f>
        <v>8.5714285714285632E-2</v>
      </c>
      <c r="W114" s="64">
        <f t="shared" si="53"/>
        <v>15333.333333333334</v>
      </c>
      <c r="X114" s="64">
        <f t="shared" si="54"/>
        <v>2913.3333333333335</v>
      </c>
      <c r="Y114" s="62">
        <f t="shared" si="55"/>
        <v>18246.666666666668</v>
      </c>
      <c r="Z114" s="62">
        <f t="shared" si="56"/>
        <v>18246.666666666668</v>
      </c>
      <c r="AA114" s="64">
        <f t="shared" si="57"/>
        <v>15200</v>
      </c>
      <c r="AB114" s="64">
        <f t="shared" si="58"/>
        <v>2888</v>
      </c>
      <c r="AC114" s="62">
        <f t="shared" si="59"/>
        <v>18088</v>
      </c>
      <c r="AD114" s="62">
        <f t="shared" si="60"/>
        <v>18088</v>
      </c>
      <c r="AE114" s="64">
        <f t="shared" si="61"/>
        <v>14000</v>
      </c>
      <c r="AF114" s="64">
        <f t="shared" si="62"/>
        <v>2660</v>
      </c>
      <c r="AG114" s="62">
        <f t="shared" si="63"/>
        <v>16660</v>
      </c>
      <c r="AH114" s="62">
        <f t="shared" si="64"/>
        <v>16660</v>
      </c>
      <c r="AI114" s="74">
        <f t="shared" si="69"/>
        <v>9892.3666666666686</v>
      </c>
      <c r="AJ114" s="64">
        <f t="shared" si="65"/>
        <v>15333.333333333334</v>
      </c>
      <c r="AK114" s="64">
        <f t="shared" si="66"/>
        <v>2913.3333333333335</v>
      </c>
      <c r="AL114" s="62">
        <f t="shared" si="67"/>
        <v>18246.666666666668</v>
      </c>
      <c r="AM114" s="62">
        <f t="shared" si="68"/>
        <v>18246.666666666668</v>
      </c>
    </row>
    <row r="115" spans="1:39" ht="89.25" x14ac:dyDescent="0.2">
      <c r="A115" s="59">
        <v>110</v>
      </c>
      <c r="B115" s="60" t="s">
        <v>630</v>
      </c>
      <c r="C115" s="61" t="s">
        <v>88</v>
      </c>
      <c r="D115" s="59">
        <v>1</v>
      </c>
      <c r="E115" s="62">
        <v>7100</v>
      </c>
      <c r="F115" s="64">
        <f t="shared" si="44"/>
        <v>1349</v>
      </c>
      <c r="G115" s="62">
        <f t="shared" si="45"/>
        <v>8449</v>
      </c>
      <c r="H115" s="62">
        <f t="shared" si="46"/>
        <v>8449</v>
      </c>
      <c r="I115" s="62">
        <v>6500</v>
      </c>
      <c r="J115" s="64">
        <f t="shared" si="47"/>
        <v>1235</v>
      </c>
      <c r="K115" s="62">
        <f t="shared" si="48"/>
        <v>7735</v>
      </c>
      <c r="L115" s="62">
        <f t="shared" si="49"/>
        <v>7735</v>
      </c>
      <c r="M115" s="62">
        <v>6300</v>
      </c>
      <c r="N115" s="64">
        <f t="shared" si="50"/>
        <v>1197</v>
      </c>
      <c r="O115" s="62">
        <f t="shared" si="51"/>
        <v>7497</v>
      </c>
      <c r="P115" s="62">
        <f t="shared" si="52"/>
        <v>7497</v>
      </c>
      <c r="Q115" s="62">
        <v>1402.7</v>
      </c>
      <c r="R115" s="62">
        <f t="shared" si="76"/>
        <v>266.51300000000003</v>
      </c>
      <c r="S115" s="62">
        <f t="shared" si="77"/>
        <v>1669.2130000000002</v>
      </c>
      <c r="T115" s="65">
        <f t="shared" si="78"/>
        <v>1669.2130000000002</v>
      </c>
      <c r="U115" s="148">
        <f>+E115/I115-1</f>
        <v>9.2307692307692202E-2</v>
      </c>
      <c r="V115" s="148">
        <f>+M115/E115-1</f>
        <v>-0.11267605633802813</v>
      </c>
      <c r="W115" s="64">
        <f t="shared" si="53"/>
        <v>6633.333333333333</v>
      </c>
      <c r="X115" s="64">
        <f t="shared" si="54"/>
        <v>1260.3333333333333</v>
      </c>
      <c r="Y115" s="62">
        <f t="shared" si="55"/>
        <v>7893.6666666666661</v>
      </c>
      <c r="Z115" s="62">
        <f t="shared" si="56"/>
        <v>7893.6666666666661</v>
      </c>
      <c r="AA115" s="64">
        <f t="shared" si="57"/>
        <v>6500</v>
      </c>
      <c r="AB115" s="64">
        <f t="shared" si="58"/>
        <v>1235</v>
      </c>
      <c r="AC115" s="62">
        <f t="shared" si="59"/>
        <v>7735</v>
      </c>
      <c r="AD115" s="62">
        <f t="shared" si="60"/>
        <v>7735</v>
      </c>
      <c r="AE115" s="64">
        <f t="shared" si="61"/>
        <v>6300</v>
      </c>
      <c r="AF115" s="64">
        <f t="shared" si="62"/>
        <v>1197</v>
      </c>
      <c r="AG115" s="62">
        <f t="shared" si="63"/>
        <v>7497</v>
      </c>
      <c r="AH115" s="62">
        <f t="shared" si="64"/>
        <v>7497</v>
      </c>
      <c r="AI115" s="74">
        <f t="shared" si="69"/>
        <v>6490.9666666666662</v>
      </c>
      <c r="AJ115" s="64">
        <f t="shared" si="65"/>
        <v>6633.333333333333</v>
      </c>
      <c r="AK115" s="64">
        <f t="shared" si="66"/>
        <v>1260.3333333333333</v>
      </c>
      <c r="AL115" s="62">
        <f t="shared" si="67"/>
        <v>7893.6666666666661</v>
      </c>
      <c r="AM115" s="62">
        <f t="shared" si="68"/>
        <v>7893.6666666666661</v>
      </c>
    </row>
    <row r="116" spans="1:39" ht="25.5" x14ac:dyDescent="0.2">
      <c r="A116" s="59">
        <v>111</v>
      </c>
      <c r="B116" s="60" t="s">
        <v>631</v>
      </c>
      <c r="C116" s="61" t="s">
        <v>24</v>
      </c>
      <c r="D116" s="59">
        <v>1</v>
      </c>
      <c r="E116" s="62">
        <v>18000</v>
      </c>
      <c r="F116" s="64">
        <f t="shared" si="44"/>
        <v>3420</v>
      </c>
      <c r="G116" s="62">
        <f t="shared" si="45"/>
        <v>21420</v>
      </c>
      <c r="H116" s="62">
        <f t="shared" si="46"/>
        <v>21420</v>
      </c>
      <c r="I116" s="62">
        <v>15300</v>
      </c>
      <c r="J116" s="64">
        <f t="shared" si="47"/>
        <v>2907</v>
      </c>
      <c r="K116" s="62">
        <f t="shared" si="48"/>
        <v>18207</v>
      </c>
      <c r="L116" s="62">
        <f t="shared" si="49"/>
        <v>18207</v>
      </c>
      <c r="M116" s="63">
        <v>16200</v>
      </c>
      <c r="N116" s="64">
        <f t="shared" si="50"/>
        <v>3078</v>
      </c>
      <c r="O116" s="62">
        <f t="shared" si="51"/>
        <v>19278</v>
      </c>
      <c r="P116" s="62">
        <f t="shared" si="52"/>
        <v>19278</v>
      </c>
      <c r="Q116" s="62" t="s">
        <v>394</v>
      </c>
      <c r="R116" s="62" t="s">
        <v>394</v>
      </c>
      <c r="S116" s="62" t="s">
        <v>394</v>
      </c>
      <c r="T116" s="65" t="s">
        <v>394</v>
      </c>
      <c r="U116" s="148">
        <f>+E116/I116-1</f>
        <v>0.17647058823529416</v>
      </c>
      <c r="V116" s="148">
        <f>+M116/E116-1</f>
        <v>-9.9999999999999978E-2</v>
      </c>
      <c r="W116" s="64">
        <f t="shared" si="53"/>
        <v>16500</v>
      </c>
      <c r="X116" s="64">
        <f t="shared" si="54"/>
        <v>3135</v>
      </c>
      <c r="Y116" s="62">
        <f t="shared" si="55"/>
        <v>19635</v>
      </c>
      <c r="Z116" s="62">
        <f t="shared" si="56"/>
        <v>19635</v>
      </c>
      <c r="AA116" s="64">
        <f t="shared" si="57"/>
        <v>16200</v>
      </c>
      <c r="AB116" s="64">
        <f t="shared" si="58"/>
        <v>3078</v>
      </c>
      <c r="AC116" s="62">
        <f t="shared" si="59"/>
        <v>19278</v>
      </c>
      <c r="AD116" s="62">
        <f t="shared" si="60"/>
        <v>19278</v>
      </c>
      <c r="AE116" s="64">
        <f t="shared" si="61"/>
        <v>15300</v>
      </c>
      <c r="AF116" s="64">
        <f t="shared" si="62"/>
        <v>2907</v>
      </c>
      <c r="AG116" s="62">
        <f t="shared" si="63"/>
        <v>18207</v>
      </c>
      <c r="AH116" s="62">
        <f t="shared" si="64"/>
        <v>18207</v>
      </c>
      <c r="AI116" s="74">
        <v>0</v>
      </c>
      <c r="AJ116" s="64">
        <f t="shared" si="65"/>
        <v>16500</v>
      </c>
      <c r="AK116" s="64">
        <f t="shared" si="66"/>
        <v>3135</v>
      </c>
      <c r="AL116" s="62">
        <f t="shared" si="67"/>
        <v>19635</v>
      </c>
      <c r="AM116" s="62">
        <f t="shared" si="68"/>
        <v>19635</v>
      </c>
    </row>
    <row r="117" spans="1:39" ht="51" x14ac:dyDescent="0.2">
      <c r="A117" s="59">
        <v>112</v>
      </c>
      <c r="B117" s="60" t="s">
        <v>632</v>
      </c>
      <c r="C117" s="61" t="s">
        <v>24</v>
      </c>
      <c r="D117" s="59">
        <v>1</v>
      </c>
      <c r="E117" s="62">
        <v>150</v>
      </c>
      <c r="F117" s="64">
        <f t="shared" si="44"/>
        <v>28.5</v>
      </c>
      <c r="G117" s="62">
        <f t="shared" si="45"/>
        <v>178.5</v>
      </c>
      <c r="H117" s="62">
        <f t="shared" si="46"/>
        <v>178.5</v>
      </c>
      <c r="I117" s="62">
        <v>120</v>
      </c>
      <c r="J117" s="64">
        <f t="shared" si="47"/>
        <v>22.8</v>
      </c>
      <c r="K117" s="62">
        <f t="shared" si="48"/>
        <v>142.80000000000001</v>
      </c>
      <c r="L117" s="62">
        <f t="shared" si="49"/>
        <v>142.80000000000001</v>
      </c>
      <c r="M117" s="62">
        <v>100</v>
      </c>
      <c r="N117" s="64">
        <f t="shared" si="50"/>
        <v>19</v>
      </c>
      <c r="O117" s="62">
        <f t="shared" si="51"/>
        <v>119</v>
      </c>
      <c r="P117" s="62">
        <f t="shared" si="52"/>
        <v>119</v>
      </c>
      <c r="Q117" s="62">
        <v>37.35</v>
      </c>
      <c r="R117" s="62">
        <f t="shared" si="76"/>
        <v>7.0965000000000007</v>
      </c>
      <c r="S117" s="62">
        <f t="shared" si="77"/>
        <v>44.4465</v>
      </c>
      <c r="T117" s="65">
        <f t="shared" si="78"/>
        <v>44.4465</v>
      </c>
      <c r="U117" s="148">
        <f>+E117/I117-1</f>
        <v>0.25</v>
      </c>
      <c r="V117" s="148">
        <f>+M117/E117-1</f>
        <v>-0.33333333333333337</v>
      </c>
      <c r="W117" s="64">
        <f t="shared" si="53"/>
        <v>123.33333333333333</v>
      </c>
      <c r="X117" s="64">
        <f t="shared" si="54"/>
        <v>23.433333333333334</v>
      </c>
      <c r="Y117" s="62">
        <f t="shared" si="55"/>
        <v>146.76666666666665</v>
      </c>
      <c r="Z117" s="62">
        <f t="shared" si="56"/>
        <v>146.76666666666665</v>
      </c>
      <c r="AA117" s="64">
        <f t="shared" si="57"/>
        <v>120</v>
      </c>
      <c r="AB117" s="64">
        <f t="shared" si="58"/>
        <v>22.8</v>
      </c>
      <c r="AC117" s="62">
        <f t="shared" si="59"/>
        <v>142.80000000000001</v>
      </c>
      <c r="AD117" s="62">
        <f t="shared" si="60"/>
        <v>142.80000000000001</v>
      </c>
      <c r="AE117" s="64">
        <f t="shared" si="61"/>
        <v>100</v>
      </c>
      <c r="AF117" s="64">
        <f t="shared" si="62"/>
        <v>19</v>
      </c>
      <c r="AG117" s="62">
        <f t="shared" si="63"/>
        <v>119</v>
      </c>
      <c r="AH117" s="62">
        <f t="shared" si="64"/>
        <v>119</v>
      </c>
      <c r="AI117" s="74">
        <f t="shared" si="69"/>
        <v>109.41666666666666</v>
      </c>
      <c r="AJ117" s="64">
        <f t="shared" si="65"/>
        <v>123.33333333333333</v>
      </c>
      <c r="AK117" s="64">
        <f t="shared" si="66"/>
        <v>23.433333333333334</v>
      </c>
      <c r="AL117" s="62">
        <f t="shared" si="67"/>
        <v>146.76666666666665</v>
      </c>
      <c r="AM117" s="62">
        <f t="shared" si="68"/>
        <v>146.76666666666665</v>
      </c>
    </row>
    <row r="118" spans="1:39" ht="51" x14ac:dyDescent="0.2">
      <c r="A118" s="59">
        <v>113</v>
      </c>
      <c r="B118" s="60" t="s">
        <v>633</v>
      </c>
      <c r="C118" s="61" t="s">
        <v>24</v>
      </c>
      <c r="D118" s="59">
        <v>1</v>
      </c>
      <c r="E118" s="62">
        <v>100</v>
      </c>
      <c r="F118" s="64">
        <f t="shared" si="44"/>
        <v>19</v>
      </c>
      <c r="G118" s="62">
        <f t="shared" si="45"/>
        <v>119</v>
      </c>
      <c r="H118" s="62">
        <f t="shared" si="46"/>
        <v>119</v>
      </c>
      <c r="I118" s="62">
        <v>120</v>
      </c>
      <c r="J118" s="64">
        <f t="shared" si="47"/>
        <v>22.8</v>
      </c>
      <c r="K118" s="62">
        <f t="shared" si="48"/>
        <v>142.80000000000001</v>
      </c>
      <c r="L118" s="62">
        <f t="shared" si="49"/>
        <v>142.80000000000001</v>
      </c>
      <c r="M118" s="62">
        <v>100</v>
      </c>
      <c r="N118" s="64">
        <f t="shared" si="50"/>
        <v>19</v>
      </c>
      <c r="O118" s="62">
        <f t="shared" si="51"/>
        <v>119</v>
      </c>
      <c r="P118" s="62">
        <f t="shared" si="52"/>
        <v>119</v>
      </c>
      <c r="Q118" s="62">
        <v>38.67</v>
      </c>
      <c r="R118" s="62">
        <f t="shared" si="76"/>
        <v>7.3473000000000006</v>
      </c>
      <c r="S118" s="62">
        <f t="shared" si="77"/>
        <v>46.017300000000006</v>
      </c>
      <c r="T118" s="65">
        <f t="shared" si="78"/>
        <v>46.017300000000006</v>
      </c>
      <c r="U118" s="148">
        <f>+E118/I118-1</f>
        <v>-0.16666666666666663</v>
      </c>
      <c r="V118" s="148">
        <f>+M118/E118-1</f>
        <v>0</v>
      </c>
      <c r="W118" s="64">
        <f t="shared" si="53"/>
        <v>106.66666666666667</v>
      </c>
      <c r="X118" s="64">
        <f t="shared" si="54"/>
        <v>20.266666666666669</v>
      </c>
      <c r="Y118" s="62">
        <f t="shared" si="55"/>
        <v>126.93333333333334</v>
      </c>
      <c r="Z118" s="62">
        <f t="shared" si="56"/>
        <v>126.93333333333334</v>
      </c>
      <c r="AA118" s="64">
        <f t="shared" si="57"/>
        <v>100</v>
      </c>
      <c r="AB118" s="64">
        <f t="shared" si="58"/>
        <v>19</v>
      </c>
      <c r="AC118" s="62">
        <f t="shared" si="59"/>
        <v>119</v>
      </c>
      <c r="AD118" s="62">
        <f t="shared" si="60"/>
        <v>119</v>
      </c>
      <c r="AE118" s="64">
        <f t="shared" si="61"/>
        <v>100</v>
      </c>
      <c r="AF118" s="64">
        <f t="shared" si="62"/>
        <v>19</v>
      </c>
      <c r="AG118" s="62">
        <f t="shared" si="63"/>
        <v>119</v>
      </c>
      <c r="AH118" s="62">
        <f t="shared" si="64"/>
        <v>119</v>
      </c>
      <c r="AI118" s="74">
        <f t="shared" si="69"/>
        <v>88.263333333333335</v>
      </c>
      <c r="AJ118" s="64">
        <f t="shared" si="65"/>
        <v>106.66666666666667</v>
      </c>
      <c r="AK118" s="64">
        <f t="shared" si="66"/>
        <v>20.266666666666669</v>
      </c>
      <c r="AL118" s="62">
        <f t="shared" si="67"/>
        <v>126.93333333333334</v>
      </c>
      <c r="AM118" s="62">
        <f t="shared" si="68"/>
        <v>126.93333333333334</v>
      </c>
    </row>
    <row r="119" spans="1:39" ht="51" x14ac:dyDescent="0.2">
      <c r="A119" s="59">
        <v>114</v>
      </c>
      <c r="B119" s="60" t="s">
        <v>634</v>
      </c>
      <c r="C119" s="61" t="s">
        <v>24</v>
      </c>
      <c r="D119" s="59">
        <v>1</v>
      </c>
      <c r="E119" s="62">
        <v>150</v>
      </c>
      <c r="F119" s="64">
        <f t="shared" si="44"/>
        <v>28.5</v>
      </c>
      <c r="G119" s="62">
        <f t="shared" si="45"/>
        <v>178.5</v>
      </c>
      <c r="H119" s="62">
        <f t="shared" si="46"/>
        <v>178.5</v>
      </c>
      <c r="I119" s="62">
        <v>120</v>
      </c>
      <c r="J119" s="64">
        <f t="shared" si="47"/>
        <v>22.8</v>
      </c>
      <c r="K119" s="62">
        <f t="shared" si="48"/>
        <v>142.80000000000001</v>
      </c>
      <c r="L119" s="62">
        <f t="shared" si="49"/>
        <v>142.80000000000001</v>
      </c>
      <c r="M119" s="62">
        <v>100</v>
      </c>
      <c r="N119" s="64">
        <f t="shared" si="50"/>
        <v>19</v>
      </c>
      <c r="O119" s="62">
        <f t="shared" si="51"/>
        <v>119</v>
      </c>
      <c r="P119" s="62">
        <f t="shared" si="52"/>
        <v>119</v>
      </c>
      <c r="Q119" s="62">
        <v>24.52</v>
      </c>
      <c r="R119" s="62">
        <f t="shared" si="76"/>
        <v>4.6588000000000003</v>
      </c>
      <c r="S119" s="62">
        <f t="shared" si="77"/>
        <v>29.178799999999999</v>
      </c>
      <c r="T119" s="65">
        <f t="shared" si="78"/>
        <v>29.178799999999999</v>
      </c>
      <c r="U119" s="148">
        <f>+E119/I119-1</f>
        <v>0.25</v>
      </c>
      <c r="V119" s="148">
        <f>+M119/E119-1</f>
        <v>-0.33333333333333337</v>
      </c>
      <c r="W119" s="64">
        <f t="shared" si="53"/>
        <v>123.33333333333333</v>
      </c>
      <c r="X119" s="64">
        <f t="shared" si="54"/>
        <v>23.433333333333334</v>
      </c>
      <c r="Y119" s="62">
        <f t="shared" si="55"/>
        <v>146.76666666666665</v>
      </c>
      <c r="Z119" s="62">
        <f t="shared" si="56"/>
        <v>146.76666666666665</v>
      </c>
      <c r="AA119" s="64">
        <f t="shared" si="57"/>
        <v>120</v>
      </c>
      <c r="AB119" s="64">
        <f t="shared" si="58"/>
        <v>22.8</v>
      </c>
      <c r="AC119" s="62">
        <f t="shared" si="59"/>
        <v>142.80000000000001</v>
      </c>
      <c r="AD119" s="62">
        <f t="shared" si="60"/>
        <v>142.80000000000001</v>
      </c>
      <c r="AE119" s="64">
        <f t="shared" si="61"/>
        <v>100</v>
      </c>
      <c r="AF119" s="64">
        <f t="shared" si="62"/>
        <v>19</v>
      </c>
      <c r="AG119" s="62">
        <f t="shared" si="63"/>
        <v>119</v>
      </c>
      <c r="AH119" s="62">
        <f t="shared" si="64"/>
        <v>119</v>
      </c>
      <c r="AI119" s="74">
        <f t="shared" si="69"/>
        <v>122.24666666666666</v>
      </c>
      <c r="AJ119" s="64">
        <f t="shared" si="65"/>
        <v>123.33333333333333</v>
      </c>
      <c r="AK119" s="64">
        <f t="shared" si="66"/>
        <v>23.433333333333334</v>
      </c>
      <c r="AL119" s="62">
        <f t="shared" si="67"/>
        <v>146.76666666666665</v>
      </c>
      <c r="AM119" s="62">
        <f t="shared" si="68"/>
        <v>146.76666666666665</v>
      </c>
    </row>
    <row r="120" spans="1:39" ht="51" x14ac:dyDescent="0.2">
      <c r="A120" s="59">
        <v>115</v>
      </c>
      <c r="B120" s="60" t="s">
        <v>635</v>
      </c>
      <c r="C120" s="61" t="s">
        <v>24</v>
      </c>
      <c r="D120" s="59">
        <v>1</v>
      </c>
      <c r="E120" s="62">
        <v>100</v>
      </c>
      <c r="F120" s="64">
        <f t="shared" si="44"/>
        <v>19</v>
      </c>
      <c r="G120" s="62">
        <f t="shared" si="45"/>
        <v>119</v>
      </c>
      <c r="H120" s="62">
        <f t="shared" si="46"/>
        <v>119</v>
      </c>
      <c r="I120" s="62">
        <v>120</v>
      </c>
      <c r="J120" s="64">
        <f t="shared" si="47"/>
        <v>22.8</v>
      </c>
      <c r="K120" s="62">
        <f t="shared" si="48"/>
        <v>142.80000000000001</v>
      </c>
      <c r="L120" s="62">
        <f t="shared" si="49"/>
        <v>142.80000000000001</v>
      </c>
      <c r="M120" s="62">
        <v>100</v>
      </c>
      <c r="N120" s="64">
        <f t="shared" si="50"/>
        <v>19</v>
      </c>
      <c r="O120" s="62">
        <f t="shared" si="51"/>
        <v>119</v>
      </c>
      <c r="P120" s="62">
        <f t="shared" si="52"/>
        <v>119</v>
      </c>
      <c r="Q120" s="62">
        <v>21.69</v>
      </c>
      <c r="R120" s="62">
        <f t="shared" si="76"/>
        <v>4.1211000000000002</v>
      </c>
      <c r="S120" s="62">
        <f t="shared" si="77"/>
        <v>25.811100000000003</v>
      </c>
      <c r="T120" s="65">
        <f t="shared" si="78"/>
        <v>25.811100000000003</v>
      </c>
      <c r="U120" s="148">
        <f>+E120/I120-1</f>
        <v>-0.16666666666666663</v>
      </c>
      <c r="V120" s="148">
        <f>+M120/E120-1</f>
        <v>0</v>
      </c>
      <c r="W120" s="64">
        <f t="shared" si="53"/>
        <v>106.66666666666667</v>
      </c>
      <c r="X120" s="64">
        <f t="shared" si="54"/>
        <v>20.266666666666669</v>
      </c>
      <c r="Y120" s="62">
        <f t="shared" si="55"/>
        <v>126.93333333333334</v>
      </c>
      <c r="Z120" s="62">
        <f t="shared" si="56"/>
        <v>126.93333333333334</v>
      </c>
      <c r="AA120" s="64">
        <f t="shared" si="57"/>
        <v>100</v>
      </c>
      <c r="AB120" s="64">
        <f t="shared" si="58"/>
        <v>19</v>
      </c>
      <c r="AC120" s="62">
        <f t="shared" si="59"/>
        <v>119</v>
      </c>
      <c r="AD120" s="62">
        <f t="shared" si="60"/>
        <v>119</v>
      </c>
      <c r="AE120" s="64">
        <f t="shared" si="61"/>
        <v>100</v>
      </c>
      <c r="AF120" s="64">
        <f t="shared" si="62"/>
        <v>19</v>
      </c>
      <c r="AG120" s="62">
        <f t="shared" si="63"/>
        <v>119</v>
      </c>
      <c r="AH120" s="62">
        <f t="shared" si="64"/>
        <v>119</v>
      </c>
      <c r="AI120" s="74">
        <f t="shared" si="69"/>
        <v>105.24333333333334</v>
      </c>
      <c r="AJ120" s="64">
        <f t="shared" si="65"/>
        <v>106.66666666666667</v>
      </c>
      <c r="AK120" s="64">
        <f t="shared" si="66"/>
        <v>20.266666666666669</v>
      </c>
      <c r="AL120" s="62">
        <f t="shared" si="67"/>
        <v>126.93333333333334</v>
      </c>
      <c r="AM120" s="62">
        <f t="shared" si="68"/>
        <v>126.93333333333334</v>
      </c>
    </row>
    <row r="121" spans="1:39" ht="38.25" x14ac:dyDescent="0.2">
      <c r="A121" s="59">
        <v>116</v>
      </c>
      <c r="B121" s="60" t="s">
        <v>636</v>
      </c>
      <c r="C121" s="61" t="s">
        <v>24</v>
      </c>
      <c r="D121" s="59">
        <v>1</v>
      </c>
      <c r="E121" s="62">
        <v>19000</v>
      </c>
      <c r="F121" s="64">
        <f t="shared" si="44"/>
        <v>3610</v>
      </c>
      <c r="G121" s="62">
        <f t="shared" si="45"/>
        <v>22610</v>
      </c>
      <c r="H121" s="62">
        <f t="shared" si="46"/>
        <v>22610</v>
      </c>
      <c r="I121" s="62">
        <v>16500</v>
      </c>
      <c r="J121" s="64">
        <f t="shared" si="47"/>
        <v>3135</v>
      </c>
      <c r="K121" s="62">
        <f t="shared" si="48"/>
        <v>19635</v>
      </c>
      <c r="L121" s="62">
        <f t="shared" si="49"/>
        <v>19635</v>
      </c>
      <c r="M121" s="62">
        <v>17200</v>
      </c>
      <c r="N121" s="64">
        <f t="shared" si="50"/>
        <v>3268</v>
      </c>
      <c r="O121" s="62">
        <f t="shared" si="51"/>
        <v>20468</v>
      </c>
      <c r="P121" s="62">
        <f t="shared" si="52"/>
        <v>20468</v>
      </c>
      <c r="Q121" s="62" t="s">
        <v>394</v>
      </c>
      <c r="R121" s="62" t="s">
        <v>394</v>
      </c>
      <c r="S121" s="62" t="s">
        <v>394</v>
      </c>
      <c r="T121" s="65" t="s">
        <v>394</v>
      </c>
      <c r="U121" s="148">
        <f>+E121/I121-1</f>
        <v>0.1515151515151516</v>
      </c>
      <c r="V121" s="148">
        <f>+M121/E121-1</f>
        <v>-9.4736842105263119E-2</v>
      </c>
      <c r="W121" s="64">
        <f t="shared" si="53"/>
        <v>17566.666666666668</v>
      </c>
      <c r="X121" s="64">
        <f t="shared" si="54"/>
        <v>3337.666666666667</v>
      </c>
      <c r="Y121" s="62">
        <f t="shared" si="55"/>
        <v>20904.333333333336</v>
      </c>
      <c r="Z121" s="62">
        <f t="shared" si="56"/>
        <v>20904.333333333336</v>
      </c>
      <c r="AA121" s="64">
        <f t="shared" si="57"/>
        <v>17200</v>
      </c>
      <c r="AB121" s="64">
        <f t="shared" si="58"/>
        <v>3268</v>
      </c>
      <c r="AC121" s="62">
        <f t="shared" si="59"/>
        <v>20468</v>
      </c>
      <c r="AD121" s="62">
        <f t="shared" si="60"/>
        <v>20468</v>
      </c>
      <c r="AE121" s="64">
        <f t="shared" si="61"/>
        <v>16500</v>
      </c>
      <c r="AF121" s="64">
        <f t="shared" si="62"/>
        <v>3135</v>
      </c>
      <c r="AG121" s="62">
        <f t="shared" si="63"/>
        <v>19635</v>
      </c>
      <c r="AH121" s="62">
        <f t="shared" si="64"/>
        <v>19635</v>
      </c>
      <c r="AI121" s="74">
        <v>0</v>
      </c>
      <c r="AJ121" s="64">
        <f t="shared" si="65"/>
        <v>17566.666666666668</v>
      </c>
      <c r="AK121" s="64">
        <f t="shared" si="66"/>
        <v>3337.666666666667</v>
      </c>
      <c r="AL121" s="62">
        <f t="shared" si="67"/>
        <v>20904.333333333336</v>
      </c>
      <c r="AM121" s="62">
        <f t="shared" si="68"/>
        <v>20904.333333333336</v>
      </c>
    </row>
    <row r="122" spans="1:39" ht="38.25" x14ac:dyDescent="0.2">
      <c r="A122" s="59">
        <v>117</v>
      </c>
      <c r="B122" s="60" t="s">
        <v>637</v>
      </c>
      <c r="C122" s="61" t="s">
        <v>24</v>
      </c>
      <c r="D122" s="59">
        <v>1</v>
      </c>
      <c r="E122" s="62">
        <v>9800</v>
      </c>
      <c r="F122" s="64">
        <f t="shared" si="44"/>
        <v>1862</v>
      </c>
      <c r="G122" s="62">
        <f t="shared" si="45"/>
        <v>11662</v>
      </c>
      <c r="H122" s="62">
        <f t="shared" si="46"/>
        <v>11662</v>
      </c>
      <c r="I122" s="62">
        <v>9150</v>
      </c>
      <c r="J122" s="64">
        <f t="shared" si="47"/>
        <v>1738.5</v>
      </c>
      <c r="K122" s="62">
        <f t="shared" si="48"/>
        <v>10888.5</v>
      </c>
      <c r="L122" s="62">
        <f t="shared" si="49"/>
        <v>10888.5</v>
      </c>
      <c r="M122" s="62">
        <v>9500</v>
      </c>
      <c r="N122" s="64">
        <f t="shared" si="50"/>
        <v>1805</v>
      </c>
      <c r="O122" s="62">
        <f t="shared" si="51"/>
        <v>11305</v>
      </c>
      <c r="P122" s="62">
        <f t="shared" si="52"/>
        <v>11305</v>
      </c>
      <c r="Q122" s="62">
        <v>2073.4899999999998</v>
      </c>
      <c r="R122" s="62">
        <f t="shared" si="76"/>
        <v>393.96309999999994</v>
      </c>
      <c r="S122" s="62">
        <f t="shared" si="77"/>
        <v>2467.4530999999997</v>
      </c>
      <c r="T122" s="65">
        <f t="shared" si="78"/>
        <v>2467.4530999999997</v>
      </c>
      <c r="U122" s="148">
        <f>+E122/I122-1</f>
        <v>7.1038251366120297E-2</v>
      </c>
      <c r="V122" s="148">
        <f>+M122/E122-1</f>
        <v>-3.0612244897959218E-2</v>
      </c>
      <c r="W122" s="64">
        <f t="shared" si="53"/>
        <v>9483.3333333333339</v>
      </c>
      <c r="X122" s="64">
        <f t="shared" si="54"/>
        <v>1801.8333333333335</v>
      </c>
      <c r="Y122" s="62">
        <f t="shared" si="55"/>
        <v>11285.166666666668</v>
      </c>
      <c r="Z122" s="62">
        <f t="shared" si="56"/>
        <v>11285.166666666668</v>
      </c>
      <c r="AA122" s="64">
        <f t="shared" si="57"/>
        <v>9500</v>
      </c>
      <c r="AB122" s="64">
        <f t="shared" si="58"/>
        <v>1805</v>
      </c>
      <c r="AC122" s="62">
        <f t="shared" si="59"/>
        <v>11305</v>
      </c>
      <c r="AD122" s="62">
        <f t="shared" si="60"/>
        <v>11305</v>
      </c>
      <c r="AE122" s="64">
        <f t="shared" si="61"/>
        <v>9150</v>
      </c>
      <c r="AF122" s="64">
        <f t="shared" si="62"/>
        <v>1738.5</v>
      </c>
      <c r="AG122" s="62">
        <f t="shared" si="63"/>
        <v>10888.5</v>
      </c>
      <c r="AH122" s="62">
        <f t="shared" si="64"/>
        <v>10888.5</v>
      </c>
      <c r="AI122" s="74">
        <f t="shared" si="69"/>
        <v>9211.6766666666681</v>
      </c>
      <c r="AJ122" s="64">
        <f t="shared" si="65"/>
        <v>9483.3333333333339</v>
      </c>
      <c r="AK122" s="64">
        <f t="shared" si="66"/>
        <v>1801.8333333333335</v>
      </c>
      <c r="AL122" s="62">
        <f t="shared" si="67"/>
        <v>11285.166666666668</v>
      </c>
      <c r="AM122" s="62">
        <f t="shared" si="68"/>
        <v>11285.166666666668</v>
      </c>
    </row>
    <row r="123" spans="1:39" ht="38.25" x14ac:dyDescent="0.2">
      <c r="A123" s="59">
        <v>118</v>
      </c>
      <c r="B123" s="60" t="s">
        <v>638</v>
      </c>
      <c r="C123" s="61" t="s">
        <v>24</v>
      </c>
      <c r="D123" s="59">
        <v>1</v>
      </c>
      <c r="E123" s="62">
        <v>19200</v>
      </c>
      <c r="F123" s="64">
        <f t="shared" si="44"/>
        <v>3648</v>
      </c>
      <c r="G123" s="62">
        <f t="shared" si="45"/>
        <v>22848</v>
      </c>
      <c r="H123" s="62">
        <f t="shared" si="46"/>
        <v>22848</v>
      </c>
      <c r="I123" s="62">
        <v>16000</v>
      </c>
      <c r="J123" s="64">
        <f t="shared" si="47"/>
        <v>3040</v>
      </c>
      <c r="K123" s="62">
        <f t="shared" si="48"/>
        <v>19040</v>
      </c>
      <c r="L123" s="62">
        <f t="shared" si="49"/>
        <v>19040</v>
      </c>
      <c r="M123" s="62">
        <v>17200</v>
      </c>
      <c r="N123" s="64">
        <f t="shared" si="50"/>
        <v>3268</v>
      </c>
      <c r="O123" s="62">
        <f t="shared" si="51"/>
        <v>20468</v>
      </c>
      <c r="P123" s="62">
        <f t="shared" si="52"/>
        <v>20468</v>
      </c>
      <c r="Q123" s="62">
        <v>3213.97</v>
      </c>
      <c r="R123" s="62">
        <f t="shared" si="76"/>
        <v>610.65429999999992</v>
      </c>
      <c r="S123" s="62">
        <f t="shared" si="77"/>
        <v>3824.6242999999995</v>
      </c>
      <c r="T123" s="65">
        <f t="shared" si="78"/>
        <v>3824.6242999999995</v>
      </c>
      <c r="U123" s="148">
        <f>+E123/I123-1</f>
        <v>0.19999999999999996</v>
      </c>
      <c r="V123" s="148">
        <f>+M123/E123-1</f>
        <v>-0.10416666666666663</v>
      </c>
      <c r="W123" s="64">
        <f t="shared" si="53"/>
        <v>17466.666666666668</v>
      </c>
      <c r="X123" s="64">
        <f t="shared" si="54"/>
        <v>3318.666666666667</v>
      </c>
      <c r="Y123" s="62">
        <f t="shared" si="55"/>
        <v>20785.333333333336</v>
      </c>
      <c r="Z123" s="62">
        <f t="shared" si="56"/>
        <v>20785.333333333336</v>
      </c>
      <c r="AA123" s="64">
        <f t="shared" si="57"/>
        <v>17200</v>
      </c>
      <c r="AB123" s="64">
        <f t="shared" si="58"/>
        <v>3268</v>
      </c>
      <c r="AC123" s="62">
        <f t="shared" si="59"/>
        <v>20468</v>
      </c>
      <c r="AD123" s="62">
        <f t="shared" si="60"/>
        <v>20468</v>
      </c>
      <c r="AE123" s="64">
        <f t="shared" si="61"/>
        <v>16000</v>
      </c>
      <c r="AF123" s="64">
        <f t="shared" si="62"/>
        <v>3040</v>
      </c>
      <c r="AG123" s="62">
        <f t="shared" si="63"/>
        <v>19040</v>
      </c>
      <c r="AH123" s="62">
        <f t="shared" si="64"/>
        <v>19040</v>
      </c>
      <c r="AI123" s="74">
        <f t="shared" si="69"/>
        <v>17571.363333333335</v>
      </c>
      <c r="AJ123" s="64">
        <f t="shared" si="65"/>
        <v>17466.666666666668</v>
      </c>
      <c r="AK123" s="64">
        <f t="shared" si="66"/>
        <v>3318.666666666667</v>
      </c>
      <c r="AL123" s="62">
        <f t="shared" si="67"/>
        <v>20785.333333333336</v>
      </c>
      <c r="AM123" s="62">
        <f t="shared" si="68"/>
        <v>20785.333333333336</v>
      </c>
    </row>
    <row r="124" spans="1:39" ht="38.25" x14ac:dyDescent="0.2">
      <c r="A124" s="59">
        <v>119</v>
      </c>
      <c r="B124" s="60" t="s">
        <v>639</v>
      </c>
      <c r="C124" s="61" t="s">
        <v>24</v>
      </c>
      <c r="D124" s="59">
        <v>1</v>
      </c>
      <c r="E124" s="62">
        <v>25400</v>
      </c>
      <c r="F124" s="64">
        <f t="shared" si="44"/>
        <v>4826</v>
      </c>
      <c r="G124" s="62">
        <f t="shared" si="45"/>
        <v>30226</v>
      </c>
      <c r="H124" s="62">
        <f t="shared" si="46"/>
        <v>30226</v>
      </c>
      <c r="I124" s="62">
        <v>18500</v>
      </c>
      <c r="J124" s="64">
        <f t="shared" si="47"/>
        <v>3515</v>
      </c>
      <c r="K124" s="62">
        <f t="shared" si="48"/>
        <v>22015</v>
      </c>
      <c r="L124" s="62">
        <f t="shared" si="49"/>
        <v>22015</v>
      </c>
      <c r="M124" s="62">
        <v>19600</v>
      </c>
      <c r="N124" s="64">
        <f t="shared" si="50"/>
        <v>3724</v>
      </c>
      <c r="O124" s="62">
        <f t="shared" si="51"/>
        <v>23324</v>
      </c>
      <c r="P124" s="62">
        <f t="shared" si="52"/>
        <v>23324</v>
      </c>
      <c r="Q124" s="62">
        <v>4551.03</v>
      </c>
      <c r="R124" s="62">
        <f t="shared" si="76"/>
        <v>864.69569999999999</v>
      </c>
      <c r="S124" s="62">
        <f t="shared" si="77"/>
        <v>5415.7257</v>
      </c>
      <c r="T124" s="65">
        <f t="shared" si="78"/>
        <v>5415.7257</v>
      </c>
      <c r="U124" s="148">
        <f>+E124/I124-1</f>
        <v>0.37297297297297294</v>
      </c>
      <c r="V124" s="148">
        <f>+M124/E124-1</f>
        <v>-0.22834645669291342</v>
      </c>
      <c r="W124" s="64">
        <f t="shared" si="53"/>
        <v>21166.666666666668</v>
      </c>
      <c r="X124" s="64">
        <f t="shared" si="54"/>
        <v>4021.666666666667</v>
      </c>
      <c r="Y124" s="62">
        <f t="shared" si="55"/>
        <v>25188.333333333336</v>
      </c>
      <c r="Z124" s="62">
        <f t="shared" si="56"/>
        <v>25188.333333333336</v>
      </c>
      <c r="AA124" s="64">
        <f t="shared" si="57"/>
        <v>19600</v>
      </c>
      <c r="AB124" s="64">
        <f t="shared" si="58"/>
        <v>3724</v>
      </c>
      <c r="AC124" s="62">
        <f t="shared" si="59"/>
        <v>23324</v>
      </c>
      <c r="AD124" s="62">
        <f t="shared" si="60"/>
        <v>23324</v>
      </c>
      <c r="AE124" s="64">
        <f t="shared" si="61"/>
        <v>18500</v>
      </c>
      <c r="AF124" s="64">
        <f t="shared" si="62"/>
        <v>3515</v>
      </c>
      <c r="AG124" s="62">
        <f t="shared" si="63"/>
        <v>22015</v>
      </c>
      <c r="AH124" s="62">
        <f t="shared" si="64"/>
        <v>22015</v>
      </c>
      <c r="AI124" s="74">
        <f t="shared" si="69"/>
        <v>20637.303333333337</v>
      </c>
      <c r="AJ124" s="64">
        <f t="shared" si="65"/>
        <v>21166.666666666668</v>
      </c>
      <c r="AK124" s="64">
        <f t="shared" si="66"/>
        <v>4021.666666666667</v>
      </c>
      <c r="AL124" s="62">
        <f t="shared" si="67"/>
        <v>25188.333333333336</v>
      </c>
      <c r="AM124" s="62">
        <f t="shared" si="68"/>
        <v>25188.333333333336</v>
      </c>
    </row>
    <row r="125" spans="1:39" ht="38.25" x14ac:dyDescent="0.2">
      <c r="A125" s="59">
        <v>120</v>
      </c>
      <c r="B125" s="77" t="s">
        <v>640</v>
      </c>
      <c r="C125" s="61" t="s">
        <v>24</v>
      </c>
      <c r="D125" s="59">
        <v>1</v>
      </c>
      <c r="E125" s="62">
        <v>200</v>
      </c>
      <c r="F125" s="64">
        <f t="shared" si="44"/>
        <v>38</v>
      </c>
      <c r="G125" s="62">
        <f t="shared" si="45"/>
        <v>238</v>
      </c>
      <c r="H125" s="62">
        <f t="shared" si="46"/>
        <v>238</v>
      </c>
      <c r="I125" s="62">
        <v>200</v>
      </c>
      <c r="J125" s="64">
        <f t="shared" si="47"/>
        <v>38</v>
      </c>
      <c r="K125" s="62">
        <f t="shared" si="48"/>
        <v>238</v>
      </c>
      <c r="L125" s="62">
        <f t="shared" si="49"/>
        <v>238</v>
      </c>
      <c r="M125" s="62">
        <v>210</v>
      </c>
      <c r="N125" s="64">
        <f t="shared" si="50"/>
        <v>39.9</v>
      </c>
      <c r="O125" s="62">
        <f t="shared" si="51"/>
        <v>249.9</v>
      </c>
      <c r="P125" s="62">
        <f t="shared" si="52"/>
        <v>249.9</v>
      </c>
      <c r="Q125" s="62" t="s">
        <v>394</v>
      </c>
      <c r="R125" s="62" t="s">
        <v>394</v>
      </c>
      <c r="S125" s="62" t="s">
        <v>394</v>
      </c>
      <c r="T125" s="65" t="s">
        <v>394</v>
      </c>
      <c r="U125" s="148">
        <f>+E125/I125-1</f>
        <v>0</v>
      </c>
      <c r="V125" s="148">
        <f>+M125/E125-1</f>
        <v>5.0000000000000044E-2</v>
      </c>
      <c r="W125" s="64">
        <f t="shared" si="53"/>
        <v>203.33333333333334</v>
      </c>
      <c r="X125" s="64">
        <f t="shared" si="54"/>
        <v>38.633333333333333</v>
      </c>
      <c r="Y125" s="62">
        <f t="shared" si="55"/>
        <v>241.96666666666667</v>
      </c>
      <c r="Z125" s="62">
        <f t="shared" si="56"/>
        <v>241.96666666666667</v>
      </c>
      <c r="AA125" s="64">
        <f t="shared" si="57"/>
        <v>200</v>
      </c>
      <c r="AB125" s="64">
        <f t="shared" si="58"/>
        <v>38</v>
      </c>
      <c r="AC125" s="62">
        <f t="shared" si="59"/>
        <v>238</v>
      </c>
      <c r="AD125" s="62">
        <f t="shared" si="60"/>
        <v>238</v>
      </c>
      <c r="AE125" s="64">
        <f t="shared" si="61"/>
        <v>200</v>
      </c>
      <c r="AF125" s="64">
        <f t="shared" si="62"/>
        <v>38</v>
      </c>
      <c r="AG125" s="62">
        <f t="shared" si="63"/>
        <v>238</v>
      </c>
      <c r="AH125" s="62">
        <f t="shared" si="64"/>
        <v>238</v>
      </c>
      <c r="AI125" s="74">
        <v>0</v>
      </c>
      <c r="AJ125" s="64">
        <f t="shared" si="65"/>
        <v>203.33333333333334</v>
      </c>
      <c r="AK125" s="64">
        <f t="shared" si="66"/>
        <v>38.633333333333333</v>
      </c>
      <c r="AL125" s="62">
        <f t="shared" si="67"/>
        <v>241.96666666666667</v>
      </c>
      <c r="AM125" s="62">
        <f t="shared" si="68"/>
        <v>241.96666666666667</v>
      </c>
    </row>
    <row r="126" spans="1:39" ht="38.25" x14ac:dyDescent="0.2">
      <c r="A126" s="59">
        <v>121</v>
      </c>
      <c r="B126" s="60" t="s">
        <v>641</v>
      </c>
      <c r="C126" s="61" t="s">
        <v>24</v>
      </c>
      <c r="D126" s="59">
        <v>1</v>
      </c>
      <c r="E126" s="62">
        <v>190</v>
      </c>
      <c r="F126" s="64">
        <f t="shared" si="44"/>
        <v>36.1</v>
      </c>
      <c r="G126" s="62">
        <f t="shared" si="45"/>
        <v>226.1</v>
      </c>
      <c r="H126" s="62">
        <f t="shared" si="46"/>
        <v>226.1</v>
      </c>
      <c r="I126" s="62">
        <v>200</v>
      </c>
      <c r="J126" s="64">
        <f t="shared" si="47"/>
        <v>38</v>
      </c>
      <c r="K126" s="62">
        <f t="shared" si="48"/>
        <v>238</v>
      </c>
      <c r="L126" s="62">
        <f t="shared" si="49"/>
        <v>238</v>
      </c>
      <c r="M126" s="62">
        <v>210</v>
      </c>
      <c r="N126" s="64">
        <f t="shared" si="50"/>
        <v>39.9</v>
      </c>
      <c r="O126" s="62">
        <f t="shared" si="51"/>
        <v>249.9</v>
      </c>
      <c r="P126" s="62">
        <f t="shared" si="52"/>
        <v>249.9</v>
      </c>
      <c r="Q126" s="62">
        <v>484.98</v>
      </c>
      <c r="R126" s="62">
        <f t="shared" si="76"/>
        <v>92.146200000000007</v>
      </c>
      <c r="S126" s="62">
        <f t="shared" si="77"/>
        <v>577.12620000000004</v>
      </c>
      <c r="T126" s="65">
        <f t="shared" si="78"/>
        <v>577.12620000000004</v>
      </c>
      <c r="U126" s="148">
        <f>+E126/I126-1</f>
        <v>-5.0000000000000044E-2</v>
      </c>
      <c r="V126" s="148">
        <f>+M126/E126-1</f>
        <v>0.10526315789473695</v>
      </c>
      <c r="W126" s="64">
        <f t="shared" si="53"/>
        <v>200</v>
      </c>
      <c r="X126" s="64">
        <f t="shared" si="54"/>
        <v>38</v>
      </c>
      <c r="Y126" s="62">
        <f t="shared" si="55"/>
        <v>238</v>
      </c>
      <c r="Z126" s="62">
        <f t="shared" si="56"/>
        <v>238</v>
      </c>
      <c r="AA126" s="64">
        <f t="shared" si="57"/>
        <v>200</v>
      </c>
      <c r="AB126" s="64">
        <f t="shared" si="58"/>
        <v>38</v>
      </c>
      <c r="AC126" s="62">
        <f t="shared" si="59"/>
        <v>238</v>
      </c>
      <c r="AD126" s="62">
        <f t="shared" si="60"/>
        <v>238</v>
      </c>
      <c r="AE126" s="64">
        <f t="shared" si="61"/>
        <v>190</v>
      </c>
      <c r="AF126" s="64">
        <f t="shared" si="62"/>
        <v>36.1</v>
      </c>
      <c r="AG126" s="62">
        <f t="shared" si="63"/>
        <v>226.1</v>
      </c>
      <c r="AH126" s="62">
        <f t="shared" si="64"/>
        <v>226.1</v>
      </c>
      <c r="AI126" s="74">
        <f t="shared" si="69"/>
        <v>-246.98000000000002</v>
      </c>
      <c r="AJ126" s="64">
        <f t="shared" ref="AJ126:AJ128" si="79">+Q126+(Q126*0.0386)</f>
        <v>503.70022800000004</v>
      </c>
      <c r="AK126" s="64">
        <f t="shared" si="66"/>
        <v>95.703043320000006</v>
      </c>
      <c r="AL126" s="62">
        <f t="shared" si="67"/>
        <v>599.40327132000004</v>
      </c>
      <c r="AM126" s="62">
        <f t="shared" si="68"/>
        <v>599.40327132000004</v>
      </c>
    </row>
    <row r="127" spans="1:39" ht="25.5" x14ac:dyDescent="0.2">
      <c r="A127" s="59">
        <v>122</v>
      </c>
      <c r="B127" s="60" t="s">
        <v>642</v>
      </c>
      <c r="C127" s="61" t="s">
        <v>24</v>
      </c>
      <c r="D127" s="59">
        <v>1</v>
      </c>
      <c r="E127" s="62">
        <v>230</v>
      </c>
      <c r="F127" s="64">
        <f t="shared" si="44"/>
        <v>43.7</v>
      </c>
      <c r="G127" s="62">
        <f t="shared" si="45"/>
        <v>273.7</v>
      </c>
      <c r="H127" s="62">
        <f t="shared" si="46"/>
        <v>273.7</v>
      </c>
      <c r="I127" s="62">
        <v>200</v>
      </c>
      <c r="J127" s="64">
        <f t="shared" si="47"/>
        <v>38</v>
      </c>
      <c r="K127" s="62">
        <f t="shared" si="48"/>
        <v>238</v>
      </c>
      <c r="L127" s="62">
        <f t="shared" si="49"/>
        <v>238</v>
      </c>
      <c r="M127" s="62">
        <v>210</v>
      </c>
      <c r="N127" s="64">
        <f t="shared" si="50"/>
        <v>39.9</v>
      </c>
      <c r="O127" s="62">
        <f t="shared" si="51"/>
        <v>249.9</v>
      </c>
      <c r="P127" s="62">
        <f t="shared" si="52"/>
        <v>249.9</v>
      </c>
      <c r="Q127" s="62">
        <v>987.88</v>
      </c>
      <c r="R127" s="62">
        <f t="shared" si="76"/>
        <v>187.69720000000001</v>
      </c>
      <c r="S127" s="62">
        <f t="shared" si="77"/>
        <v>1175.5771999999999</v>
      </c>
      <c r="T127" s="65">
        <f t="shared" si="78"/>
        <v>1175.5771999999999</v>
      </c>
      <c r="U127" s="148">
        <f>+E127/I127-1</f>
        <v>0.14999999999999991</v>
      </c>
      <c r="V127" s="148">
        <f>+M127/E127-1</f>
        <v>-8.6956521739130488E-2</v>
      </c>
      <c r="W127" s="64">
        <f t="shared" si="53"/>
        <v>213.33333333333334</v>
      </c>
      <c r="X127" s="64">
        <f t="shared" si="54"/>
        <v>40.533333333333339</v>
      </c>
      <c r="Y127" s="62">
        <f t="shared" si="55"/>
        <v>253.86666666666667</v>
      </c>
      <c r="Z127" s="62">
        <f t="shared" si="56"/>
        <v>253.86666666666667</v>
      </c>
      <c r="AA127" s="64">
        <f t="shared" si="57"/>
        <v>210</v>
      </c>
      <c r="AB127" s="64">
        <f t="shared" si="58"/>
        <v>39.9</v>
      </c>
      <c r="AC127" s="62">
        <f t="shared" si="59"/>
        <v>249.9</v>
      </c>
      <c r="AD127" s="62">
        <f t="shared" si="60"/>
        <v>249.9</v>
      </c>
      <c r="AE127" s="64">
        <f t="shared" si="61"/>
        <v>200</v>
      </c>
      <c r="AF127" s="64">
        <f t="shared" si="62"/>
        <v>38</v>
      </c>
      <c r="AG127" s="62">
        <f t="shared" si="63"/>
        <v>238</v>
      </c>
      <c r="AH127" s="62">
        <f t="shared" si="64"/>
        <v>238</v>
      </c>
      <c r="AI127" s="74">
        <f t="shared" si="69"/>
        <v>-734.01333333333332</v>
      </c>
      <c r="AJ127" s="64">
        <f t="shared" si="79"/>
        <v>1026.012168</v>
      </c>
      <c r="AK127" s="64">
        <f t="shared" si="66"/>
        <v>194.94231192000001</v>
      </c>
      <c r="AL127" s="62">
        <f t="shared" si="67"/>
        <v>1220.95447992</v>
      </c>
      <c r="AM127" s="62">
        <f t="shared" si="68"/>
        <v>1220.95447992</v>
      </c>
    </row>
    <row r="128" spans="1:39" ht="25.5" x14ac:dyDescent="0.2">
      <c r="A128" s="59">
        <v>123</v>
      </c>
      <c r="B128" s="60" t="s">
        <v>643</v>
      </c>
      <c r="C128" s="61" t="s">
        <v>24</v>
      </c>
      <c r="D128" s="59">
        <v>1</v>
      </c>
      <c r="E128" s="62">
        <v>220</v>
      </c>
      <c r="F128" s="64">
        <f t="shared" si="44"/>
        <v>41.8</v>
      </c>
      <c r="G128" s="62">
        <f t="shared" si="45"/>
        <v>261.8</v>
      </c>
      <c r="H128" s="62">
        <f t="shared" si="46"/>
        <v>261.8</v>
      </c>
      <c r="I128" s="62">
        <v>200</v>
      </c>
      <c r="J128" s="64">
        <f t="shared" si="47"/>
        <v>38</v>
      </c>
      <c r="K128" s="62">
        <f t="shared" si="48"/>
        <v>238</v>
      </c>
      <c r="L128" s="62">
        <f t="shared" si="49"/>
        <v>238</v>
      </c>
      <c r="M128" s="62">
        <v>210</v>
      </c>
      <c r="N128" s="64">
        <f t="shared" si="50"/>
        <v>39.9</v>
      </c>
      <c r="O128" s="62">
        <f t="shared" si="51"/>
        <v>249.9</v>
      </c>
      <c r="P128" s="62">
        <f t="shared" si="52"/>
        <v>249.9</v>
      </c>
      <c r="Q128" s="62">
        <v>749.26</v>
      </c>
      <c r="R128" s="62">
        <f t="shared" si="76"/>
        <v>142.35939999999999</v>
      </c>
      <c r="S128" s="62">
        <f t="shared" si="77"/>
        <v>891.61940000000004</v>
      </c>
      <c r="T128" s="65">
        <f t="shared" si="78"/>
        <v>891.61940000000004</v>
      </c>
      <c r="U128" s="148">
        <f>+E128/I128-1</f>
        <v>0.10000000000000009</v>
      </c>
      <c r="V128" s="148">
        <f>+M128/E128-1</f>
        <v>-4.5454545454545414E-2</v>
      </c>
      <c r="W128" s="64">
        <f t="shared" si="53"/>
        <v>210</v>
      </c>
      <c r="X128" s="64">
        <f t="shared" si="54"/>
        <v>39.9</v>
      </c>
      <c r="Y128" s="62">
        <f t="shared" si="55"/>
        <v>249.9</v>
      </c>
      <c r="Z128" s="62">
        <f t="shared" si="56"/>
        <v>249.9</v>
      </c>
      <c r="AA128" s="64">
        <f t="shared" si="57"/>
        <v>210</v>
      </c>
      <c r="AB128" s="64">
        <f t="shared" si="58"/>
        <v>39.9</v>
      </c>
      <c r="AC128" s="62">
        <f t="shared" si="59"/>
        <v>249.9</v>
      </c>
      <c r="AD128" s="62">
        <f t="shared" si="60"/>
        <v>249.9</v>
      </c>
      <c r="AE128" s="64">
        <f t="shared" si="61"/>
        <v>200</v>
      </c>
      <c r="AF128" s="64">
        <f t="shared" si="62"/>
        <v>38</v>
      </c>
      <c r="AG128" s="62">
        <f t="shared" si="63"/>
        <v>238</v>
      </c>
      <c r="AH128" s="62">
        <f t="shared" si="64"/>
        <v>238</v>
      </c>
      <c r="AI128" s="74">
        <f t="shared" si="69"/>
        <v>-499.36</v>
      </c>
      <c r="AJ128" s="64">
        <f t="shared" si="79"/>
        <v>778.18143599999996</v>
      </c>
      <c r="AK128" s="64">
        <f t="shared" si="66"/>
        <v>147.85447284</v>
      </c>
      <c r="AL128" s="62">
        <f t="shared" si="67"/>
        <v>926.03590883999993</v>
      </c>
      <c r="AM128" s="62">
        <f t="shared" si="68"/>
        <v>926.03590883999993</v>
      </c>
    </row>
    <row r="129" spans="1:39" ht="25.5" x14ac:dyDescent="0.2">
      <c r="A129" s="59">
        <v>124</v>
      </c>
      <c r="B129" s="60" t="s">
        <v>644</v>
      </c>
      <c r="C129" s="61" t="s">
        <v>24</v>
      </c>
      <c r="D129" s="59">
        <v>1</v>
      </c>
      <c r="E129" s="62">
        <v>210</v>
      </c>
      <c r="F129" s="64">
        <f t="shared" si="44"/>
        <v>39.9</v>
      </c>
      <c r="G129" s="62">
        <f t="shared" si="45"/>
        <v>249.9</v>
      </c>
      <c r="H129" s="62">
        <f t="shared" si="46"/>
        <v>249.9</v>
      </c>
      <c r="I129" s="62">
        <v>200</v>
      </c>
      <c r="J129" s="64">
        <f t="shared" si="47"/>
        <v>38</v>
      </c>
      <c r="K129" s="62">
        <f t="shared" si="48"/>
        <v>238</v>
      </c>
      <c r="L129" s="62">
        <f t="shared" si="49"/>
        <v>238</v>
      </c>
      <c r="M129" s="62">
        <v>210</v>
      </c>
      <c r="N129" s="64">
        <f t="shared" si="50"/>
        <v>39.9</v>
      </c>
      <c r="O129" s="62">
        <f t="shared" si="51"/>
        <v>249.9</v>
      </c>
      <c r="P129" s="62">
        <f t="shared" si="52"/>
        <v>249.9</v>
      </c>
      <c r="Q129" s="62">
        <v>47.34</v>
      </c>
      <c r="R129" s="62">
        <f t="shared" si="76"/>
        <v>8.9946000000000002</v>
      </c>
      <c r="S129" s="62">
        <f t="shared" si="77"/>
        <v>56.334600000000002</v>
      </c>
      <c r="T129" s="65">
        <f t="shared" si="78"/>
        <v>56.334600000000002</v>
      </c>
      <c r="U129" s="148">
        <f>+E129/I129-1</f>
        <v>5.0000000000000044E-2</v>
      </c>
      <c r="V129" s="148">
        <f>+M129/E129-1</f>
        <v>0</v>
      </c>
      <c r="W129" s="64">
        <f t="shared" si="53"/>
        <v>206.66666666666666</v>
      </c>
      <c r="X129" s="64">
        <f t="shared" si="54"/>
        <v>39.266666666666666</v>
      </c>
      <c r="Y129" s="62">
        <f t="shared" si="55"/>
        <v>245.93333333333334</v>
      </c>
      <c r="Z129" s="62">
        <f t="shared" si="56"/>
        <v>245.93333333333334</v>
      </c>
      <c r="AA129" s="64">
        <f t="shared" si="57"/>
        <v>210</v>
      </c>
      <c r="AB129" s="64">
        <f t="shared" si="58"/>
        <v>39.9</v>
      </c>
      <c r="AC129" s="62">
        <f t="shared" si="59"/>
        <v>249.9</v>
      </c>
      <c r="AD129" s="62">
        <f t="shared" si="60"/>
        <v>249.9</v>
      </c>
      <c r="AE129" s="64">
        <f t="shared" si="61"/>
        <v>200</v>
      </c>
      <c r="AF129" s="64">
        <f t="shared" si="62"/>
        <v>38</v>
      </c>
      <c r="AG129" s="62">
        <f t="shared" si="63"/>
        <v>238</v>
      </c>
      <c r="AH129" s="62">
        <f t="shared" si="64"/>
        <v>238</v>
      </c>
      <c r="AI129" s="74">
        <f t="shared" si="69"/>
        <v>198.59333333333333</v>
      </c>
      <c r="AJ129" s="64">
        <f t="shared" si="65"/>
        <v>206.66666666666666</v>
      </c>
      <c r="AK129" s="64">
        <f t="shared" si="66"/>
        <v>39.266666666666666</v>
      </c>
      <c r="AL129" s="62">
        <f t="shared" si="67"/>
        <v>245.93333333333334</v>
      </c>
      <c r="AM129" s="62">
        <f t="shared" si="68"/>
        <v>245.93333333333334</v>
      </c>
    </row>
    <row r="130" spans="1:39" ht="25.5" x14ac:dyDescent="0.2">
      <c r="A130" s="59">
        <v>125</v>
      </c>
      <c r="B130" s="60" t="s">
        <v>645</v>
      </c>
      <c r="C130" s="61" t="s">
        <v>24</v>
      </c>
      <c r="D130" s="59">
        <v>1</v>
      </c>
      <c r="E130" s="62">
        <v>250</v>
      </c>
      <c r="F130" s="64">
        <f t="shared" si="44"/>
        <v>47.5</v>
      </c>
      <c r="G130" s="62">
        <f t="shared" si="45"/>
        <v>297.5</v>
      </c>
      <c r="H130" s="62">
        <f t="shared" si="46"/>
        <v>297.5</v>
      </c>
      <c r="I130" s="62">
        <v>200</v>
      </c>
      <c r="J130" s="64">
        <f t="shared" si="47"/>
        <v>38</v>
      </c>
      <c r="K130" s="62">
        <f t="shared" si="48"/>
        <v>238</v>
      </c>
      <c r="L130" s="62">
        <f t="shared" si="49"/>
        <v>238</v>
      </c>
      <c r="M130" s="62">
        <v>210</v>
      </c>
      <c r="N130" s="64">
        <f t="shared" si="50"/>
        <v>39.9</v>
      </c>
      <c r="O130" s="62">
        <f t="shared" si="51"/>
        <v>249.9</v>
      </c>
      <c r="P130" s="62">
        <f t="shared" si="52"/>
        <v>249.9</v>
      </c>
      <c r="Q130" s="62" t="s">
        <v>394</v>
      </c>
      <c r="R130" s="62" t="s">
        <v>394</v>
      </c>
      <c r="S130" s="62" t="s">
        <v>394</v>
      </c>
      <c r="T130" s="65" t="s">
        <v>394</v>
      </c>
      <c r="U130" s="148">
        <f>+E130/I130-1</f>
        <v>0.25</v>
      </c>
      <c r="V130" s="148">
        <f>+M130/E130-1</f>
        <v>-0.16000000000000003</v>
      </c>
      <c r="W130" s="64">
        <f t="shared" si="53"/>
        <v>220</v>
      </c>
      <c r="X130" s="64">
        <f t="shared" si="54"/>
        <v>41.8</v>
      </c>
      <c r="Y130" s="62">
        <f t="shared" si="55"/>
        <v>261.8</v>
      </c>
      <c r="Z130" s="62">
        <f t="shared" si="56"/>
        <v>261.8</v>
      </c>
      <c r="AA130" s="64">
        <f t="shared" si="57"/>
        <v>210</v>
      </c>
      <c r="AB130" s="64">
        <f t="shared" si="58"/>
        <v>39.9</v>
      </c>
      <c r="AC130" s="62">
        <f t="shared" si="59"/>
        <v>249.9</v>
      </c>
      <c r="AD130" s="62">
        <f t="shared" si="60"/>
        <v>249.9</v>
      </c>
      <c r="AE130" s="64">
        <f t="shared" si="61"/>
        <v>200</v>
      </c>
      <c r="AF130" s="64">
        <f t="shared" si="62"/>
        <v>38</v>
      </c>
      <c r="AG130" s="62">
        <f t="shared" si="63"/>
        <v>238</v>
      </c>
      <c r="AH130" s="62">
        <f t="shared" si="64"/>
        <v>238</v>
      </c>
      <c r="AI130" s="74">
        <v>0</v>
      </c>
      <c r="AJ130" s="64">
        <f t="shared" si="65"/>
        <v>220</v>
      </c>
      <c r="AK130" s="64">
        <f t="shared" si="66"/>
        <v>41.8</v>
      </c>
      <c r="AL130" s="62">
        <f t="shared" si="67"/>
        <v>261.8</v>
      </c>
      <c r="AM130" s="62">
        <f t="shared" si="68"/>
        <v>261.8</v>
      </c>
    </row>
    <row r="131" spans="1:39" ht="38.25" x14ac:dyDescent="0.2">
      <c r="A131" s="59">
        <v>126</v>
      </c>
      <c r="B131" s="60" t="s">
        <v>646</v>
      </c>
      <c r="C131" s="61" t="s">
        <v>24</v>
      </c>
      <c r="D131" s="59">
        <v>1</v>
      </c>
      <c r="E131" s="62">
        <v>25000</v>
      </c>
      <c r="F131" s="64">
        <f t="shared" si="44"/>
        <v>4750</v>
      </c>
      <c r="G131" s="62">
        <f t="shared" si="45"/>
        <v>29750</v>
      </c>
      <c r="H131" s="62">
        <f t="shared" si="46"/>
        <v>29750</v>
      </c>
      <c r="I131" s="62">
        <v>19500</v>
      </c>
      <c r="J131" s="64">
        <f t="shared" si="47"/>
        <v>3705</v>
      </c>
      <c r="K131" s="62">
        <f t="shared" si="48"/>
        <v>23205</v>
      </c>
      <c r="L131" s="62">
        <f t="shared" si="49"/>
        <v>23205</v>
      </c>
      <c r="M131" s="62">
        <v>21500</v>
      </c>
      <c r="N131" s="64">
        <f t="shared" si="50"/>
        <v>4085</v>
      </c>
      <c r="O131" s="62">
        <f t="shared" si="51"/>
        <v>25585</v>
      </c>
      <c r="P131" s="62">
        <f t="shared" si="52"/>
        <v>25585</v>
      </c>
      <c r="Q131" s="62">
        <v>7080.25</v>
      </c>
      <c r="R131" s="62">
        <f t="shared" si="76"/>
        <v>1345.2474999999999</v>
      </c>
      <c r="S131" s="62">
        <f t="shared" si="77"/>
        <v>8425.4974999999995</v>
      </c>
      <c r="T131" s="65">
        <f t="shared" si="78"/>
        <v>8425.4974999999995</v>
      </c>
      <c r="U131" s="148">
        <f>+E131/I131-1</f>
        <v>0.28205128205128216</v>
      </c>
      <c r="V131" s="148">
        <f>+M131/E131-1</f>
        <v>-0.14000000000000001</v>
      </c>
      <c r="W131" s="64">
        <f t="shared" si="53"/>
        <v>22000</v>
      </c>
      <c r="X131" s="64">
        <f t="shared" si="54"/>
        <v>4180</v>
      </c>
      <c r="Y131" s="62">
        <f t="shared" si="55"/>
        <v>26180</v>
      </c>
      <c r="Z131" s="62">
        <f t="shared" si="56"/>
        <v>26180</v>
      </c>
      <c r="AA131" s="64">
        <f t="shared" si="57"/>
        <v>21500</v>
      </c>
      <c r="AB131" s="64">
        <f t="shared" si="58"/>
        <v>4085</v>
      </c>
      <c r="AC131" s="62">
        <f t="shared" si="59"/>
        <v>25585</v>
      </c>
      <c r="AD131" s="62">
        <f t="shared" si="60"/>
        <v>25585</v>
      </c>
      <c r="AE131" s="64">
        <f t="shared" si="61"/>
        <v>19500</v>
      </c>
      <c r="AF131" s="64">
        <f t="shared" si="62"/>
        <v>3705</v>
      </c>
      <c r="AG131" s="62">
        <f t="shared" si="63"/>
        <v>23205</v>
      </c>
      <c r="AH131" s="62">
        <f t="shared" si="64"/>
        <v>23205</v>
      </c>
      <c r="AI131" s="74">
        <f t="shared" si="69"/>
        <v>19099.75</v>
      </c>
      <c r="AJ131" s="64">
        <f t="shared" si="65"/>
        <v>22000</v>
      </c>
      <c r="AK131" s="64">
        <f t="shared" si="66"/>
        <v>4180</v>
      </c>
      <c r="AL131" s="62">
        <f t="shared" si="67"/>
        <v>26180</v>
      </c>
      <c r="AM131" s="62">
        <f t="shared" si="68"/>
        <v>26180</v>
      </c>
    </row>
    <row r="132" spans="1:39" ht="51" x14ac:dyDescent="0.2">
      <c r="A132" s="59">
        <v>127</v>
      </c>
      <c r="B132" s="60" t="s">
        <v>647</v>
      </c>
      <c r="C132" s="61" t="s">
        <v>24</v>
      </c>
      <c r="D132" s="59">
        <v>1</v>
      </c>
      <c r="E132" s="62">
        <v>16000</v>
      </c>
      <c r="F132" s="64">
        <f t="shared" si="44"/>
        <v>3040</v>
      </c>
      <c r="G132" s="62">
        <f t="shared" si="45"/>
        <v>19040</v>
      </c>
      <c r="H132" s="62">
        <f t="shared" si="46"/>
        <v>19040</v>
      </c>
      <c r="I132" s="62">
        <v>16800</v>
      </c>
      <c r="J132" s="64">
        <f t="shared" si="47"/>
        <v>3192</v>
      </c>
      <c r="K132" s="62">
        <f t="shared" si="48"/>
        <v>19992</v>
      </c>
      <c r="L132" s="62">
        <f t="shared" si="49"/>
        <v>19992</v>
      </c>
      <c r="M132" s="62">
        <v>15200</v>
      </c>
      <c r="N132" s="64">
        <f t="shared" si="50"/>
        <v>2888</v>
      </c>
      <c r="O132" s="62">
        <f t="shared" si="51"/>
        <v>18088</v>
      </c>
      <c r="P132" s="62">
        <f t="shared" si="52"/>
        <v>18088</v>
      </c>
      <c r="Q132" s="62" t="s">
        <v>394</v>
      </c>
      <c r="R132" s="62" t="s">
        <v>394</v>
      </c>
      <c r="S132" s="62" t="s">
        <v>394</v>
      </c>
      <c r="T132" s="65" t="s">
        <v>394</v>
      </c>
      <c r="U132" s="148">
        <f>+E132/I132-1</f>
        <v>-4.7619047619047672E-2</v>
      </c>
      <c r="V132" s="148">
        <f>+M132/E132-1</f>
        <v>-5.0000000000000044E-2</v>
      </c>
      <c r="W132" s="64">
        <f t="shared" si="53"/>
        <v>16000</v>
      </c>
      <c r="X132" s="64">
        <f t="shared" si="54"/>
        <v>3040</v>
      </c>
      <c r="Y132" s="62">
        <f t="shared" si="55"/>
        <v>19040</v>
      </c>
      <c r="Z132" s="62">
        <f t="shared" si="56"/>
        <v>19040</v>
      </c>
      <c r="AA132" s="64">
        <f t="shared" si="57"/>
        <v>16000</v>
      </c>
      <c r="AB132" s="64">
        <f t="shared" si="58"/>
        <v>3040</v>
      </c>
      <c r="AC132" s="62">
        <f t="shared" si="59"/>
        <v>19040</v>
      </c>
      <c r="AD132" s="62">
        <f t="shared" si="60"/>
        <v>19040</v>
      </c>
      <c r="AE132" s="64">
        <f t="shared" si="61"/>
        <v>15200</v>
      </c>
      <c r="AF132" s="64">
        <f t="shared" si="62"/>
        <v>2888</v>
      </c>
      <c r="AG132" s="62">
        <f t="shared" si="63"/>
        <v>18088</v>
      </c>
      <c r="AH132" s="62">
        <f t="shared" si="64"/>
        <v>18088</v>
      </c>
      <c r="AI132" s="74">
        <v>0</v>
      </c>
      <c r="AJ132" s="64">
        <f t="shared" si="65"/>
        <v>16000</v>
      </c>
      <c r="AK132" s="64">
        <f t="shared" si="66"/>
        <v>3040</v>
      </c>
      <c r="AL132" s="62">
        <f t="shared" si="67"/>
        <v>19040</v>
      </c>
      <c r="AM132" s="62">
        <f t="shared" si="68"/>
        <v>19040</v>
      </c>
    </row>
    <row r="133" spans="1:39" ht="102" x14ac:dyDescent="0.2">
      <c r="A133" s="59">
        <v>128</v>
      </c>
      <c r="B133" s="60" t="s">
        <v>648</v>
      </c>
      <c r="C133" s="61" t="s">
        <v>24</v>
      </c>
      <c r="D133" s="59">
        <v>1</v>
      </c>
      <c r="E133" s="62">
        <v>11000</v>
      </c>
      <c r="F133" s="64">
        <f t="shared" si="44"/>
        <v>2090</v>
      </c>
      <c r="G133" s="62">
        <f t="shared" si="45"/>
        <v>13090</v>
      </c>
      <c r="H133" s="62">
        <f t="shared" si="46"/>
        <v>13090</v>
      </c>
      <c r="I133" s="62">
        <v>9900</v>
      </c>
      <c r="J133" s="64">
        <f t="shared" si="47"/>
        <v>1881</v>
      </c>
      <c r="K133" s="62">
        <f t="shared" si="48"/>
        <v>11781</v>
      </c>
      <c r="L133" s="62">
        <f t="shared" si="49"/>
        <v>11781</v>
      </c>
      <c r="M133" s="62">
        <v>10500</v>
      </c>
      <c r="N133" s="64">
        <f t="shared" si="50"/>
        <v>1995</v>
      </c>
      <c r="O133" s="62">
        <f t="shared" si="51"/>
        <v>12495</v>
      </c>
      <c r="P133" s="62">
        <f t="shared" si="52"/>
        <v>12495</v>
      </c>
      <c r="Q133" s="62" t="s">
        <v>394</v>
      </c>
      <c r="R133" s="62" t="s">
        <v>394</v>
      </c>
      <c r="S133" s="62" t="s">
        <v>394</v>
      </c>
      <c r="T133" s="65" t="s">
        <v>394</v>
      </c>
      <c r="U133" s="148">
        <f>+E133/I133-1</f>
        <v>0.11111111111111116</v>
      </c>
      <c r="V133" s="148">
        <f>+M133/E133-1</f>
        <v>-4.5454545454545414E-2</v>
      </c>
      <c r="W133" s="64">
        <f t="shared" si="53"/>
        <v>10466.666666666666</v>
      </c>
      <c r="X133" s="64">
        <f t="shared" si="54"/>
        <v>1988.6666666666665</v>
      </c>
      <c r="Y133" s="62">
        <f t="shared" si="55"/>
        <v>12455.333333333332</v>
      </c>
      <c r="Z133" s="62">
        <f t="shared" si="56"/>
        <v>12455.333333333332</v>
      </c>
      <c r="AA133" s="64">
        <f t="shared" si="57"/>
        <v>10500</v>
      </c>
      <c r="AB133" s="64">
        <f t="shared" si="58"/>
        <v>1995</v>
      </c>
      <c r="AC133" s="62">
        <f t="shared" si="59"/>
        <v>12495</v>
      </c>
      <c r="AD133" s="62">
        <f t="shared" si="60"/>
        <v>12495</v>
      </c>
      <c r="AE133" s="64">
        <f t="shared" si="61"/>
        <v>9900</v>
      </c>
      <c r="AF133" s="64">
        <f t="shared" si="62"/>
        <v>1881</v>
      </c>
      <c r="AG133" s="62">
        <f t="shared" si="63"/>
        <v>11781</v>
      </c>
      <c r="AH133" s="62">
        <f t="shared" si="64"/>
        <v>11781</v>
      </c>
      <c r="AI133" s="74">
        <v>0</v>
      </c>
      <c r="AJ133" s="64">
        <f t="shared" si="65"/>
        <v>10466.666666666666</v>
      </c>
      <c r="AK133" s="64">
        <f t="shared" si="66"/>
        <v>1988.6666666666665</v>
      </c>
      <c r="AL133" s="62">
        <f t="shared" si="67"/>
        <v>12455.333333333332</v>
      </c>
      <c r="AM133" s="62">
        <f t="shared" si="68"/>
        <v>12455.333333333332</v>
      </c>
    </row>
    <row r="134" spans="1:39" ht="89.25" x14ac:dyDescent="0.2">
      <c r="A134" s="59">
        <v>129</v>
      </c>
      <c r="B134" s="60" t="s">
        <v>649</v>
      </c>
      <c r="C134" s="61" t="s">
        <v>24</v>
      </c>
      <c r="D134" s="59">
        <v>1</v>
      </c>
      <c r="E134" s="62">
        <v>22000</v>
      </c>
      <c r="F134" s="64">
        <f>+E134*0.05</f>
        <v>1100</v>
      </c>
      <c r="G134" s="62">
        <f t="shared" si="45"/>
        <v>23100</v>
      </c>
      <c r="H134" s="62">
        <f t="shared" si="46"/>
        <v>23100</v>
      </c>
      <c r="I134" s="62">
        <v>25000</v>
      </c>
      <c r="J134" s="64">
        <f>+I134*0.05</f>
        <v>1250</v>
      </c>
      <c r="K134" s="62">
        <f t="shared" si="48"/>
        <v>26250</v>
      </c>
      <c r="L134" s="62">
        <f t="shared" si="49"/>
        <v>26250</v>
      </c>
      <c r="M134" s="62">
        <v>24500</v>
      </c>
      <c r="N134" s="64">
        <f>+M134*0.05</f>
        <v>1225</v>
      </c>
      <c r="O134" s="62">
        <f t="shared" si="51"/>
        <v>25725</v>
      </c>
      <c r="P134" s="62">
        <f t="shared" si="52"/>
        <v>25725</v>
      </c>
      <c r="Q134" s="62">
        <v>8186.79</v>
      </c>
      <c r="R134" s="62">
        <f t="shared" si="76"/>
        <v>1555.4901</v>
      </c>
      <c r="S134" s="62">
        <f t="shared" si="77"/>
        <v>9742.2800999999999</v>
      </c>
      <c r="T134" s="65">
        <f t="shared" si="78"/>
        <v>9742.2800999999999</v>
      </c>
      <c r="U134" s="148">
        <f>+E134/I134-1</f>
        <v>-0.12</v>
      </c>
      <c r="V134" s="148">
        <f>+M134/E134-1</f>
        <v>0.11363636363636354</v>
      </c>
      <c r="W134" s="64">
        <f t="shared" si="53"/>
        <v>23833.333333333332</v>
      </c>
      <c r="X134" s="64">
        <f>+W134*0.05</f>
        <v>1191.6666666666667</v>
      </c>
      <c r="Y134" s="62">
        <f t="shared" si="55"/>
        <v>25025</v>
      </c>
      <c r="Z134" s="62">
        <f t="shared" si="56"/>
        <v>25025</v>
      </c>
      <c r="AA134" s="64">
        <f t="shared" si="57"/>
        <v>24500</v>
      </c>
      <c r="AB134" s="64">
        <f>+AA134*0.05</f>
        <v>1225</v>
      </c>
      <c r="AC134" s="62">
        <f t="shared" si="59"/>
        <v>25725</v>
      </c>
      <c r="AD134" s="62">
        <f t="shared" si="60"/>
        <v>25725</v>
      </c>
      <c r="AE134" s="64">
        <f t="shared" si="61"/>
        <v>22000</v>
      </c>
      <c r="AF134" s="64">
        <f>+AE134*0.05</f>
        <v>1100</v>
      </c>
      <c r="AG134" s="62">
        <f t="shared" si="63"/>
        <v>23100</v>
      </c>
      <c r="AH134" s="62">
        <f t="shared" si="64"/>
        <v>23100</v>
      </c>
      <c r="AI134" s="74">
        <f t="shared" si="69"/>
        <v>16838.21</v>
      </c>
      <c r="AJ134" s="64">
        <f t="shared" si="65"/>
        <v>23833.333333333332</v>
      </c>
      <c r="AK134" s="64">
        <f>+AJ134*0.05</f>
        <v>1191.6666666666667</v>
      </c>
      <c r="AL134" s="62">
        <f t="shared" si="67"/>
        <v>25025</v>
      </c>
      <c r="AM134" s="62">
        <f t="shared" si="68"/>
        <v>25025</v>
      </c>
    </row>
    <row r="135" spans="1:39" ht="76.5" x14ac:dyDescent="0.2">
      <c r="A135" s="59">
        <v>130</v>
      </c>
      <c r="B135" s="60" t="s">
        <v>650</v>
      </c>
      <c r="C135" s="61" t="s">
        <v>24</v>
      </c>
      <c r="D135" s="59">
        <v>1</v>
      </c>
      <c r="E135" s="62">
        <v>23000</v>
      </c>
      <c r="F135" s="64">
        <f t="shared" ref="F135:F137" si="80">+E135*0.05</f>
        <v>1150</v>
      </c>
      <c r="G135" s="62">
        <f t="shared" ref="G135:G198" si="81">+E135+F135</f>
        <v>24150</v>
      </c>
      <c r="H135" s="62">
        <f t="shared" ref="H135:H198" si="82">+G135</f>
        <v>24150</v>
      </c>
      <c r="I135" s="62">
        <v>25000</v>
      </c>
      <c r="J135" s="64">
        <f t="shared" ref="J135:J137" si="83">+I135*0.05</f>
        <v>1250</v>
      </c>
      <c r="K135" s="62">
        <f t="shared" ref="K135:K198" si="84">+I135+J135</f>
        <v>26250</v>
      </c>
      <c r="L135" s="62">
        <f t="shared" ref="L135:L198" si="85">+K135</f>
        <v>26250</v>
      </c>
      <c r="M135" s="62">
        <v>24500</v>
      </c>
      <c r="N135" s="64">
        <f t="shared" ref="N135:N137" si="86">+M135*0.05</f>
        <v>1225</v>
      </c>
      <c r="O135" s="62">
        <f t="shared" ref="O135:O198" si="87">+M135+N135</f>
        <v>25725</v>
      </c>
      <c r="P135" s="62">
        <f t="shared" ref="P135:P198" si="88">+O135</f>
        <v>25725</v>
      </c>
      <c r="Q135" s="62">
        <v>4308.4399999999996</v>
      </c>
      <c r="R135" s="62">
        <f t="shared" si="76"/>
        <v>818.60359999999991</v>
      </c>
      <c r="S135" s="62">
        <f t="shared" si="77"/>
        <v>5127.0435999999991</v>
      </c>
      <c r="T135" s="65">
        <f t="shared" si="78"/>
        <v>5127.0435999999991</v>
      </c>
      <c r="U135" s="148">
        <f>+E135/I135-1</f>
        <v>-7.999999999999996E-2</v>
      </c>
      <c r="V135" s="148">
        <f>+M135/E135-1</f>
        <v>6.5217391304347894E-2</v>
      </c>
      <c r="W135" s="64">
        <f t="shared" ref="W135:W198" si="89">+AVERAGE($E135,$I135,$M135)</f>
        <v>24166.666666666668</v>
      </c>
      <c r="X135" s="64">
        <f t="shared" ref="X135:X137" si="90">+W135*0.05</f>
        <v>1208.3333333333335</v>
      </c>
      <c r="Y135" s="62">
        <f t="shared" ref="Y135:Y198" si="91">+W135+X135</f>
        <v>25375</v>
      </c>
      <c r="Z135" s="62">
        <f t="shared" ref="Z135:Z198" si="92">+Y135</f>
        <v>25375</v>
      </c>
      <c r="AA135" s="64">
        <f t="shared" ref="AA135:AA198" si="93">+MEDIAN($E135,$I135,$M135)</f>
        <v>24500</v>
      </c>
      <c r="AB135" s="64">
        <f t="shared" ref="AB135:AB137" si="94">+AA135*0.05</f>
        <v>1225</v>
      </c>
      <c r="AC135" s="62">
        <f t="shared" ref="AC135:AC198" si="95">+AA135+AB135</f>
        <v>25725</v>
      </c>
      <c r="AD135" s="62">
        <f t="shared" ref="AD135:AD198" si="96">+AC135</f>
        <v>25725</v>
      </c>
      <c r="AE135" s="64">
        <f t="shared" ref="AE135:AE198" si="97">+MIN($E135,$I135,$M135)</f>
        <v>23000</v>
      </c>
      <c r="AF135" s="64">
        <f t="shared" ref="AF135:AF137" si="98">+AE135*0.05</f>
        <v>1150</v>
      </c>
      <c r="AG135" s="62">
        <f t="shared" ref="AG135:AG198" si="99">+AE135+AF135</f>
        <v>24150</v>
      </c>
      <c r="AH135" s="62">
        <f t="shared" ref="AH135:AH198" si="100">+AG135</f>
        <v>24150</v>
      </c>
      <c r="AI135" s="74">
        <f t="shared" ref="AI135:AI198" si="101">+Z135-Q135</f>
        <v>21066.560000000001</v>
      </c>
      <c r="AJ135" s="64">
        <f t="shared" ref="AJ135:AJ198" si="102">+AVERAGE($E135,$I135,$M135)</f>
        <v>24166.666666666668</v>
      </c>
      <c r="AK135" s="64">
        <f t="shared" ref="AK135:AK137" si="103">+AJ135*0.05</f>
        <v>1208.3333333333335</v>
      </c>
      <c r="AL135" s="62">
        <f t="shared" ref="AL135:AL198" si="104">+AJ135+AK135</f>
        <v>25375</v>
      </c>
      <c r="AM135" s="62">
        <f t="shared" ref="AM135:AM198" si="105">+AL135</f>
        <v>25375</v>
      </c>
    </row>
    <row r="136" spans="1:39" ht="63.75" x14ac:dyDescent="0.2">
      <c r="A136" s="59">
        <v>131</v>
      </c>
      <c r="B136" s="60" t="s">
        <v>651</v>
      </c>
      <c r="C136" s="61" t="s">
        <v>24</v>
      </c>
      <c r="D136" s="59">
        <v>1</v>
      </c>
      <c r="E136" s="62">
        <v>101500</v>
      </c>
      <c r="F136" s="64">
        <f t="shared" si="80"/>
        <v>5075</v>
      </c>
      <c r="G136" s="62">
        <f t="shared" si="81"/>
        <v>106575</v>
      </c>
      <c r="H136" s="62">
        <f t="shared" si="82"/>
        <v>106575</v>
      </c>
      <c r="I136" s="62">
        <v>89000</v>
      </c>
      <c r="J136" s="64">
        <f t="shared" si="83"/>
        <v>4450</v>
      </c>
      <c r="K136" s="62">
        <f t="shared" si="84"/>
        <v>93450</v>
      </c>
      <c r="L136" s="62">
        <f t="shared" si="85"/>
        <v>93450</v>
      </c>
      <c r="M136" s="62">
        <v>91000</v>
      </c>
      <c r="N136" s="64">
        <f t="shared" si="86"/>
        <v>4550</v>
      </c>
      <c r="O136" s="62">
        <f t="shared" si="87"/>
        <v>95550</v>
      </c>
      <c r="P136" s="62">
        <f t="shared" si="88"/>
        <v>95550</v>
      </c>
      <c r="Q136" s="62">
        <v>10058.06</v>
      </c>
      <c r="R136" s="62">
        <f t="shared" si="76"/>
        <v>1911.0313999999998</v>
      </c>
      <c r="S136" s="62">
        <f t="shared" si="77"/>
        <v>11969.091399999999</v>
      </c>
      <c r="T136" s="65">
        <f t="shared" si="78"/>
        <v>11969.091399999999</v>
      </c>
      <c r="U136" s="148">
        <f>+E136/I136-1</f>
        <v>0.1404494382022472</v>
      </c>
      <c r="V136" s="148">
        <f>+M136/E136-1</f>
        <v>-0.10344827586206895</v>
      </c>
      <c r="W136" s="64">
        <f t="shared" si="89"/>
        <v>93833.333333333328</v>
      </c>
      <c r="X136" s="64">
        <f t="shared" si="90"/>
        <v>4691.666666666667</v>
      </c>
      <c r="Y136" s="62">
        <f t="shared" si="91"/>
        <v>98525</v>
      </c>
      <c r="Z136" s="62">
        <f t="shared" si="92"/>
        <v>98525</v>
      </c>
      <c r="AA136" s="64">
        <f t="shared" si="93"/>
        <v>91000</v>
      </c>
      <c r="AB136" s="64">
        <f t="shared" si="94"/>
        <v>4550</v>
      </c>
      <c r="AC136" s="62">
        <f t="shared" si="95"/>
        <v>95550</v>
      </c>
      <c r="AD136" s="62">
        <f t="shared" si="96"/>
        <v>95550</v>
      </c>
      <c r="AE136" s="64">
        <f t="shared" si="97"/>
        <v>89000</v>
      </c>
      <c r="AF136" s="64">
        <f t="shared" si="98"/>
        <v>4450</v>
      </c>
      <c r="AG136" s="62">
        <f t="shared" si="99"/>
        <v>93450</v>
      </c>
      <c r="AH136" s="62">
        <f t="shared" si="100"/>
        <v>93450</v>
      </c>
      <c r="AI136" s="74">
        <f t="shared" si="101"/>
        <v>88466.94</v>
      </c>
      <c r="AJ136" s="64">
        <f t="shared" si="102"/>
        <v>93833.333333333328</v>
      </c>
      <c r="AK136" s="64">
        <f t="shared" si="103"/>
        <v>4691.666666666667</v>
      </c>
      <c r="AL136" s="62">
        <f t="shared" si="104"/>
        <v>98525</v>
      </c>
      <c r="AM136" s="62">
        <f t="shared" si="105"/>
        <v>98525</v>
      </c>
    </row>
    <row r="137" spans="1:39" ht="63.75" x14ac:dyDescent="0.2">
      <c r="A137" s="59">
        <v>132</v>
      </c>
      <c r="B137" s="60" t="s">
        <v>652</v>
      </c>
      <c r="C137" s="61" t="s">
        <v>24</v>
      </c>
      <c r="D137" s="59">
        <v>1</v>
      </c>
      <c r="E137" s="62">
        <v>135000</v>
      </c>
      <c r="F137" s="64">
        <f t="shared" si="80"/>
        <v>6750</v>
      </c>
      <c r="G137" s="62">
        <f t="shared" si="81"/>
        <v>141750</v>
      </c>
      <c r="H137" s="62">
        <f t="shared" si="82"/>
        <v>141750</v>
      </c>
      <c r="I137" s="62">
        <v>145000</v>
      </c>
      <c r="J137" s="64">
        <f t="shared" si="83"/>
        <v>7250</v>
      </c>
      <c r="K137" s="62">
        <f t="shared" si="84"/>
        <v>152250</v>
      </c>
      <c r="L137" s="62">
        <f t="shared" si="85"/>
        <v>152250</v>
      </c>
      <c r="M137" s="62">
        <v>139500</v>
      </c>
      <c r="N137" s="64">
        <f t="shared" si="86"/>
        <v>6975</v>
      </c>
      <c r="O137" s="62">
        <f t="shared" si="87"/>
        <v>146475</v>
      </c>
      <c r="P137" s="62">
        <f t="shared" si="88"/>
        <v>146475</v>
      </c>
      <c r="Q137" s="62">
        <v>8899.27</v>
      </c>
      <c r="R137" s="62">
        <f t="shared" si="76"/>
        <v>1690.8613</v>
      </c>
      <c r="S137" s="62">
        <f t="shared" si="77"/>
        <v>10590.131300000001</v>
      </c>
      <c r="T137" s="65">
        <f t="shared" si="78"/>
        <v>10590.131300000001</v>
      </c>
      <c r="U137" s="148">
        <f>+E137/I137-1</f>
        <v>-6.8965517241379337E-2</v>
      </c>
      <c r="V137" s="148">
        <f>+M137/E137-1</f>
        <v>3.3333333333333437E-2</v>
      </c>
      <c r="W137" s="64">
        <f t="shared" si="89"/>
        <v>139833.33333333334</v>
      </c>
      <c r="X137" s="64">
        <f t="shared" si="90"/>
        <v>6991.6666666666679</v>
      </c>
      <c r="Y137" s="62">
        <f t="shared" si="91"/>
        <v>146825</v>
      </c>
      <c r="Z137" s="62">
        <f t="shared" si="92"/>
        <v>146825</v>
      </c>
      <c r="AA137" s="64">
        <f t="shared" si="93"/>
        <v>139500</v>
      </c>
      <c r="AB137" s="64">
        <f t="shared" si="94"/>
        <v>6975</v>
      </c>
      <c r="AC137" s="62">
        <f t="shared" si="95"/>
        <v>146475</v>
      </c>
      <c r="AD137" s="62">
        <f t="shared" si="96"/>
        <v>146475</v>
      </c>
      <c r="AE137" s="64">
        <f t="shared" si="97"/>
        <v>135000</v>
      </c>
      <c r="AF137" s="64">
        <f t="shared" si="98"/>
        <v>6750</v>
      </c>
      <c r="AG137" s="62">
        <f t="shared" si="99"/>
        <v>141750</v>
      </c>
      <c r="AH137" s="62">
        <f t="shared" si="100"/>
        <v>141750</v>
      </c>
      <c r="AI137" s="74">
        <f t="shared" si="101"/>
        <v>137925.73000000001</v>
      </c>
      <c r="AJ137" s="64">
        <f t="shared" si="102"/>
        <v>139833.33333333334</v>
      </c>
      <c r="AK137" s="64">
        <f t="shared" si="103"/>
        <v>6991.6666666666679</v>
      </c>
      <c r="AL137" s="62">
        <f t="shared" si="104"/>
        <v>146825</v>
      </c>
      <c r="AM137" s="62">
        <f t="shared" si="105"/>
        <v>146825</v>
      </c>
    </row>
    <row r="138" spans="1:39" ht="114.75" x14ac:dyDescent="0.2">
      <c r="A138" s="59">
        <v>133</v>
      </c>
      <c r="B138" s="60" t="s">
        <v>653</v>
      </c>
      <c r="C138" s="61" t="s">
        <v>102</v>
      </c>
      <c r="D138" s="59">
        <v>1</v>
      </c>
      <c r="E138" s="62">
        <v>150000</v>
      </c>
      <c r="F138" s="64">
        <f t="shared" ref="F138:F198" si="106">+E138*0.19</f>
        <v>28500</v>
      </c>
      <c r="G138" s="62">
        <f t="shared" si="81"/>
        <v>178500</v>
      </c>
      <c r="H138" s="62">
        <f t="shared" si="82"/>
        <v>178500</v>
      </c>
      <c r="I138" s="62">
        <v>159000</v>
      </c>
      <c r="J138" s="64">
        <f t="shared" ref="J138:J201" si="107">+I138*0.19</f>
        <v>30210</v>
      </c>
      <c r="K138" s="62">
        <f t="shared" si="84"/>
        <v>189210</v>
      </c>
      <c r="L138" s="62">
        <f t="shared" si="85"/>
        <v>189210</v>
      </c>
      <c r="M138" s="62">
        <v>161200</v>
      </c>
      <c r="N138" s="64">
        <f t="shared" ref="N138:N201" si="108">+M138*0.19</f>
        <v>30628</v>
      </c>
      <c r="O138" s="62">
        <f t="shared" si="87"/>
        <v>191828</v>
      </c>
      <c r="P138" s="62">
        <f t="shared" si="88"/>
        <v>191828</v>
      </c>
      <c r="Q138" s="62" t="s">
        <v>394</v>
      </c>
      <c r="R138" s="62" t="s">
        <v>394</v>
      </c>
      <c r="S138" s="62" t="s">
        <v>394</v>
      </c>
      <c r="T138" s="65" t="s">
        <v>394</v>
      </c>
      <c r="U138" s="148">
        <f>+E138/I138-1</f>
        <v>-5.6603773584905648E-2</v>
      </c>
      <c r="V138" s="148">
        <f>+M138/E138-1</f>
        <v>7.4666666666666659E-2</v>
      </c>
      <c r="W138" s="64">
        <f t="shared" si="89"/>
        <v>156733.33333333334</v>
      </c>
      <c r="X138" s="64">
        <f t="shared" ref="X138:X201" si="109">+W138*0.19</f>
        <v>29779.333333333336</v>
      </c>
      <c r="Y138" s="62">
        <f t="shared" si="91"/>
        <v>186512.66666666669</v>
      </c>
      <c r="Z138" s="62">
        <f t="shared" si="92"/>
        <v>186512.66666666669</v>
      </c>
      <c r="AA138" s="64">
        <f t="shared" si="93"/>
        <v>159000</v>
      </c>
      <c r="AB138" s="64">
        <f t="shared" ref="AB138:AB201" si="110">+AA138*0.19</f>
        <v>30210</v>
      </c>
      <c r="AC138" s="62">
        <f t="shared" si="95"/>
        <v>189210</v>
      </c>
      <c r="AD138" s="62">
        <f t="shared" si="96"/>
        <v>189210</v>
      </c>
      <c r="AE138" s="64">
        <f t="shared" si="97"/>
        <v>150000</v>
      </c>
      <c r="AF138" s="64">
        <f t="shared" ref="AF138:AF201" si="111">+AE138*0.19</f>
        <v>28500</v>
      </c>
      <c r="AG138" s="62">
        <f t="shared" si="99"/>
        <v>178500</v>
      </c>
      <c r="AH138" s="62">
        <f t="shared" si="100"/>
        <v>178500</v>
      </c>
      <c r="AI138" s="74">
        <v>0</v>
      </c>
      <c r="AJ138" s="64">
        <f t="shared" si="102"/>
        <v>156733.33333333334</v>
      </c>
      <c r="AK138" s="64">
        <f t="shared" ref="AK138:AK201" si="112">+AJ138*0.19</f>
        <v>29779.333333333336</v>
      </c>
      <c r="AL138" s="62">
        <f t="shared" si="104"/>
        <v>186512.66666666669</v>
      </c>
      <c r="AM138" s="62">
        <f t="shared" si="105"/>
        <v>186512.66666666669</v>
      </c>
    </row>
    <row r="139" spans="1:39" ht="409.5" x14ac:dyDescent="0.2">
      <c r="A139" s="92">
        <v>134</v>
      </c>
      <c r="B139" s="93" t="s">
        <v>654</v>
      </c>
      <c r="C139" s="94" t="s">
        <v>102</v>
      </c>
      <c r="D139" s="92">
        <v>1</v>
      </c>
      <c r="E139" s="62">
        <v>195000</v>
      </c>
      <c r="F139" s="64">
        <f t="shared" si="106"/>
        <v>37050</v>
      </c>
      <c r="G139" s="62">
        <f t="shared" si="81"/>
        <v>232050</v>
      </c>
      <c r="H139" s="62">
        <f t="shared" si="82"/>
        <v>232050</v>
      </c>
      <c r="I139" s="62">
        <v>189000</v>
      </c>
      <c r="J139" s="64">
        <f t="shared" si="107"/>
        <v>35910</v>
      </c>
      <c r="K139" s="62">
        <f t="shared" si="84"/>
        <v>224910</v>
      </c>
      <c r="L139" s="62">
        <f t="shared" si="85"/>
        <v>224910</v>
      </c>
      <c r="M139" s="62">
        <v>189000</v>
      </c>
      <c r="N139" s="64">
        <f t="shared" si="108"/>
        <v>35910</v>
      </c>
      <c r="O139" s="62">
        <f t="shared" si="87"/>
        <v>224910</v>
      </c>
      <c r="P139" s="62">
        <f t="shared" si="88"/>
        <v>224910</v>
      </c>
      <c r="Q139" s="62" t="s">
        <v>394</v>
      </c>
      <c r="R139" s="62" t="s">
        <v>394</v>
      </c>
      <c r="S139" s="62" t="s">
        <v>394</v>
      </c>
      <c r="T139" s="65" t="s">
        <v>394</v>
      </c>
      <c r="U139" s="148">
        <f>+E139/I139-1</f>
        <v>3.1746031746031855E-2</v>
      </c>
      <c r="V139" s="148">
        <f>+M139/E139-1</f>
        <v>-3.0769230769230771E-2</v>
      </c>
      <c r="W139" s="64">
        <f t="shared" si="89"/>
        <v>191000</v>
      </c>
      <c r="X139" s="64">
        <f t="shared" si="109"/>
        <v>36290</v>
      </c>
      <c r="Y139" s="62">
        <f t="shared" si="91"/>
        <v>227290</v>
      </c>
      <c r="Z139" s="62">
        <f t="shared" si="92"/>
        <v>227290</v>
      </c>
      <c r="AA139" s="64">
        <f t="shared" si="93"/>
        <v>189000</v>
      </c>
      <c r="AB139" s="64">
        <f t="shared" si="110"/>
        <v>35910</v>
      </c>
      <c r="AC139" s="62">
        <f t="shared" si="95"/>
        <v>224910</v>
      </c>
      <c r="AD139" s="62">
        <f t="shared" si="96"/>
        <v>224910</v>
      </c>
      <c r="AE139" s="64">
        <f t="shared" si="97"/>
        <v>189000</v>
      </c>
      <c r="AF139" s="64">
        <f t="shared" si="111"/>
        <v>35910</v>
      </c>
      <c r="AG139" s="62">
        <f t="shared" si="99"/>
        <v>224910</v>
      </c>
      <c r="AH139" s="62">
        <f t="shared" si="100"/>
        <v>224910</v>
      </c>
      <c r="AI139" s="74">
        <v>0</v>
      </c>
      <c r="AJ139" s="64">
        <f t="shared" si="102"/>
        <v>191000</v>
      </c>
      <c r="AK139" s="64">
        <f t="shared" si="112"/>
        <v>36290</v>
      </c>
      <c r="AL139" s="62">
        <f t="shared" si="104"/>
        <v>227290</v>
      </c>
      <c r="AM139" s="62">
        <f t="shared" si="105"/>
        <v>227290</v>
      </c>
    </row>
    <row r="140" spans="1:39" ht="51" x14ac:dyDescent="0.2">
      <c r="A140" s="59">
        <v>135</v>
      </c>
      <c r="B140" s="60" t="s">
        <v>655</v>
      </c>
      <c r="C140" s="61" t="s">
        <v>102</v>
      </c>
      <c r="D140" s="59">
        <v>1</v>
      </c>
      <c r="E140" s="62">
        <v>521000</v>
      </c>
      <c r="F140" s="64">
        <f t="shared" si="106"/>
        <v>98990</v>
      </c>
      <c r="G140" s="62">
        <f t="shared" si="81"/>
        <v>619990</v>
      </c>
      <c r="H140" s="62">
        <f t="shared" si="82"/>
        <v>619990</v>
      </c>
      <c r="I140" s="62">
        <v>523000</v>
      </c>
      <c r="J140" s="64">
        <f t="shared" si="107"/>
        <v>99370</v>
      </c>
      <c r="K140" s="62">
        <f t="shared" si="84"/>
        <v>622370</v>
      </c>
      <c r="L140" s="62">
        <f t="shared" si="85"/>
        <v>622370</v>
      </c>
      <c r="M140" s="62">
        <v>512000</v>
      </c>
      <c r="N140" s="64">
        <f t="shared" si="108"/>
        <v>97280</v>
      </c>
      <c r="O140" s="62">
        <f t="shared" si="87"/>
        <v>609280</v>
      </c>
      <c r="P140" s="62">
        <f t="shared" si="88"/>
        <v>609280</v>
      </c>
      <c r="Q140" s="62" t="s">
        <v>394</v>
      </c>
      <c r="R140" s="62" t="s">
        <v>394</v>
      </c>
      <c r="S140" s="62" t="s">
        <v>394</v>
      </c>
      <c r="T140" s="65" t="s">
        <v>394</v>
      </c>
      <c r="U140" s="148">
        <f>+E140/I140-1</f>
        <v>-3.8240917782026429E-3</v>
      </c>
      <c r="V140" s="148">
        <f>+M140/E140-1</f>
        <v>-1.7274472168905985E-2</v>
      </c>
      <c r="W140" s="64">
        <f t="shared" si="89"/>
        <v>518666.66666666669</v>
      </c>
      <c r="X140" s="64">
        <f t="shared" si="109"/>
        <v>98546.666666666672</v>
      </c>
      <c r="Y140" s="62">
        <f t="shared" si="91"/>
        <v>617213.33333333337</v>
      </c>
      <c r="Z140" s="62">
        <f t="shared" si="92"/>
        <v>617213.33333333337</v>
      </c>
      <c r="AA140" s="64">
        <f t="shared" si="93"/>
        <v>521000</v>
      </c>
      <c r="AB140" s="64">
        <f t="shared" si="110"/>
        <v>98990</v>
      </c>
      <c r="AC140" s="62">
        <f t="shared" si="95"/>
        <v>619990</v>
      </c>
      <c r="AD140" s="62">
        <f t="shared" si="96"/>
        <v>619990</v>
      </c>
      <c r="AE140" s="64">
        <f t="shared" si="97"/>
        <v>512000</v>
      </c>
      <c r="AF140" s="64">
        <f t="shared" si="111"/>
        <v>97280</v>
      </c>
      <c r="AG140" s="62">
        <f t="shared" si="99"/>
        <v>609280</v>
      </c>
      <c r="AH140" s="62">
        <f t="shared" si="100"/>
        <v>609280</v>
      </c>
      <c r="AI140" s="74">
        <v>0</v>
      </c>
      <c r="AJ140" s="64">
        <f t="shared" si="102"/>
        <v>518666.66666666669</v>
      </c>
      <c r="AK140" s="64">
        <f t="shared" si="112"/>
        <v>98546.666666666672</v>
      </c>
      <c r="AL140" s="62">
        <f t="shared" si="104"/>
        <v>617213.33333333337</v>
      </c>
      <c r="AM140" s="62">
        <f t="shared" si="105"/>
        <v>617213.33333333337</v>
      </c>
    </row>
    <row r="141" spans="1:39" ht="178.5" x14ac:dyDescent="0.2">
      <c r="A141" s="59">
        <v>136</v>
      </c>
      <c r="B141" s="87" t="s">
        <v>656</v>
      </c>
      <c r="C141" s="61" t="s">
        <v>24</v>
      </c>
      <c r="D141" s="59">
        <v>1</v>
      </c>
      <c r="E141" s="62">
        <v>1750000</v>
      </c>
      <c r="F141" s="64">
        <f t="shared" si="106"/>
        <v>332500</v>
      </c>
      <c r="G141" s="62">
        <f t="shared" si="81"/>
        <v>2082500</v>
      </c>
      <c r="H141" s="62">
        <f t="shared" si="82"/>
        <v>2082500</v>
      </c>
      <c r="I141" s="62">
        <v>1650000</v>
      </c>
      <c r="J141" s="64">
        <f t="shared" si="107"/>
        <v>313500</v>
      </c>
      <c r="K141" s="62">
        <f t="shared" si="84"/>
        <v>1963500</v>
      </c>
      <c r="L141" s="62">
        <f t="shared" si="85"/>
        <v>1963500</v>
      </c>
      <c r="M141" s="62">
        <v>1630000</v>
      </c>
      <c r="N141" s="64">
        <f t="shared" si="108"/>
        <v>309700</v>
      </c>
      <c r="O141" s="62">
        <f t="shared" si="87"/>
        <v>1939700</v>
      </c>
      <c r="P141" s="62">
        <f t="shared" si="88"/>
        <v>1939700</v>
      </c>
      <c r="Q141" s="62" t="s">
        <v>394</v>
      </c>
      <c r="R141" s="62" t="s">
        <v>394</v>
      </c>
      <c r="S141" s="62" t="s">
        <v>394</v>
      </c>
      <c r="T141" s="65" t="s">
        <v>394</v>
      </c>
      <c r="U141" s="148">
        <f>+E141/I141-1</f>
        <v>6.0606060606060552E-2</v>
      </c>
      <c r="V141" s="148">
        <f>+M141/E141-1</f>
        <v>-6.8571428571428616E-2</v>
      </c>
      <c r="W141" s="64">
        <f t="shared" si="89"/>
        <v>1676666.6666666667</v>
      </c>
      <c r="X141" s="64">
        <f t="shared" si="109"/>
        <v>318566.66666666669</v>
      </c>
      <c r="Y141" s="62">
        <f t="shared" si="91"/>
        <v>1995233.3333333335</v>
      </c>
      <c r="Z141" s="62">
        <f t="shared" si="92"/>
        <v>1995233.3333333335</v>
      </c>
      <c r="AA141" s="64">
        <f t="shared" si="93"/>
        <v>1650000</v>
      </c>
      <c r="AB141" s="64">
        <f t="shared" si="110"/>
        <v>313500</v>
      </c>
      <c r="AC141" s="62">
        <f t="shared" si="95"/>
        <v>1963500</v>
      </c>
      <c r="AD141" s="62">
        <f t="shared" si="96"/>
        <v>1963500</v>
      </c>
      <c r="AE141" s="64">
        <f t="shared" si="97"/>
        <v>1630000</v>
      </c>
      <c r="AF141" s="64">
        <f t="shared" si="111"/>
        <v>309700</v>
      </c>
      <c r="AG141" s="62">
        <f t="shared" si="99"/>
        <v>1939700</v>
      </c>
      <c r="AH141" s="62">
        <f t="shared" si="100"/>
        <v>1939700</v>
      </c>
      <c r="AI141" s="74">
        <v>0</v>
      </c>
      <c r="AJ141" s="64">
        <f t="shared" si="102"/>
        <v>1676666.6666666667</v>
      </c>
      <c r="AK141" s="64">
        <f t="shared" si="112"/>
        <v>318566.66666666669</v>
      </c>
      <c r="AL141" s="62">
        <f t="shared" si="104"/>
        <v>1995233.3333333335</v>
      </c>
      <c r="AM141" s="62">
        <f t="shared" si="105"/>
        <v>1995233.3333333335</v>
      </c>
    </row>
    <row r="142" spans="1:39" ht="140.25" x14ac:dyDescent="0.2">
      <c r="A142" s="59">
        <v>137</v>
      </c>
      <c r="B142" s="60" t="s">
        <v>657</v>
      </c>
      <c r="C142" s="61" t="s">
        <v>24</v>
      </c>
      <c r="D142" s="59">
        <v>1</v>
      </c>
      <c r="E142" s="62">
        <v>1710000</v>
      </c>
      <c r="F142" s="64">
        <f t="shared" si="106"/>
        <v>324900</v>
      </c>
      <c r="G142" s="62">
        <f t="shared" si="81"/>
        <v>2034900</v>
      </c>
      <c r="H142" s="62">
        <f t="shared" si="82"/>
        <v>2034900</v>
      </c>
      <c r="I142" s="62">
        <v>1590000</v>
      </c>
      <c r="J142" s="64">
        <f t="shared" si="107"/>
        <v>302100</v>
      </c>
      <c r="K142" s="62">
        <f t="shared" si="84"/>
        <v>1892100</v>
      </c>
      <c r="L142" s="62">
        <f t="shared" si="85"/>
        <v>1892100</v>
      </c>
      <c r="M142" s="62">
        <v>1630000</v>
      </c>
      <c r="N142" s="64">
        <f t="shared" si="108"/>
        <v>309700</v>
      </c>
      <c r="O142" s="62">
        <f t="shared" si="87"/>
        <v>1939700</v>
      </c>
      <c r="P142" s="62">
        <f t="shared" si="88"/>
        <v>1939700</v>
      </c>
      <c r="Q142" s="62" t="s">
        <v>394</v>
      </c>
      <c r="R142" s="62" t="s">
        <v>394</v>
      </c>
      <c r="S142" s="62" t="s">
        <v>394</v>
      </c>
      <c r="T142" s="65" t="s">
        <v>394</v>
      </c>
      <c r="U142" s="148">
        <f>+E142/I142-1</f>
        <v>7.547169811320753E-2</v>
      </c>
      <c r="V142" s="148">
        <f>+M142/E142-1</f>
        <v>-4.6783625730994149E-2</v>
      </c>
      <c r="W142" s="64">
        <f t="shared" si="89"/>
        <v>1643333.3333333333</v>
      </c>
      <c r="X142" s="64">
        <f t="shared" si="109"/>
        <v>312233.33333333331</v>
      </c>
      <c r="Y142" s="62">
        <f t="shared" si="91"/>
        <v>1955566.6666666665</v>
      </c>
      <c r="Z142" s="62">
        <f t="shared" si="92"/>
        <v>1955566.6666666665</v>
      </c>
      <c r="AA142" s="64">
        <f t="shared" si="93"/>
        <v>1630000</v>
      </c>
      <c r="AB142" s="64">
        <f t="shared" si="110"/>
        <v>309700</v>
      </c>
      <c r="AC142" s="62">
        <f t="shared" si="95"/>
        <v>1939700</v>
      </c>
      <c r="AD142" s="62">
        <f t="shared" si="96"/>
        <v>1939700</v>
      </c>
      <c r="AE142" s="64">
        <f t="shared" si="97"/>
        <v>1590000</v>
      </c>
      <c r="AF142" s="64">
        <f t="shared" si="111"/>
        <v>302100</v>
      </c>
      <c r="AG142" s="62">
        <f t="shared" si="99"/>
        <v>1892100</v>
      </c>
      <c r="AH142" s="62">
        <f t="shared" si="100"/>
        <v>1892100</v>
      </c>
      <c r="AI142" s="74">
        <v>0</v>
      </c>
      <c r="AJ142" s="64">
        <f t="shared" si="102"/>
        <v>1643333.3333333333</v>
      </c>
      <c r="AK142" s="64">
        <f t="shared" si="112"/>
        <v>312233.33333333331</v>
      </c>
      <c r="AL142" s="62">
        <f t="shared" si="104"/>
        <v>1955566.6666666665</v>
      </c>
      <c r="AM142" s="62">
        <f t="shared" si="105"/>
        <v>1955566.6666666665</v>
      </c>
    </row>
    <row r="143" spans="1:39" ht="216.75" x14ac:dyDescent="0.2">
      <c r="A143" s="59">
        <v>138</v>
      </c>
      <c r="B143" s="60" t="s">
        <v>658</v>
      </c>
      <c r="C143" s="61" t="s">
        <v>24</v>
      </c>
      <c r="D143" s="59">
        <v>1</v>
      </c>
      <c r="E143" s="62">
        <v>2452000</v>
      </c>
      <c r="F143" s="64">
        <f t="shared" si="106"/>
        <v>465880</v>
      </c>
      <c r="G143" s="62">
        <f t="shared" si="81"/>
        <v>2917880</v>
      </c>
      <c r="H143" s="62">
        <f t="shared" si="82"/>
        <v>2917880</v>
      </c>
      <c r="I143" s="62">
        <v>2159000</v>
      </c>
      <c r="J143" s="64">
        <f t="shared" si="107"/>
        <v>410210</v>
      </c>
      <c r="K143" s="62">
        <f t="shared" si="84"/>
        <v>2569210</v>
      </c>
      <c r="L143" s="62">
        <f t="shared" si="85"/>
        <v>2569210</v>
      </c>
      <c r="M143" s="62">
        <v>2232000</v>
      </c>
      <c r="N143" s="64">
        <f t="shared" si="108"/>
        <v>424080</v>
      </c>
      <c r="O143" s="62">
        <f t="shared" si="87"/>
        <v>2656080</v>
      </c>
      <c r="P143" s="62">
        <f t="shared" si="88"/>
        <v>2656080</v>
      </c>
      <c r="Q143" s="62" t="s">
        <v>394</v>
      </c>
      <c r="R143" s="62" t="s">
        <v>394</v>
      </c>
      <c r="S143" s="62" t="s">
        <v>394</v>
      </c>
      <c r="T143" s="65" t="s">
        <v>394</v>
      </c>
      <c r="U143" s="148">
        <f>+E143/I143-1</f>
        <v>0.13571097730430748</v>
      </c>
      <c r="V143" s="148">
        <f>+M143/E143-1</f>
        <v>-8.9722675367047255E-2</v>
      </c>
      <c r="W143" s="64">
        <f t="shared" si="89"/>
        <v>2281000</v>
      </c>
      <c r="X143" s="64">
        <f t="shared" si="109"/>
        <v>433390</v>
      </c>
      <c r="Y143" s="62">
        <f t="shared" si="91"/>
        <v>2714390</v>
      </c>
      <c r="Z143" s="62">
        <f t="shared" si="92"/>
        <v>2714390</v>
      </c>
      <c r="AA143" s="64">
        <f t="shared" si="93"/>
        <v>2232000</v>
      </c>
      <c r="AB143" s="64">
        <f t="shared" si="110"/>
        <v>424080</v>
      </c>
      <c r="AC143" s="62">
        <f t="shared" si="95"/>
        <v>2656080</v>
      </c>
      <c r="AD143" s="62">
        <f t="shared" si="96"/>
        <v>2656080</v>
      </c>
      <c r="AE143" s="64">
        <f t="shared" si="97"/>
        <v>2159000</v>
      </c>
      <c r="AF143" s="64">
        <f t="shared" si="111"/>
        <v>410210</v>
      </c>
      <c r="AG143" s="62">
        <f t="shared" si="99"/>
        <v>2569210</v>
      </c>
      <c r="AH143" s="62">
        <f t="shared" si="100"/>
        <v>2569210</v>
      </c>
      <c r="AI143" s="74">
        <v>0</v>
      </c>
      <c r="AJ143" s="64">
        <f t="shared" si="102"/>
        <v>2281000</v>
      </c>
      <c r="AK143" s="64">
        <f t="shared" si="112"/>
        <v>433390</v>
      </c>
      <c r="AL143" s="62">
        <f t="shared" si="104"/>
        <v>2714390</v>
      </c>
      <c r="AM143" s="62">
        <f t="shared" si="105"/>
        <v>2714390</v>
      </c>
    </row>
    <row r="144" spans="1:39" ht="89.25" x14ac:dyDescent="0.2">
      <c r="A144" s="59">
        <v>139</v>
      </c>
      <c r="B144" s="60" t="s">
        <v>659</v>
      </c>
      <c r="C144" s="61" t="s">
        <v>24</v>
      </c>
      <c r="D144" s="59">
        <v>1</v>
      </c>
      <c r="E144" s="62">
        <v>450</v>
      </c>
      <c r="F144" s="64">
        <f t="shared" si="106"/>
        <v>85.5</v>
      </c>
      <c r="G144" s="62">
        <f t="shared" si="81"/>
        <v>535.5</v>
      </c>
      <c r="H144" s="62">
        <f t="shared" si="82"/>
        <v>535.5</v>
      </c>
      <c r="I144" s="62">
        <v>500</v>
      </c>
      <c r="J144" s="64">
        <f t="shared" si="107"/>
        <v>95</v>
      </c>
      <c r="K144" s="62">
        <f t="shared" si="84"/>
        <v>595</v>
      </c>
      <c r="L144" s="62">
        <f t="shared" si="85"/>
        <v>595</v>
      </c>
      <c r="M144" s="62">
        <v>465</v>
      </c>
      <c r="N144" s="64">
        <f t="shared" si="108"/>
        <v>88.35</v>
      </c>
      <c r="O144" s="62">
        <f t="shared" si="87"/>
        <v>553.35</v>
      </c>
      <c r="P144" s="62">
        <f t="shared" si="88"/>
        <v>553.35</v>
      </c>
      <c r="Q144" s="62" t="s">
        <v>394</v>
      </c>
      <c r="R144" s="62" t="s">
        <v>394</v>
      </c>
      <c r="S144" s="62" t="s">
        <v>394</v>
      </c>
      <c r="T144" s="65" t="s">
        <v>394</v>
      </c>
      <c r="U144" s="148">
        <f>+E144/I144-1</f>
        <v>-9.9999999999999978E-2</v>
      </c>
      <c r="V144" s="148">
        <f>+M144/E144-1</f>
        <v>3.3333333333333437E-2</v>
      </c>
      <c r="W144" s="64">
        <f t="shared" si="89"/>
        <v>471.66666666666669</v>
      </c>
      <c r="X144" s="64">
        <f t="shared" si="109"/>
        <v>89.616666666666674</v>
      </c>
      <c r="Y144" s="62">
        <f t="shared" si="91"/>
        <v>561.2833333333333</v>
      </c>
      <c r="Z144" s="62">
        <f t="shared" si="92"/>
        <v>561.2833333333333</v>
      </c>
      <c r="AA144" s="64">
        <f t="shared" si="93"/>
        <v>465</v>
      </c>
      <c r="AB144" s="64">
        <f t="shared" si="110"/>
        <v>88.35</v>
      </c>
      <c r="AC144" s="62">
        <f t="shared" si="95"/>
        <v>553.35</v>
      </c>
      <c r="AD144" s="62">
        <f t="shared" si="96"/>
        <v>553.35</v>
      </c>
      <c r="AE144" s="64">
        <f t="shared" si="97"/>
        <v>450</v>
      </c>
      <c r="AF144" s="64">
        <f t="shared" si="111"/>
        <v>85.5</v>
      </c>
      <c r="AG144" s="62">
        <f t="shared" si="99"/>
        <v>535.5</v>
      </c>
      <c r="AH144" s="62">
        <f t="shared" si="100"/>
        <v>535.5</v>
      </c>
      <c r="AI144" s="74">
        <v>0</v>
      </c>
      <c r="AJ144" s="64">
        <f t="shared" si="102"/>
        <v>471.66666666666669</v>
      </c>
      <c r="AK144" s="64">
        <f t="shared" si="112"/>
        <v>89.616666666666674</v>
      </c>
      <c r="AL144" s="62">
        <f t="shared" si="104"/>
        <v>561.2833333333333</v>
      </c>
      <c r="AM144" s="62">
        <f t="shared" si="105"/>
        <v>561.2833333333333</v>
      </c>
    </row>
    <row r="145" spans="1:39" ht="51" x14ac:dyDescent="0.2">
      <c r="A145" s="59">
        <v>140</v>
      </c>
      <c r="B145" s="60" t="s">
        <v>660</v>
      </c>
      <c r="C145" s="61" t="s">
        <v>24</v>
      </c>
      <c r="D145" s="59">
        <v>1</v>
      </c>
      <c r="E145" s="62">
        <v>35000</v>
      </c>
      <c r="F145" s="64">
        <f t="shared" si="106"/>
        <v>6650</v>
      </c>
      <c r="G145" s="62">
        <f t="shared" si="81"/>
        <v>41650</v>
      </c>
      <c r="H145" s="62">
        <f t="shared" si="82"/>
        <v>41650</v>
      </c>
      <c r="I145" s="62">
        <v>29000</v>
      </c>
      <c r="J145" s="64">
        <f t="shared" si="107"/>
        <v>5510</v>
      </c>
      <c r="K145" s="62">
        <f t="shared" si="84"/>
        <v>34510</v>
      </c>
      <c r="L145" s="62">
        <f t="shared" si="85"/>
        <v>34510</v>
      </c>
      <c r="M145" s="62">
        <v>32000</v>
      </c>
      <c r="N145" s="64">
        <f t="shared" si="108"/>
        <v>6080</v>
      </c>
      <c r="O145" s="62">
        <f t="shared" si="87"/>
        <v>38080</v>
      </c>
      <c r="P145" s="62">
        <f t="shared" si="88"/>
        <v>38080</v>
      </c>
      <c r="Q145" s="62" t="s">
        <v>394</v>
      </c>
      <c r="R145" s="62" t="s">
        <v>394</v>
      </c>
      <c r="S145" s="62" t="s">
        <v>394</v>
      </c>
      <c r="T145" s="65" t="s">
        <v>394</v>
      </c>
      <c r="U145" s="148">
        <f>+E145/I145-1</f>
        <v>0.2068965517241379</v>
      </c>
      <c r="V145" s="148">
        <f>+M145/E145-1</f>
        <v>-8.5714285714285743E-2</v>
      </c>
      <c r="W145" s="64">
        <f t="shared" si="89"/>
        <v>32000</v>
      </c>
      <c r="X145" s="64">
        <f t="shared" si="109"/>
        <v>6080</v>
      </c>
      <c r="Y145" s="62">
        <f t="shared" si="91"/>
        <v>38080</v>
      </c>
      <c r="Z145" s="62">
        <f t="shared" si="92"/>
        <v>38080</v>
      </c>
      <c r="AA145" s="64">
        <f t="shared" si="93"/>
        <v>32000</v>
      </c>
      <c r="AB145" s="64">
        <f t="shared" si="110"/>
        <v>6080</v>
      </c>
      <c r="AC145" s="62">
        <f t="shared" si="95"/>
        <v>38080</v>
      </c>
      <c r="AD145" s="62">
        <f t="shared" si="96"/>
        <v>38080</v>
      </c>
      <c r="AE145" s="64">
        <f t="shared" si="97"/>
        <v>29000</v>
      </c>
      <c r="AF145" s="64">
        <f t="shared" si="111"/>
        <v>5510</v>
      </c>
      <c r="AG145" s="62">
        <f t="shared" si="99"/>
        <v>34510</v>
      </c>
      <c r="AH145" s="62">
        <f t="shared" si="100"/>
        <v>34510</v>
      </c>
      <c r="AI145" s="74">
        <v>0</v>
      </c>
      <c r="AJ145" s="64">
        <f t="shared" si="102"/>
        <v>32000</v>
      </c>
      <c r="AK145" s="64">
        <f t="shared" si="112"/>
        <v>6080</v>
      </c>
      <c r="AL145" s="62">
        <f t="shared" si="104"/>
        <v>38080</v>
      </c>
      <c r="AM145" s="62">
        <f t="shared" si="105"/>
        <v>38080</v>
      </c>
    </row>
    <row r="146" spans="1:39" ht="38.25" x14ac:dyDescent="0.2">
      <c r="A146" s="59">
        <v>141</v>
      </c>
      <c r="B146" s="60" t="s">
        <v>661</v>
      </c>
      <c r="C146" s="61" t="s">
        <v>24</v>
      </c>
      <c r="D146" s="59">
        <v>1</v>
      </c>
      <c r="E146" s="62">
        <v>17000</v>
      </c>
      <c r="F146" s="64">
        <f t="shared" si="106"/>
        <v>3230</v>
      </c>
      <c r="G146" s="62">
        <f t="shared" si="81"/>
        <v>20230</v>
      </c>
      <c r="H146" s="62">
        <f t="shared" si="82"/>
        <v>20230</v>
      </c>
      <c r="I146" s="62">
        <v>18900</v>
      </c>
      <c r="J146" s="64">
        <f t="shared" si="107"/>
        <v>3591</v>
      </c>
      <c r="K146" s="62">
        <f t="shared" si="84"/>
        <v>22491</v>
      </c>
      <c r="L146" s="62">
        <f t="shared" si="85"/>
        <v>22491</v>
      </c>
      <c r="M146" s="62">
        <v>16000</v>
      </c>
      <c r="N146" s="64">
        <f t="shared" si="108"/>
        <v>3040</v>
      </c>
      <c r="O146" s="62">
        <f t="shared" si="87"/>
        <v>19040</v>
      </c>
      <c r="P146" s="62">
        <f t="shared" si="88"/>
        <v>19040</v>
      </c>
      <c r="Q146" s="62" t="s">
        <v>394</v>
      </c>
      <c r="R146" s="62" t="s">
        <v>394</v>
      </c>
      <c r="S146" s="62" t="s">
        <v>394</v>
      </c>
      <c r="T146" s="65" t="s">
        <v>394</v>
      </c>
      <c r="U146" s="148">
        <f>+E146/I146-1</f>
        <v>-0.10052910052910058</v>
      </c>
      <c r="V146" s="148">
        <f>+M146/E146-1</f>
        <v>-5.8823529411764719E-2</v>
      </c>
      <c r="W146" s="64">
        <f t="shared" si="89"/>
        <v>17300</v>
      </c>
      <c r="X146" s="64">
        <f t="shared" si="109"/>
        <v>3287</v>
      </c>
      <c r="Y146" s="62">
        <f t="shared" si="91"/>
        <v>20587</v>
      </c>
      <c r="Z146" s="62">
        <f t="shared" si="92"/>
        <v>20587</v>
      </c>
      <c r="AA146" s="64">
        <f t="shared" si="93"/>
        <v>17000</v>
      </c>
      <c r="AB146" s="64">
        <f t="shared" si="110"/>
        <v>3230</v>
      </c>
      <c r="AC146" s="62">
        <f t="shared" si="95"/>
        <v>20230</v>
      </c>
      <c r="AD146" s="62">
        <f t="shared" si="96"/>
        <v>20230</v>
      </c>
      <c r="AE146" s="64">
        <f t="shared" si="97"/>
        <v>16000</v>
      </c>
      <c r="AF146" s="64">
        <f t="shared" si="111"/>
        <v>3040</v>
      </c>
      <c r="AG146" s="62">
        <f t="shared" si="99"/>
        <v>19040</v>
      </c>
      <c r="AH146" s="62">
        <f t="shared" si="100"/>
        <v>19040</v>
      </c>
      <c r="AI146" s="74">
        <v>0</v>
      </c>
      <c r="AJ146" s="64">
        <f t="shared" si="102"/>
        <v>17300</v>
      </c>
      <c r="AK146" s="64">
        <f t="shared" si="112"/>
        <v>3287</v>
      </c>
      <c r="AL146" s="62">
        <f t="shared" si="104"/>
        <v>20587</v>
      </c>
      <c r="AM146" s="62">
        <f t="shared" si="105"/>
        <v>20587</v>
      </c>
    </row>
    <row r="147" spans="1:39" ht="38.25" x14ac:dyDescent="0.2">
      <c r="A147" s="59">
        <v>142</v>
      </c>
      <c r="B147" s="60" t="s">
        <v>662</v>
      </c>
      <c r="C147" s="61" t="s">
        <v>24</v>
      </c>
      <c r="D147" s="59">
        <v>1</v>
      </c>
      <c r="E147" s="62">
        <v>21500</v>
      </c>
      <c r="F147" s="64">
        <f t="shared" si="106"/>
        <v>4085</v>
      </c>
      <c r="G147" s="62">
        <f t="shared" si="81"/>
        <v>25585</v>
      </c>
      <c r="H147" s="62">
        <f t="shared" si="82"/>
        <v>25585</v>
      </c>
      <c r="I147" s="62">
        <v>21000</v>
      </c>
      <c r="J147" s="64">
        <f t="shared" si="107"/>
        <v>3990</v>
      </c>
      <c r="K147" s="62">
        <f t="shared" si="84"/>
        <v>24990</v>
      </c>
      <c r="L147" s="62">
        <f t="shared" si="85"/>
        <v>24990</v>
      </c>
      <c r="M147" s="62">
        <v>20200</v>
      </c>
      <c r="N147" s="64">
        <f t="shared" si="108"/>
        <v>3838</v>
      </c>
      <c r="O147" s="62">
        <f t="shared" si="87"/>
        <v>24038</v>
      </c>
      <c r="P147" s="62">
        <f t="shared" si="88"/>
        <v>24038</v>
      </c>
      <c r="Q147" s="62" t="s">
        <v>394</v>
      </c>
      <c r="R147" s="62" t="s">
        <v>394</v>
      </c>
      <c r="S147" s="62" t="s">
        <v>394</v>
      </c>
      <c r="T147" s="65" t="s">
        <v>394</v>
      </c>
      <c r="U147" s="148">
        <f>+E147/I147-1</f>
        <v>2.3809523809523725E-2</v>
      </c>
      <c r="V147" s="148">
        <f>+M147/E147-1</f>
        <v>-6.0465116279069808E-2</v>
      </c>
      <c r="W147" s="64">
        <f t="shared" si="89"/>
        <v>20900</v>
      </c>
      <c r="X147" s="64">
        <f t="shared" si="109"/>
        <v>3971</v>
      </c>
      <c r="Y147" s="62">
        <f t="shared" si="91"/>
        <v>24871</v>
      </c>
      <c r="Z147" s="62">
        <f t="shared" si="92"/>
        <v>24871</v>
      </c>
      <c r="AA147" s="64">
        <f t="shared" si="93"/>
        <v>21000</v>
      </c>
      <c r="AB147" s="64">
        <f t="shared" si="110"/>
        <v>3990</v>
      </c>
      <c r="AC147" s="62">
        <f t="shared" si="95"/>
        <v>24990</v>
      </c>
      <c r="AD147" s="62">
        <f t="shared" si="96"/>
        <v>24990</v>
      </c>
      <c r="AE147" s="64">
        <f t="shared" si="97"/>
        <v>20200</v>
      </c>
      <c r="AF147" s="64">
        <f t="shared" si="111"/>
        <v>3838</v>
      </c>
      <c r="AG147" s="62">
        <f t="shared" si="99"/>
        <v>24038</v>
      </c>
      <c r="AH147" s="62">
        <f t="shared" si="100"/>
        <v>24038</v>
      </c>
      <c r="AI147" s="74">
        <v>0</v>
      </c>
      <c r="AJ147" s="64">
        <f t="shared" si="102"/>
        <v>20900</v>
      </c>
      <c r="AK147" s="64">
        <f t="shared" si="112"/>
        <v>3971</v>
      </c>
      <c r="AL147" s="62">
        <f t="shared" si="104"/>
        <v>24871</v>
      </c>
      <c r="AM147" s="62">
        <f t="shared" si="105"/>
        <v>24871</v>
      </c>
    </row>
    <row r="148" spans="1:39" ht="25.5" x14ac:dyDescent="0.2">
      <c r="A148" s="59">
        <v>143</v>
      </c>
      <c r="B148" s="60" t="s">
        <v>663</v>
      </c>
      <c r="C148" s="61" t="s">
        <v>24</v>
      </c>
      <c r="D148" s="59">
        <v>1</v>
      </c>
      <c r="E148" s="62">
        <v>26000</v>
      </c>
      <c r="F148" s="64">
        <f t="shared" si="106"/>
        <v>4940</v>
      </c>
      <c r="G148" s="62">
        <f t="shared" si="81"/>
        <v>30940</v>
      </c>
      <c r="H148" s="62">
        <f t="shared" si="82"/>
        <v>30940</v>
      </c>
      <c r="I148" s="62">
        <v>26500</v>
      </c>
      <c r="J148" s="64">
        <f t="shared" si="107"/>
        <v>5035</v>
      </c>
      <c r="K148" s="62">
        <f t="shared" si="84"/>
        <v>31535</v>
      </c>
      <c r="L148" s="62">
        <f t="shared" si="85"/>
        <v>31535</v>
      </c>
      <c r="M148" s="62">
        <v>27500</v>
      </c>
      <c r="N148" s="64">
        <f t="shared" si="108"/>
        <v>5225</v>
      </c>
      <c r="O148" s="62">
        <f t="shared" si="87"/>
        <v>32725</v>
      </c>
      <c r="P148" s="62">
        <f t="shared" si="88"/>
        <v>32725</v>
      </c>
      <c r="Q148" s="62">
        <v>5890.15</v>
      </c>
      <c r="R148" s="62">
        <f t="shared" ref="R148:R149" si="113">Q148*19%</f>
        <v>1119.1285</v>
      </c>
      <c r="S148" s="62">
        <f t="shared" si="77"/>
        <v>7009.2784999999994</v>
      </c>
      <c r="T148" s="65">
        <f t="shared" si="78"/>
        <v>7009.2784999999994</v>
      </c>
      <c r="U148" s="148">
        <f>+E148/I148-1</f>
        <v>-1.8867924528301883E-2</v>
      </c>
      <c r="V148" s="148">
        <f>+M148/E148-1</f>
        <v>5.7692307692307709E-2</v>
      </c>
      <c r="W148" s="64">
        <f t="shared" si="89"/>
        <v>26666.666666666668</v>
      </c>
      <c r="X148" s="64">
        <f t="shared" si="109"/>
        <v>5066.666666666667</v>
      </c>
      <c r="Y148" s="62">
        <f t="shared" si="91"/>
        <v>31733.333333333336</v>
      </c>
      <c r="Z148" s="62">
        <f t="shared" si="92"/>
        <v>31733.333333333336</v>
      </c>
      <c r="AA148" s="64">
        <f t="shared" si="93"/>
        <v>26500</v>
      </c>
      <c r="AB148" s="64">
        <f t="shared" si="110"/>
        <v>5035</v>
      </c>
      <c r="AC148" s="62">
        <f t="shared" si="95"/>
        <v>31535</v>
      </c>
      <c r="AD148" s="62">
        <f t="shared" si="96"/>
        <v>31535</v>
      </c>
      <c r="AE148" s="64">
        <f t="shared" si="97"/>
        <v>26000</v>
      </c>
      <c r="AF148" s="64">
        <f t="shared" si="111"/>
        <v>4940</v>
      </c>
      <c r="AG148" s="62">
        <f t="shared" si="99"/>
        <v>30940</v>
      </c>
      <c r="AH148" s="62">
        <f t="shared" si="100"/>
        <v>30940</v>
      </c>
      <c r="AI148" s="74">
        <f t="shared" si="101"/>
        <v>25843.183333333334</v>
      </c>
      <c r="AJ148" s="64">
        <f t="shared" si="102"/>
        <v>26666.666666666668</v>
      </c>
      <c r="AK148" s="64">
        <f t="shared" si="112"/>
        <v>5066.666666666667</v>
      </c>
      <c r="AL148" s="62">
        <f t="shared" si="104"/>
        <v>31733.333333333336</v>
      </c>
      <c r="AM148" s="62">
        <f t="shared" si="105"/>
        <v>31733.333333333336</v>
      </c>
    </row>
    <row r="149" spans="1:39" ht="25.5" x14ac:dyDescent="0.2">
      <c r="A149" s="59">
        <v>144</v>
      </c>
      <c r="B149" s="60" t="s">
        <v>664</v>
      </c>
      <c r="C149" s="61" t="s">
        <v>24</v>
      </c>
      <c r="D149" s="59">
        <v>1</v>
      </c>
      <c r="E149" s="62">
        <v>17000</v>
      </c>
      <c r="F149" s="64">
        <f t="shared" si="106"/>
        <v>3230</v>
      </c>
      <c r="G149" s="62">
        <f t="shared" si="81"/>
        <v>20230</v>
      </c>
      <c r="H149" s="62">
        <f t="shared" si="82"/>
        <v>20230</v>
      </c>
      <c r="I149" s="62">
        <v>15900</v>
      </c>
      <c r="J149" s="64">
        <f t="shared" si="107"/>
        <v>3021</v>
      </c>
      <c r="K149" s="62">
        <f t="shared" si="84"/>
        <v>18921</v>
      </c>
      <c r="L149" s="62">
        <f t="shared" si="85"/>
        <v>18921</v>
      </c>
      <c r="M149" s="62">
        <v>16800</v>
      </c>
      <c r="N149" s="64">
        <f t="shared" si="108"/>
        <v>3192</v>
      </c>
      <c r="O149" s="62">
        <f t="shared" si="87"/>
        <v>19992</v>
      </c>
      <c r="P149" s="62">
        <f t="shared" si="88"/>
        <v>19992</v>
      </c>
      <c r="Q149" s="62">
        <v>6214.04</v>
      </c>
      <c r="R149" s="62">
        <f t="shared" si="113"/>
        <v>1180.6676</v>
      </c>
      <c r="S149" s="62">
        <f t="shared" si="77"/>
        <v>7394.7075999999997</v>
      </c>
      <c r="T149" s="65">
        <f t="shared" si="78"/>
        <v>7394.7075999999997</v>
      </c>
      <c r="U149" s="148">
        <f>+E149/I149-1</f>
        <v>6.9182389937106903E-2</v>
      </c>
      <c r="V149" s="148">
        <f>+M149/E149-1</f>
        <v>-1.1764705882352899E-2</v>
      </c>
      <c r="W149" s="64">
        <f t="shared" si="89"/>
        <v>16566.666666666668</v>
      </c>
      <c r="X149" s="64">
        <f t="shared" si="109"/>
        <v>3147.666666666667</v>
      </c>
      <c r="Y149" s="62">
        <f t="shared" si="91"/>
        <v>19714.333333333336</v>
      </c>
      <c r="Z149" s="62">
        <f t="shared" si="92"/>
        <v>19714.333333333336</v>
      </c>
      <c r="AA149" s="64">
        <f t="shared" si="93"/>
        <v>16800</v>
      </c>
      <c r="AB149" s="64">
        <f t="shared" si="110"/>
        <v>3192</v>
      </c>
      <c r="AC149" s="62">
        <f t="shared" si="95"/>
        <v>19992</v>
      </c>
      <c r="AD149" s="62">
        <f t="shared" si="96"/>
        <v>19992</v>
      </c>
      <c r="AE149" s="64">
        <f t="shared" si="97"/>
        <v>15900</v>
      </c>
      <c r="AF149" s="64">
        <f t="shared" si="111"/>
        <v>3021</v>
      </c>
      <c r="AG149" s="62">
        <f t="shared" si="99"/>
        <v>18921</v>
      </c>
      <c r="AH149" s="62">
        <f t="shared" si="100"/>
        <v>18921</v>
      </c>
      <c r="AI149" s="74">
        <f t="shared" si="101"/>
        <v>13500.293333333335</v>
      </c>
      <c r="AJ149" s="64">
        <f t="shared" si="102"/>
        <v>16566.666666666668</v>
      </c>
      <c r="AK149" s="64">
        <f t="shared" si="112"/>
        <v>3147.666666666667</v>
      </c>
      <c r="AL149" s="62">
        <f t="shared" si="104"/>
        <v>19714.333333333336</v>
      </c>
      <c r="AM149" s="62">
        <f t="shared" si="105"/>
        <v>19714.333333333336</v>
      </c>
    </row>
    <row r="150" spans="1:39" ht="102" x14ac:dyDescent="0.2">
      <c r="A150" s="59">
        <v>145</v>
      </c>
      <c r="B150" s="60" t="s">
        <v>665</v>
      </c>
      <c r="C150" s="61" t="s">
        <v>24</v>
      </c>
      <c r="D150" s="59">
        <v>1</v>
      </c>
      <c r="E150" s="62">
        <v>8000</v>
      </c>
      <c r="F150" s="64">
        <f t="shared" si="106"/>
        <v>1520</v>
      </c>
      <c r="G150" s="62">
        <f t="shared" si="81"/>
        <v>9520</v>
      </c>
      <c r="H150" s="62">
        <f t="shared" si="82"/>
        <v>9520</v>
      </c>
      <c r="I150" s="62">
        <v>6800</v>
      </c>
      <c r="J150" s="64">
        <f t="shared" si="107"/>
        <v>1292</v>
      </c>
      <c r="K150" s="62">
        <f t="shared" si="84"/>
        <v>8092</v>
      </c>
      <c r="L150" s="62">
        <f t="shared" si="85"/>
        <v>8092</v>
      </c>
      <c r="M150" s="62">
        <v>7100</v>
      </c>
      <c r="N150" s="64">
        <f t="shared" si="108"/>
        <v>1349</v>
      </c>
      <c r="O150" s="62">
        <f t="shared" si="87"/>
        <v>8449</v>
      </c>
      <c r="P150" s="62">
        <f t="shared" si="88"/>
        <v>8449</v>
      </c>
      <c r="Q150" s="62" t="s">
        <v>394</v>
      </c>
      <c r="R150" s="62" t="s">
        <v>394</v>
      </c>
      <c r="S150" s="62" t="s">
        <v>394</v>
      </c>
      <c r="T150" s="65" t="s">
        <v>394</v>
      </c>
      <c r="U150" s="148">
        <f>+E150/I150-1</f>
        <v>0.17647058823529416</v>
      </c>
      <c r="V150" s="148">
        <f>+M150/E150-1</f>
        <v>-0.11250000000000004</v>
      </c>
      <c r="W150" s="64">
        <f t="shared" si="89"/>
        <v>7300</v>
      </c>
      <c r="X150" s="64">
        <f t="shared" si="109"/>
        <v>1387</v>
      </c>
      <c r="Y150" s="62">
        <f t="shared" si="91"/>
        <v>8687</v>
      </c>
      <c r="Z150" s="62">
        <f t="shared" si="92"/>
        <v>8687</v>
      </c>
      <c r="AA150" s="64">
        <f t="shared" si="93"/>
        <v>7100</v>
      </c>
      <c r="AB150" s="64">
        <f t="shared" si="110"/>
        <v>1349</v>
      </c>
      <c r="AC150" s="62">
        <f t="shared" si="95"/>
        <v>8449</v>
      </c>
      <c r="AD150" s="62">
        <f t="shared" si="96"/>
        <v>8449</v>
      </c>
      <c r="AE150" s="64">
        <f t="shared" si="97"/>
        <v>6800</v>
      </c>
      <c r="AF150" s="64">
        <f t="shared" si="111"/>
        <v>1292</v>
      </c>
      <c r="AG150" s="62">
        <f t="shared" si="99"/>
        <v>8092</v>
      </c>
      <c r="AH150" s="62">
        <f t="shared" si="100"/>
        <v>8092</v>
      </c>
      <c r="AI150" s="74">
        <v>0</v>
      </c>
      <c r="AJ150" s="64">
        <f t="shared" si="102"/>
        <v>7300</v>
      </c>
      <c r="AK150" s="64">
        <f t="shared" si="112"/>
        <v>1387</v>
      </c>
      <c r="AL150" s="62">
        <f t="shared" si="104"/>
        <v>8687</v>
      </c>
      <c r="AM150" s="62">
        <f t="shared" si="105"/>
        <v>8687</v>
      </c>
    </row>
    <row r="151" spans="1:39" ht="140.25" x14ac:dyDescent="0.2">
      <c r="A151" s="59">
        <v>146</v>
      </c>
      <c r="B151" s="60" t="s">
        <v>666</v>
      </c>
      <c r="C151" s="61" t="s">
        <v>24</v>
      </c>
      <c r="D151" s="59">
        <v>1</v>
      </c>
      <c r="E151" s="62">
        <v>35000</v>
      </c>
      <c r="F151" s="64">
        <f t="shared" si="106"/>
        <v>6650</v>
      </c>
      <c r="G151" s="62">
        <f t="shared" si="81"/>
        <v>41650</v>
      </c>
      <c r="H151" s="62">
        <f t="shared" si="82"/>
        <v>41650</v>
      </c>
      <c r="I151" s="62">
        <v>28000</v>
      </c>
      <c r="J151" s="64">
        <f t="shared" si="107"/>
        <v>5320</v>
      </c>
      <c r="K151" s="62">
        <f t="shared" si="84"/>
        <v>33320</v>
      </c>
      <c r="L151" s="62">
        <f t="shared" si="85"/>
        <v>33320</v>
      </c>
      <c r="M151" s="62">
        <v>31000</v>
      </c>
      <c r="N151" s="64">
        <f t="shared" si="108"/>
        <v>5890</v>
      </c>
      <c r="O151" s="62">
        <f t="shared" si="87"/>
        <v>36890</v>
      </c>
      <c r="P151" s="62">
        <f t="shared" si="88"/>
        <v>36890</v>
      </c>
      <c r="Q151" s="62" t="s">
        <v>394</v>
      </c>
      <c r="R151" s="62" t="s">
        <v>394</v>
      </c>
      <c r="S151" s="62" t="s">
        <v>394</v>
      </c>
      <c r="T151" s="65" t="s">
        <v>394</v>
      </c>
      <c r="U151" s="148">
        <f>+E151/I151-1</f>
        <v>0.25</v>
      </c>
      <c r="V151" s="148">
        <f>+M151/E151-1</f>
        <v>-0.11428571428571432</v>
      </c>
      <c r="W151" s="64">
        <f t="shared" si="89"/>
        <v>31333.333333333332</v>
      </c>
      <c r="X151" s="64">
        <f t="shared" si="109"/>
        <v>5953.333333333333</v>
      </c>
      <c r="Y151" s="62">
        <f t="shared" si="91"/>
        <v>37286.666666666664</v>
      </c>
      <c r="Z151" s="62">
        <f t="shared" si="92"/>
        <v>37286.666666666664</v>
      </c>
      <c r="AA151" s="64">
        <f t="shared" si="93"/>
        <v>31000</v>
      </c>
      <c r="AB151" s="64">
        <f t="shared" si="110"/>
        <v>5890</v>
      </c>
      <c r="AC151" s="62">
        <f t="shared" si="95"/>
        <v>36890</v>
      </c>
      <c r="AD151" s="62">
        <f t="shared" si="96"/>
        <v>36890</v>
      </c>
      <c r="AE151" s="64">
        <f t="shared" si="97"/>
        <v>28000</v>
      </c>
      <c r="AF151" s="64">
        <f t="shared" si="111"/>
        <v>5320</v>
      </c>
      <c r="AG151" s="62">
        <f t="shared" si="99"/>
        <v>33320</v>
      </c>
      <c r="AH151" s="62">
        <f t="shared" si="100"/>
        <v>33320</v>
      </c>
      <c r="AI151" s="74">
        <v>0</v>
      </c>
      <c r="AJ151" s="64">
        <f t="shared" si="102"/>
        <v>31333.333333333332</v>
      </c>
      <c r="AK151" s="64">
        <f t="shared" si="112"/>
        <v>5953.333333333333</v>
      </c>
      <c r="AL151" s="62">
        <f t="shared" si="104"/>
        <v>37286.666666666664</v>
      </c>
      <c r="AM151" s="62">
        <f t="shared" si="105"/>
        <v>37286.666666666664</v>
      </c>
    </row>
    <row r="152" spans="1:39" ht="76.5" x14ac:dyDescent="0.2">
      <c r="A152" s="59">
        <v>147</v>
      </c>
      <c r="B152" s="60" t="s">
        <v>667</v>
      </c>
      <c r="C152" s="61" t="s">
        <v>24</v>
      </c>
      <c r="D152" s="59">
        <v>1</v>
      </c>
      <c r="E152" s="62">
        <v>45000</v>
      </c>
      <c r="F152" s="64">
        <f t="shared" si="106"/>
        <v>8550</v>
      </c>
      <c r="G152" s="62">
        <f t="shared" si="81"/>
        <v>53550</v>
      </c>
      <c r="H152" s="62">
        <f t="shared" si="82"/>
        <v>53550</v>
      </c>
      <c r="I152" s="62">
        <v>98000</v>
      </c>
      <c r="J152" s="64">
        <f t="shared" si="107"/>
        <v>18620</v>
      </c>
      <c r="K152" s="62">
        <f t="shared" si="84"/>
        <v>116620</v>
      </c>
      <c r="L152" s="62">
        <f t="shared" si="85"/>
        <v>116620</v>
      </c>
      <c r="M152" s="62">
        <v>102000</v>
      </c>
      <c r="N152" s="64">
        <f t="shared" si="108"/>
        <v>19380</v>
      </c>
      <c r="O152" s="62">
        <f t="shared" si="87"/>
        <v>121380</v>
      </c>
      <c r="P152" s="62">
        <f t="shared" si="88"/>
        <v>121380</v>
      </c>
      <c r="Q152" s="62" t="s">
        <v>394</v>
      </c>
      <c r="R152" s="62" t="s">
        <v>394</v>
      </c>
      <c r="S152" s="62" t="s">
        <v>394</v>
      </c>
      <c r="T152" s="65" t="s">
        <v>394</v>
      </c>
      <c r="U152" s="148">
        <f>+E152/I152-1</f>
        <v>-0.54081632653061229</v>
      </c>
      <c r="V152" s="148">
        <f>+M152/E152-1</f>
        <v>1.2666666666666666</v>
      </c>
      <c r="W152" s="64">
        <f t="shared" si="89"/>
        <v>81666.666666666672</v>
      </c>
      <c r="X152" s="64">
        <f t="shared" si="109"/>
        <v>15516.666666666668</v>
      </c>
      <c r="Y152" s="62">
        <f t="shared" si="91"/>
        <v>97183.333333333343</v>
      </c>
      <c r="Z152" s="62">
        <f t="shared" si="92"/>
        <v>97183.333333333343</v>
      </c>
      <c r="AA152" s="64">
        <f t="shared" si="93"/>
        <v>98000</v>
      </c>
      <c r="AB152" s="64">
        <f t="shared" si="110"/>
        <v>18620</v>
      </c>
      <c r="AC152" s="62">
        <f t="shared" si="95"/>
        <v>116620</v>
      </c>
      <c r="AD152" s="62">
        <f t="shared" si="96"/>
        <v>116620</v>
      </c>
      <c r="AE152" s="64">
        <f t="shared" si="97"/>
        <v>45000</v>
      </c>
      <c r="AF152" s="64">
        <f t="shared" si="111"/>
        <v>8550</v>
      </c>
      <c r="AG152" s="62">
        <f t="shared" si="99"/>
        <v>53550</v>
      </c>
      <c r="AH152" s="62">
        <f t="shared" si="100"/>
        <v>53550</v>
      </c>
      <c r="AI152" s="74">
        <v>0</v>
      </c>
      <c r="AJ152" s="64">
        <f t="shared" si="102"/>
        <v>81666.666666666672</v>
      </c>
      <c r="AK152" s="64">
        <f t="shared" si="112"/>
        <v>15516.666666666668</v>
      </c>
      <c r="AL152" s="62">
        <f t="shared" si="104"/>
        <v>97183.333333333343</v>
      </c>
      <c r="AM152" s="62">
        <f t="shared" si="105"/>
        <v>97183.333333333343</v>
      </c>
    </row>
    <row r="153" spans="1:39" ht="153" x14ac:dyDescent="0.2">
      <c r="A153" s="59">
        <v>148</v>
      </c>
      <c r="B153" s="60" t="s">
        <v>668</v>
      </c>
      <c r="C153" s="61" t="s">
        <v>24</v>
      </c>
      <c r="D153" s="59">
        <v>1</v>
      </c>
      <c r="E153" s="62">
        <v>52000</v>
      </c>
      <c r="F153" s="64">
        <f t="shared" si="106"/>
        <v>9880</v>
      </c>
      <c r="G153" s="62">
        <f t="shared" si="81"/>
        <v>61880</v>
      </c>
      <c r="H153" s="62">
        <f t="shared" si="82"/>
        <v>61880</v>
      </c>
      <c r="I153" s="62">
        <v>36000</v>
      </c>
      <c r="J153" s="64">
        <f t="shared" si="107"/>
        <v>6840</v>
      </c>
      <c r="K153" s="62">
        <f t="shared" si="84"/>
        <v>42840</v>
      </c>
      <c r="L153" s="62">
        <f t="shared" si="85"/>
        <v>42840</v>
      </c>
      <c r="M153" s="62">
        <v>41000</v>
      </c>
      <c r="N153" s="64">
        <f t="shared" si="108"/>
        <v>7790</v>
      </c>
      <c r="O153" s="62">
        <f t="shared" si="87"/>
        <v>48790</v>
      </c>
      <c r="P153" s="62">
        <f t="shared" si="88"/>
        <v>48790</v>
      </c>
      <c r="Q153" s="62" t="s">
        <v>394</v>
      </c>
      <c r="R153" s="62" t="s">
        <v>394</v>
      </c>
      <c r="S153" s="62" t="s">
        <v>394</v>
      </c>
      <c r="T153" s="65" t="s">
        <v>394</v>
      </c>
      <c r="U153" s="148">
        <f>+E153/I153-1</f>
        <v>0.44444444444444442</v>
      </c>
      <c r="V153" s="148">
        <f>+M153/E153-1</f>
        <v>-0.21153846153846156</v>
      </c>
      <c r="W153" s="64">
        <f t="shared" si="89"/>
        <v>43000</v>
      </c>
      <c r="X153" s="64">
        <f t="shared" si="109"/>
        <v>8170</v>
      </c>
      <c r="Y153" s="62">
        <f t="shared" si="91"/>
        <v>51170</v>
      </c>
      <c r="Z153" s="62">
        <f t="shared" si="92"/>
        <v>51170</v>
      </c>
      <c r="AA153" s="64">
        <f t="shared" si="93"/>
        <v>41000</v>
      </c>
      <c r="AB153" s="64">
        <f t="shared" si="110"/>
        <v>7790</v>
      </c>
      <c r="AC153" s="62">
        <f t="shared" si="95"/>
        <v>48790</v>
      </c>
      <c r="AD153" s="62">
        <f t="shared" si="96"/>
        <v>48790</v>
      </c>
      <c r="AE153" s="64">
        <f t="shared" si="97"/>
        <v>36000</v>
      </c>
      <c r="AF153" s="64">
        <f t="shared" si="111"/>
        <v>6840</v>
      </c>
      <c r="AG153" s="62">
        <f t="shared" si="99"/>
        <v>42840</v>
      </c>
      <c r="AH153" s="62">
        <f t="shared" si="100"/>
        <v>42840</v>
      </c>
      <c r="AI153" s="74">
        <v>0</v>
      </c>
      <c r="AJ153" s="64">
        <f t="shared" si="102"/>
        <v>43000</v>
      </c>
      <c r="AK153" s="64">
        <f t="shared" si="112"/>
        <v>8170</v>
      </c>
      <c r="AL153" s="62">
        <f t="shared" si="104"/>
        <v>51170</v>
      </c>
      <c r="AM153" s="62">
        <f t="shared" si="105"/>
        <v>51170</v>
      </c>
    </row>
    <row r="154" spans="1:39" ht="267.75" x14ac:dyDescent="0.2">
      <c r="A154" s="95">
        <v>149</v>
      </c>
      <c r="B154" s="60" t="s">
        <v>669</v>
      </c>
      <c r="C154" s="96" t="s">
        <v>102</v>
      </c>
      <c r="D154" s="95">
        <v>1</v>
      </c>
      <c r="E154" s="62">
        <v>212000</v>
      </c>
      <c r="F154" s="64">
        <f t="shared" si="106"/>
        <v>40280</v>
      </c>
      <c r="G154" s="62">
        <f t="shared" si="81"/>
        <v>252280</v>
      </c>
      <c r="H154" s="62">
        <f t="shared" si="82"/>
        <v>252280</v>
      </c>
      <c r="I154" s="62">
        <v>198000</v>
      </c>
      <c r="J154" s="64">
        <f t="shared" si="107"/>
        <v>37620</v>
      </c>
      <c r="K154" s="62">
        <f t="shared" si="84"/>
        <v>235620</v>
      </c>
      <c r="L154" s="62">
        <f t="shared" si="85"/>
        <v>235620</v>
      </c>
      <c r="M154" s="62">
        <v>203000</v>
      </c>
      <c r="N154" s="64">
        <f t="shared" si="108"/>
        <v>38570</v>
      </c>
      <c r="O154" s="62">
        <f t="shared" si="87"/>
        <v>241570</v>
      </c>
      <c r="P154" s="62">
        <f t="shared" si="88"/>
        <v>241570</v>
      </c>
      <c r="Q154" s="62" t="s">
        <v>394</v>
      </c>
      <c r="R154" s="62" t="s">
        <v>394</v>
      </c>
      <c r="S154" s="62" t="s">
        <v>394</v>
      </c>
      <c r="T154" s="65" t="s">
        <v>394</v>
      </c>
      <c r="U154" s="148">
        <f>+E154/I154-1</f>
        <v>7.0707070707070718E-2</v>
      </c>
      <c r="V154" s="148">
        <f>+M154/E154-1</f>
        <v>-4.2452830188679291E-2</v>
      </c>
      <c r="W154" s="64">
        <f t="shared" si="89"/>
        <v>204333.33333333334</v>
      </c>
      <c r="X154" s="64">
        <f t="shared" si="109"/>
        <v>38823.333333333336</v>
      </c>
      <c r="Y154" s="62">
        <f t="shared" si="91"/>
        <v>243156.66666666669</v>
      </c>
      <c r="Z154" s="62">
        <f t="shared" si="92"/>
        <v>243156.66666666669</v>
      </c>
      <c r="AA154" s="64">
        <f t="shared" si="93"/>
        <v>203000</v>
      </c>
      <c r="AB154" s="64">
        <f t="shared" si="110"/>
        <v>38570</v>
      </c>
      <c r="AC154" s="62">
        <f t="shared" si="95"/>
        <v>241570</v>
      </c>
      <c r="AD154" s="62">
        <f t="shared" si="96"/>
        <v>241570</v>
      </c>
      <c r="AE154" s="64">
        <f t="shared" si="97"/>
        <v>198000</v>
      </c>
      <c r="AF154" s="64">
        <f t="shared" si="111"/>
        <v>37620</v>
      </c>
      <c r="AG154" s="62">
        <f t="shared" si="99"/>
        <v>235620</v>
      </c>
      <c r="AH154" s="62">
        <f t="shared" si="100"/>
        <v>235620</v>
      </c>
      <c r="AI154" s="74">
        <v>0</v>
      </c>
      <c r="AJ154" s="64">
        <f t="shared" si="102"/>
        <v>204333.33333333334</v>
      </c>
      <c r="AK154" s="64">
        <f t="shared" si="112"/>
        <v>38823.333333333336</v>
      </c>
      <c r="AL154" s="62">
        <f t="shared" si="104"/>
        <v>243156.66666666669</v>
      </c>
      <c r="AM154" s="62">
        <f t="shared" si="105"/>
        <v>243156.66666666669</v>
      </c>
    </row>
    <row r="155" spans="1:39" ht="229.5" x14ac:dyDescent="0.2">
      <c r="A155" s="59">
        <v>150</v>
      </c>
      <c r="B155" s="60" t="s">
        <v>670</v>
      </c>
      <c r="C155" s="61" t="s">
        <v>102</v>
      </c>
      <c r="D155" s="59">
        <v>1</v>
      </c>
      <c r="E155" s="62">
        <v>230500</v>
      </c>
      <c r="F155" s="64">
        <f t="shared" si="106"/>
        <v>43795</v>
      </c>
      <c r="G155" s="62">
        <f t="shared" si="81"/>
        <v>274295</v>
      </c>
      <c r="H155" s="62">
        <f t="shared" si="82"/>
        <v>274295</v>
      </c>
      <c r="I155" s="62">
        <v>215000</v>
      </c>
      <c r="J155" s="64">
        <f t="shared" si="107"/>
        <v>40850</v>
      </c>
      <c r="K155" s="62">
        <f t="shared" si="84"/>
        <v>255850</v>
      </c>
      <c r="L155" s="62">
        <f t="shared" si="85"/>
        <v>255850</v>
      </c>
      <c r="M155" s="62">
        <v>225000</v>
      </c>
      <c r="N155" s="64">
        <f t="shared" si="108"/>
        <v>42750</v>
      </c>
      <c r="O155" s="62">
        <f t="shared" si="87"/>
        <v>267750</v>
      </c>
      <c r="P155" s="62">
        <f t="shared" si="88"/>
        <v>267750</v>
      </c>
      <c r="Q155" s="62" t="s">
        <v>394</v>
      </c>
      <c r="R155" s="62" t="s">
        <v>394</v>
      </c>
      <c r="S155" s="62" t="s">
        <v>394</v>
      </c>
      <c r="T155" s="65" t="s">
        <v>394</v>
      </c>
      <c r="U155" s="148">
        <f>+E155/I155-1</f>
        <v>7.2093023255813904E-2</v>
      </c>
      <c r="V155" s="148">
        <f>+M155/E155-1</f>
        <v>-2.386117136659438E-2</v>
      </c>
      <c r="W155" s="64">
        <f t="shared" si="89"/>
        <v>223500</v>
      </c>
      <c r="X155" s="64">
        <f t="shared" si="109"/>
        <v>42465</v>
      </c>
      <c r="Y155" s="62">
        <f t="shared" si="91"/>
        <v>265965</v>
      </c>
      <c r="Z155" s="62">
        <f t="shared" si="92"/>
        <v>265965</v>
      </c>
      <c r="AA155" s="64">
        <f t="shared" si="93"/>
        <v>225000</v>
      </c>
      <c r="AB155" s="64">
        <f t="shared" si="110"/>
        <v>42750</v>
      </c>
      <c r="AC155" s="62">
        <f t="shared" si="95"/>
        <v>267750</v>
      </c>
      <c r="AD155" s="62">
        <f t="shared" si="96"/>
        <v>267750</v>
      </c>
      <c r="AE155" s="64">
        <f t="shared" si="97"/>
        <v>215000</v>
      </c>
      <c r="AF155" s="64">
        <f t="shared" si="111"/>
        <v>40850</v>
      </c>
      <c r="AG155" s="62">
        <f t="shared" si="99"/>
        <v>255850</v>
      </c>
      <c r="AH155" s="62">
        <f t="shared" si="100"/>
        <v>255850</v>
      </c>
      <c r="AI155" s="74">
        <v>0</v>
      </c>
      <c r="AJ155" s="64">
        <f t="shared" si="102"/>
        <v>223500</v>
      </c>
      <c r="AK155" s="64">
        <f t="shared" si="112"/>
        <v>42465</v>
      </c>
      <c r="AL155" s="62">
        <f t="shared" si="104"/>
        <v>265965</v>
      </c>
      <c r="AM155" s="62">
        <f t="shared" si="105"/>
        <v>265965</v>
      </c>
    </row>
    <row r="156" spans="1:39" ht="191.25" x14ac:dyDescent="0.2">
      <c r="A156" s="95">
        <v>151</v>
      </c>
      <c r="B156" s="77" t="s">
        <v>671</v>
      </c>
      <c r="C156" s="61" t="s">
        <v>24</v>
      </c>
      <c r="D156" s="59">
        <v>1</v>
      </c>
      <c r="E156" s="62">
        <v>321220</v>
      </c>
      <c r="F156" s="64">
        <f t="shared" si="106"/>
        <v>61031.8</v>
      </c>
      <c r="G156" s="62">
        <f t="shared" si="81"/>
        <v>382251.8</v>
      </c>
      <c r="H156" s="62">
        <f t="shared" si="82"/>
        <v>382251.8</v>
      </c>
      <c r="I156" s="62">
        <v>285000</v>
      </c>
      <c r="J156" s="64">
        <f t="shared" si="107"/>
        <v>54150</v>
      </c>
      <c r="K156" s="62">
        <f t="shared" si="84"/>
        <v>339150</v>
      </c>
      <c r="L156" s="62">
        <f t="shared" si="85"/>
        <v>339150</v>
      </c>
      <c r="M156" s="62">
        <v>301500</v>
      </c>
      <c r="N156" s="64">
        <f t="shared" si="108"/>
        <v>57285</v>
      </c>
      <c r="O156" s="62">
        <f t="shared" si="87"/>
        <v>358785</v>
      </c>
      <c r="P156" s="62">
        <f t="shared" si="88"/>
        <v>358785</v>
      </c>
      <c r="Q156" s="62" t="s">
        <v>394</v>
      </c>
      <c r="R156" s="62" t="s">
        <v>394</v>
      </c>
      <c r="S156" s="62" t="s">
        <v>394</v>
      </c>
      <c r="T156" s="65" t="s">
        <v>394</v>
      </c>
      <c r="U156" s="148">
        <f>+E156/I156-1</f>
        <v>0.12708771929824558</v>
      </c>
      <c r="V156" s="148">
        <f>+M156/E156-1</f>
        <v>-6.1390947014507202E-2</v>
      </c>
      <c r="W156" s="64">
        <f t="shared" si="89"/>
        <v>302573.33333333331</v>
      </c>
      <c r="X156" s="64">
        <f t="shared" si="109"/>
        <v>57488.933333333327</v>
      </c>
      <c r="Y156" s="62">
        <f t="shared" si="91"/>
        <v>360062.26666666666</v>
      </c>
      <c r="Z156" s="62">
        <f t="shared" si="92"/>
        <v>360062.26666666666</v>
      </c>
      <c r="AA156" s="64">
        <f t="shared" si="93"/>
        <v>301500</v>
      </c>
      <c r="AB156" s="64">
        <f t="shared" si="110"/>
        <v>57285</v>
      </c>
      <c r="AC156" s="62">
        <f t="shared" si="95"/>
        <v>358785</v>
      </c>
      <c r="AD156" s="62">
        <f t="shared" si="96"/>
        <v>358785</v>
      </c>
      <c r="AE156" s="64">
        <f t="shared" si="97"/>
        <v>285000</v>
      </c>
      <c r="AF156" s="64">
        <f t="shared" si="111"/>
        <v>54150</v>
      </c>
      <c r="AG156" s="62">
        <f t="shared" si="99"/>
        <v>339150</v>
      </c>
      <c r="AH156" s="62">
        <f t="shared" si="100"/>
        <v>339150</v>
      </c>
      <c r="AI156" s="74">
        <v>0</v>
      </c>
      <c r="AJ156" s="64">
        <f t="shared" si="102"/>
        <v>302573.33333333331</v>
      </c>
      <c r="AK156" s="64">
        <f t="shared" si="112"/>
        <v>57488.933333333327</v>
      </c>
      <c r="AL156" s="62">
        <f t="shared" si="104"/>
        <v>360062.26666666666</v>
      </c>
      <c r="AM156" s="62">
        <f t="shared" si="105"/>
        <v>360062.26666666666</v>
      </c>
    </row>
    <row r="157" spans="1:39" ht="140.25" x14ac:dyDescent="0.2">
      <c r="A157" s="59">
        <v>152</v>
      </c>
      <c r="B157" s="60" t="s">
        <v>672</v>
      </c>
      <c r="C157" s="61" t="s">
        <v>24</v>
      </c>
      <c r="D157" s="59">
        <v>1</v>
      </c>
      <c r="E157" s="62">
        <v>58000</v>
      </c>
      <c r="F157" s="64">
        <f t="shared" si="106"/>
        <v>11020</v>
      </c>
      <c r="G157" s="62">
        <f t="shared" si="81"/>
        <v>69020</v>
      </c>
      <c r="H157" s="62">
        <f t="shared" si="82"/>
        <v>69020</v>
      </c>
      <c r="I157" s="62">
        <v>59000</v>
      </c>
      <c r="J157" s="64">
        <f t="shared" si="107"/>
        <v>11210</v>
      </c>
      <c r="K157" s="62">
        <f t="shared" si="84"/>
        <v>70210</v>
      </c>
      <c r="L157" s="62">
        <f t="shared" si="85"/>
        <v>70210</v>
      </c>
      <c r="M157" s="62">
        <v>65000</v>
      </c>
      <c r="N157" s="64">
        <f t="shared" si="108"/>
        <v>12350</v>
      </c>
      <c r="O157" s="62">
        <f t="shared" si="87"/>
        <v>77350</v>
      </c>
      <c r="P157" s="62">
        <f t="shared" si="88"/>
        <v>77350</v>
      </c>
      <c r="Q157" s="62" t="s">
        <v>394</v>
      </c>
      <c r="R157" s="62" t="s">
        <v>394</v>
      </c>
      <c r="S157" s="62" t="s">
        <v>394</v>
      </c>
      <c r="T157" s="65" t="s">
        <v>394</v>
      </c>
      <c r="U157" s="148">
        <f>+E157/I157-1</f>
        <v>-1.6949152542372836E-2</v>
      </c>
      <c r="V157" s="148">
        <f>+M157/E157-1</f>
        <v>0.1206896551724137</v>
      </c>
      <c r="W157" s="64">
        <f t="shared" si="89"/>
        <v>60666.666666666664</v>
      </c>
      <c r="X157" s="64">
        <f t="shared" si="109"/>
        <v>11526.666666666666</v>
      </c>
      <c r="Y157" s="62">
        <f t="shared" si="91"/>
        <v>72193.333333333328</v>
      </c>
      <c r="Z157" s="62">
        <f t="shared" si="92"/>
        <v>72193.333333333328</v>
      </c>
      <c r="AA157" s="64">
        <f t="shared" si="93"/>
        <v>59000</v>
      </c>
      <c r="AB157" s="64">
        <f t="shared" si="110"/>
        <v>11210</v>
      </c>
      <c r="AC157" s="62">
        <f t="shared" si="95"/>
        <v>70210</v>
      </c>
      <c r="AD157" s="62">
        <f t="shared" si="96"/>
        <v>70210</v>
      </c>
      <c r="AE157" s="64">
        <f t="shared" si="97"/>
        <v>58000</v>
      </c>
      <c r="AF157" s="64">
        <f t="shared" si="111"/>
        <v>11020</v>
      </c>
      <c r="AG157" s="62">
        <f t="shared" si="99"/>
        <v>69020</v>
      </c>
      <c r="AH157" s="62">
        <f t="shared" si="100"/>
        <v>69020</v>
      </c>
      <c r="AI157" s="74">
        <v>0</v>
      </c>
      <c r="AJ157" s="64">
        <f t="shared" si="102"/>
        <v>60666.666666666664</v>
      </c>
      <c r="AK157" s="64">
        <f t="shared" si="112"/>
        <v>11526.666666666666</v>
      </c>
      <c r="AL157" s="62">
        <f t="shared" si="104"/>
        <v>72193.333333333328</v>
      </c>
      <c r="AM157" s="62">
        <f t="shared" si="105"/>
        <v>72193.333333333328</v>
      </c>
    </row>
    <row r="158" spans="1:39" ht="178.5" x14ac:dyDescent="0.2">
      <c r="A158" s="95">
        <v>153</v>
      </c>
      <c r="B158" s="60" t="s">
        <v>673</v>
      </c>
      <c r="C158" s="61" t="s">
        <v>24</v>
      </c>
      <c r="D158" s="59">
        <v>1</v>
      </c>
      <c r="E158" s="62">
        <v>253000</v>
      </c>
      <c r="F158" s="64">
        <f t="shared" si="106"/>
        <v>48070</v>
      </c>
      <c r="G158" s="62">
        <f t="shared" si="81"/>
        <v>301070</v>
      </c>
      <c r="H158" s="62">
        <f t="shared" si="82"/>
        <v>301070</v>
      </c>
      <c r="I158" s="62">
        <v>256300</v>
      </c>
      <c r="J158" s="64">
        <f t="shared" si="107"/>
        <v>48697</v>
      </c>
      <c r="K158" s="62">
        <f t="shared" si="84"/>
        <v>304997</v>
      </c>
      <c r="L158" s="62">
        <f t="shared" si="85"/>
        <v>304997</v>
      </c>
      <c r="M158" s="62">
        <v>235000</v>
      </c>
      <c r="N158" s="64">
        <f t="shared" si="108"/>
        <v>44650</v>
      </c>
      <c r="O158" s="62">
        <f t="shared" si="87"/>
        <v>279650</v>
      </c>
      <c r="P158" s="62">
        <f t="shared" si="88"/>
        <v>279650</v>
      </c>
      <c r="Q158" s="62" t="s">
        <v>394</v>
      </c>
      <c r="R158" s="62" t="s">
        <v>394</v>
      </c>
      <c r="S158" s="62" t="s">
        <v>394</v>
      </c>
      <c r="T158" s="65" t="s">
        <v>394</v>
      </c>
      <c r="U158" s="148">
        <f>+E158/I158-1</f>
        <v>-1.2875536480686733E-2</v>
      </c>
      <c r="V158" s="148">
        <f>+M158/E158-1</f>
        <v>-7.1146245059288571E-2</v>
      </c>
      <c r="W158" s="64">
        <f t="shared" si="89"/>
        <v>248100</v>
      </c>
      <c r="X158" s="64">
        <f t="shared" si="109"/>
        <v>47139</v>
      </c>
      <c r="Y158" s="62">
        <f t="shared" si="91"/>
        <v>295239</v>
      </c>
      <c r="Z158" s="62">
        <f t="shared" si="92"/>
        <v>295239</v>
      </c>
      <c r="AA158" s="64">
        <f t="shared" si="93"/>
        <v>253000</v>
      </c>
      <c r="AB158" s="64">
        <f t="shared" si="110"/>
        <v>48070</v>
      </c>
      <c r="AC158" s="62">
        <f t="shared" si="95"/>
        <v>301070</v>
      </c>
      <c r="AD158" s="62">
        <f t="shared" si="96"/>
        <v>301070</v>
      </c>
      <c r="AE158" s="64">
        <f t="shared" si="97"/>
        <v>235000</v>
      </c>
      <c r="AF158" s="64">
        <f t="shared" si="111"/>
        <v>44650</v>
      </c>
      <c r="AG158" s="62">
        <f t="shared" si="99"/>
        <v>279650</v>
      </c>
      <c r="AH158" s="62">
        <f t="shared" si="100"/>
        <v>279650</v>
      </c>
      <c r="AI158" s="74">
        <v>0</v>
      </c>
      <c r="AJ158" s="64">
        <f t="shared" si="102"/>
        <v>248100</v>
      </c>
      <c r="AK158" s="64">
        <f t="shared" si="112"/>
        <v>47139</v>
      </c>
      <c r="AL158" s="62">
        <f t="shared" si="104"/>
        <v>295239</v>
      </c>
      <c r="AM158" s="62">
        <f t="shared" si="105"/>
        <v>295239</v>
      </c>
    </row>
    <row r="159" spans="1:39" ht="127.5" x14ac:dyDescent="0.2">
      <c r="A159" s="59">
        <v>154</v>
      </c>
      <c r="B159" s="60" t="s">
        <v>674</v>
      </c>
      <c r="C159" s="61" t="s">
        <v>24</v>
      </c>
      <c r="D159" s="59">
        <v>1</v>
      </c>
      <c r="E159" s="62">
        <v>312000</v>
      </c>
      <c r="F159" s="64">
        <f t="shared" si="106"/>
        <v>59280</v>
      </c>
      <c r="G159" s="62">
        <f t="shared" si="81"/>
        <v>371280</v>
      </c>
      <c r="H159" s="62">
        <f t="shared" si="82"/>
        <v>371280</v>
      </c>
      <c r="I159" s="62">
        <v>312000</v>
      </c>
      <c r="J159" s="64">
        <f t="shared" si="107"/>
        <v>59280</v>
      </c>
      <c r="K159" s="62">
        <f t="shared" si="84"/>
        <v>371280</v>
      </c>
      <c r="L159" s="62">
        <f t="shared" si="85"/>
        <v>371280</v>
      </c>
      <c r="M159" s="62">
        <v>296000</v>
      </c>
      <c r="N159" s="64">
        <f t="shared" si="108"/>
        <v>56240</v>
      </c>
      <c r="O159" s="62">
        <f t="shared" si="87"/>
        <v>352240</v>
      </c>
      <c r="P159" s="62">
        <f t="shared" si="88"/>
        <v>352240</v>
      </c>
      <c r="Q159" s="62" t="s">
        <v>394</v>
      </c>
      <c r="R159" s="62" t="s">
        <v>394</v>
      </c>
      <c r="S159" s="62" t="s">
        <v>394</v>
      </c>
      <c r="T159" s="65" t="s">
        <v>394</v>
      </c>
      <c r="U159" s="148">
        <f>+E159/I159-1</f>
        <v>0</v>
      </c>
      <c r="V159" s="148">
        <f>+M159/E159-1</f>
        <v>-5.1282051282051322E-2</v>
      </c>
      <c r="W159" s="64">
        <f t="shared" si="89"/>
        <v>306666.66666666669</v>
      </c>
      <c r="X159" s="64">
        <f t="shared" si="109"/>
        <v>58266.666666666672</v>
      </c>
      <c r="Y159" s="62">
        <f t="shared" si="91"/>
        <v>364933.33333333337</v>
      </c>
      <c r="Z159" s="62">
        <f t="shared" si="92"/>
        <v>364933.33333333337</v>
      </c>
      <c r="AA159" s="64">
        <f t="shared" si="93"/>
        <v>312000</v>
      </c>
      <c r="AB159" s="64">
        <f t="shared" si="110"/>
        <v>59280</v>
      </c>
      <c r="AC159" s="62">
        <f t="shared" si="95"/>
        <v>371280</v>
      </c>
      <c r="AD159" s="62">
        <f t="shared" si="96"/>
        <v>371280</v>
      </c>
      <c r="AE159" s="64">
        <f t="shared" si="97"/>
        <v>296000</v>
      </c>
      <c r="AF159" s="64">
        <f t="shared" si="111"/>
        <v>56240</v>
      </c>
      <c r="AG159" s="62">
        <f t="shared" si="99"/>
        <v>352240</v>
      </c>
      <c r="AH159" s="62">
        <f t="shared" si="100"/>
        <v>352240</v>
      </c>
      <c r="AI159" s="74">
        <v>0</v>
      </c>
      <c r="AJ159" s="64">
        <f t="shared" si="102"/>
        <v>306666.66666666669</v>
      </c>
      <c r="AK159" s="64">
        <f t="shared" si="112"/>
        <v>58266.666666666672</v>
      </c>
      <c r="AL159" s="62">
        <f t="shared" si="104"/>
        <v>364933.33333333337</v>
      </c>
      <c r="AM159" s="62">
        <f t="shared" si="105"/>
        <v>364933.33333333337</v>
      </c>
    </row>
    <row r="160" spans="1:39" ht="153" x14ac:dyDescent="0.2">
      <c r="A160" s="95">
        <v>155</v>
      </c>
      <c r="B160" s="60" t="s">
        <v>675</v>
      </c>
      <c r="C160" s="61" t="s">
        <v>24</v>
      </c>
      <c r="D160" s="59">
        <v>1</v>
      </c>
      <c r="E160" s="62">
        <v>355000</v>
      </c>
      <c r="F160" s="64">
        <f t="shared" si="106"/>
        <v>67450</v>
      </c>
      <c r="G160" s="62">
        <f t="shared" si="81"/>
        <v>422450</v>
      </c>
      <c r="H160" s="62">
        <f t="shared" si="82"/>
        <v>422450</v>
      </c>
      <c r="I160" s="62">
        <v>350000</v>
      </c>
      <c r="J160" s="64">
        <f t="shared" si="107"/>
        <v>66500</v>
      </c>
      <c r="K160" s="62">
        <f t="shared" si="84"/>
        <v>416500</v>
      </c>
      <c r="L160" s="62">
        <f t="shared" si="85"/>
        <v>416500</v>
      </c>
      <c r="M160" s="62">
        <v>345000</v>
      </c>
      <c r="N160" s="64">
        <f t="shared" si="108"/>
        <v>65550</v>
      </c>
      <c r="O160" s="62">
        <f t="shared" si="87"/>
        <v>410550</v>
      </c>
      <c r="P160" s="62">
        <f t="shared" si="88"/>
        <v>410550</v>
      </c>
      <c r="Q160" s="62" t="s">
        <v>394</v>
      </c>
      <c r="R160" s="62" t="s">
        <v>394</v>
      </c>
      <c r="S160" s="62" t="s">
        <v>394</v>
      </c>
      <c r="T160" s="65" t="s">
        <v>394</v>
      </c>
      <c r="U160" s="148">
        <f>+E160/I160-1</f>
        <v>1.4285714285714235E-2</v>
      </c>
      <c r="V160" s="148">
        <f>+M160/E160-1</f>
        <v>-2.8169014084507005E-2</v>
      </c>
      <c r="W160" s="64">
        <f t="shared" si="89"/>
        <v>350000</v>
      </c>
      <c r="X160" s="64">
        <f t="shared" si="109"/>
        <v>66500</v>
      </c>
      <c r="Y160" s="62">
        <f t="shared" si="91"/>
        <v>416500</v>
      </c>
      <c r="Z160" s="62">
        <f t="shared" si="92"/>
        <v>416500</v>
      </c>
      <c r="AA160" s="64">
        <f t="shared" si="93"/>
        <v>350000</v>
      </c>
      <c r="AB160" s="64">
        <f t="shared" si="110"/>
        <v>66500</v>
      </c>
      <c r="AC160" s="62">
        <f t="shared" si="95"/>
        <v>416500</v>
      </c>
      <c r="AD160" s="62">
        <f t="shared" si="96"/>
        <v>416500</v>
      </c>
      <c r="AE160" s="64">
        <f t="shared" si="97"/>
        <v>345000</v>
      </c>
      <c r="AF160" s="64">
        <f t="shared" si="111"/>
        <v>65550</v>
      </c>
      <c r="AG160" s="62">
        <f t="shared" si="99"/>
        <v>410550</v>
      </c>
      <c r="AH160" s="62">
        <f t="shared" si="100"/>
        <v>410550</v>
      </c>
      <c r="AI160" s="74">
        <v>0</v>
      </c>
      <c r="AJ160" s="64">
        <f t="shared" si="102"/>
        <v>350000</v>
      </c>
      <c r="AK160" s="64">
        <f t="shared" si="112"/>
        <v>66500</v>
      </c>
      <c r="AL160" s="62">
        <f t="shared" si="104"/>
        <v>416500</v>
      </c>
      <c r="AM160" s="62">
        <f t="shared" si="105"/>
        <v>416500</v>
      </c>
    </row>
    <row r="161" spans="1:39" ht="280.5" x14ac:dyDescent="0.2">
      <c r="A161" s="59">
        <v>156</v>
      </c>
      <c r="B161" s="60" t="s">
        <v>676</v>
      </c>
      <c r="C161" s="61" t="s">
        <v>24</v>
      </c>
      <c r="D161" s="59">
        <v>1</v>
      </c>
      <c r="E161" s="62">
        <v>192000</v>
      </c>
      <c r="F161" s="64">
        <f t="shared" si="106"/>
        <v>36480</v>
      </c>
      <c r="G161" s="62">
        <f t="shared" si="81"/>
        <v>228480</v>
      </c>
      <c r="H161" s="62">
        <f t="shared" si="82"/>
        <v>228480</v>
      </c>
      <c r="I161" s="62">
        <v>186000</v>
      </c>
      <c r="J161" s="64">
        <f t="shared" si="107"/>
        <v>35340</v>
      </c>
      <c r="K161" s="62">
        <f t="shared" si="84"/>
        <v>221340</v>
      </c>
      <c r="L161" s="62">
        <f t="shared" si="85"/>
        <v>221340</v>
      </c>
      <c r="M161" s="62">
        <v>186000</v>
      </c>
      <c r="N161" s="64">
        <f t="shared" si="108"/>
        <v>35340</v>
      </c>
      <c r="O161" s="62">
        <f t="shared" si="87"/>
        <v>221340</v>
      </c>
      <c r="P161" s="62">
        <f t="shared" si="88"/>
        <v>221340</v>
      </c>
      <c r="Q161" s="62" t="s">
        <v>394</v>
      </c>
      <c r="R161" s="62" t="s">
        <v>394</v>
      </c>
      <c r="S161" s="62" t="s">
        <v>394</v>
      </c>
      <c r="T161" s="65" t="s">
        <v>394</v>
      </c>
      <c r="U161" s="148">
        <f>+E161/I161-1</f>
        <v>3.2258064516129004E-2</v>
      </c>
      <c r="V161" s="148">
        <f>+M161/E161-1</f>
        <v>-3.125E-2</v>
      </c>
      <c r="W161" s="64">
        <f t="shared" si="89"/>
        <v>188000</v>
      </c>
      <c r="X161" s="64">
        <f t="shared" si="109"/>
        <v>35720</v>
      </c>
      <c r="Y161" s="62">
        <f t="shared" si="91"/>
        <v>223720</v>
      </c>
      <c r="Z161" s="62">
        <f t="shared" si="92"/>
        <v>223720</v>
      </c>
      <c r="AA161" s="64">
        <f t="shared" si="93"/>
        <v>186000</v>
      </c>
      <c r="AB161" s="64">
        <f t="shared" si="110"/>
        <v>35340</v>
      </c>
      <c r="AC161" s="62">
        <f t="shared" si="95"/>
        <v>221340</v>
      </c>
      <c r="AD161" s="62">
        <f t="shared" si="96"/>
        <v>221340</v>
      </c>
      <c r="AE161" s="64">
        <f t="shared" si="97"/>
        <v>186000</v>
      </c>
      <c r="AF161" s="64">
        <f t="shared" si="111"/>
        <v>35340</v>
      </c>
      <c r="AG161" s="62">
        <f t="shared" si="99"/>
        <v>221340</v>
      </c>
      <c r="AH161" s="62">
        <f t="shared" si="100"/>
        <v>221340</v>
      </c>
      <c r="AI161" s="74">
        <v>0</v>
      </c>
      <c r="AJ161" s="64">
        <f t="shared" si="102"/>
        <v>188000</v>
      </c>
      <c r="AK161" s="64">
        <f t="shared" si="112"/>
        <v>35720</v>
      </c>
      <c r="AL161" s="62">
        <f t="shared" si="104"/>
        <v>223720</v>
      </c>
      <c r="AM161" s="62">
        <f t="shared" si="105"/>
        <v>223720</v>
      </c>
    </row>
    <row r="162" spans="1:39" ht="165.75" x14ac:dyDescent="0.2">
      <c r="A162" s="95">
        <v>157</v>
      </c>
      <c r="B162" s="77" t="s">
        <v>677</v>
      </c>
      <c r="C162" s="61" t="s">
        <v>24</v>
      </c>
      <c r="D162" s="59">
        <v>1</v>
      </c>
      <c r="E162" s="62">
        <v>22000</v>
      </c>
      <c r="F162" s="64">
        <f t="shared" si="106"/>
        <v>4180</v>
      </c>
      <c r="G162" s="62">
        <f t="shared" si="81"/>
        <v>26180</v>
      </c>
      <c r="H162" s="62">
        <f t="shared" si="82"/>
        <v>26180</v>
      </c>
      <c r="I162" s="62">
        <v>18000</v>
      </c>
      <c r="J162" s="64">
        <f t="shared" si="107"/>
        <v>3420</v>
      </c>
      <c r="K162" s="62">
        <f t="shared" si="84"/>
        <v>21420</v>
      </c>
      <c r="L162" s="62">
        <f t="shared" si="85"/>
        <v>21420</v>
      </c>
      <c r="M162" s="62">
        <v>21200</v>
      </c>
      <c r="N162" s="64">
        <f t="shared" si="108"/>
        <v>4028</v>
      </c>
      <c r="O162" s="62">
        <f t="shared" si="87"/>
        <v>25228</v>
      </c>
      <c r="P162" s="62">
        <f t="shared" si="88"/>
        <v>25228</v>
      </c>
      <c r="Q162" s="62" t="s">
        <v>394</v>
      </c>
      <c r="R162" s="62" t="s">
        <v>394</v>
      </c>
      <c r="S162" s="62" t="s">
        <v>394</v>
      </c>
      <c r="T162" s="65" t="s">
        <v>394</v>
      </c>
      <c r="U162" s="148">
        <f>+E162/I162-1</f>
        <v>0.22222222222222232</v>
      </c>
      <c r="V162" s="148">
        <f>+M162/E162-1</f>
        <v>-3.6363636363636376E-2</v>
      </c>
      <c r="W162" s="64">
        <f t="shared" si="89"/>
        <v>20400</v>
      </c>
      <c r="X162" s="64">
        <f t="shared" si="109"/>
        <v>3876</v>
      </c>
      <c r="Y162" s="62">
        <f t="shared" si="91"/>
        <v>24276</v>
      </c>
      <c r="Z162" s="62">
        <f t="shared" si="92"/>
        <v>24276</v>
      </c>
      <c r="AA162" s="64">
        <f t="shared" si="93"/>
        <v>21200</v>
      </c>
      <c r="AB162" s="64">
        <f t="shared" si="110"/>
        <v>4028</v>
      </c>
      <c r="AC162" s="62">
        <f t="shared" si="95"/>
        <v>25228</v>
      </c>
      <c r="AD162" s="62">
        <f t="shared" si="96"/>
        <v>25228</v>
      </c>
      <c r="AE162" s="64">
        <f t="shared" si="97"/>
        <v>18000</v>
      </c>
      <c r="AF162" s="64">
        <f t="shared" si="111"/>
        <v>3420</v>
      </c>
      <c r="AG162" s="62">
        <f t="shared" si="99"/>
        <v>21420</v>
      </c>
      <c r="AH162" s="62">
        <f t="shared" si="100"/>
        <v>21420</v>
      </c>
      <c r="AI162" s="74">
        <v>0</v>
      </c>
      <c r="AJ162" s="64">
        <f t="shared" si="102"/>
        <v>20400</v>
      </c>
      <c r="AK162" s="64">
        <f t="shared" si="112"/>
        <v>3876</v>
      </c>
      <c r="AL162" s="62">
        <f t="shared" si="104"/>
        <v>24276</v>
      </c>
      <c r="AM162" s="62">
        <f t="shared" si="105"/>
        <v>24276</v>
      </c>
    </row>
    <row r="163" spans="1:39" ht="127.5" x14ac:dyDescent="0.2">
      <c r="A163" s="59">
        <v>158</v>
      </c>
      <c r="B163" s="60" t="s">
        <v>678</v>
      </c>
      <c r="C163" s="61" t="s">
        <v>24</v>
      </c>
      <c r="D163" s="59">
        <v>1</v>
      </c>
      <c r="E163" s="62">
        <v>2500000</v>
      </c>
      <c r="F163" s="64">
        <f t="shared" si="106"/>
        <v>475000</v>
      </c>
      <c r="G163" s="62">
        <f t="shared" si="81"/>
        <v>2975000</v>
      </c>
      <c r="H163" s="62">
        <f t="shared" si="82"/>
        <v>2975000</v>
      </c>
      <c r="I163" s="62">
        <v>1968000</v>
      </c>
      <c r="J163" s="64">
        <f t="shared" si="107"/>
        <v>373920</v>
      </c>
      <c r="K163" s="62">
        <f t="shared" si="84"/>
        <v>2341920</v>
      </c>
      <c r="L163" s="62">
        <f t="shared" si="85"/>
        <v>2341920</v>
      </c>
      <c r="M163" s="62">
        <v>2150000</v>
      </c>
      <c r="N163" s="64">
        <f t="shared" si="108"/>
        <v>408500</v>
      </c>
      <c r="O163" s="62">
        <f t="shared" si="87"/>
        <v>2558500</v>
      </c>
      <c r="P163" s="62">
        <f t="shared" si="88"/>
        <v>2558500</v>
      </c>
      <c r="Q163" s="62" t="s">
        <v>394</v>
      </c>
      <c r="R163" s="62" t="s">
        <v>394</v>
      </c>
      <c r="S163" s="62" t="s">
        <v>394</v>
      </c>
      <c r="T163" s="65" t="s">
        <v>394</v>
      </c>
      <c r="U163" s="148">
        <f>+E163/I163-1</f>
        <v>0.27032520325203246</v>
      </c>
      <c r="V163" s="148">
        <f>+M163/E163-1</f>
        <v>-0.14000000000000001</v>
      </c>
      <c r="W163" s="64">
        <f t="shared" si="89"/>
        <v>2206000</v>
      </c>
      <c r="X163" s="64">
        <f t="shared" si="109"/>
        <v>419140</v>
      </c>
      <c r="Y163" s="62">
        <f t="shared" si="91"/>
        <v>2625140</v>
      </c>
      <c r="Z163" s="62">
        <f t="shared" si="92"/>
        <v>2625140</v>
      </c>
      <c r="AA163" s="64">
        <f t="shared" si="93"/>
        <v>2150000</v>
      </c>
      <c r="AB163" s="64">
        <f t="shared" si="110"/>
        <v>408500</v>
      </c>
      <c r="AC163" s="62">
        <f t="shared" si="95"/>
        <v>2558500</v>
      </c>
      <c r="AD163" s="62">
        <f t="shared" si="96"/>
        <v>2558500</v>
      </c>
      <c r="AE163" s="64">
        <f t="shared" si="97"/>
        <v>1968000</v>
      </c>
      <c r="AF163" s="64">
        <f t="shared" si="111"/>
        <v>373920</v>
      </c>
      <c r="AG163" s="62">
        <f t="shared" si="99"/>
        <v>2341920</v>
      </c>
      <c r="AH163" s="62">
        <f t="shared" si="100"/>
        <v>2341920</v>
      </c>
      <c r="AI163" s="74">
        <v>0</v>
      </c>
      <c r="AJ163" s="64">
        <f t="shared" si="102"/>
        <v>2206000</v>
      </c>
      <c r="AK163" s="64">
        <f t="shared" si="112"/>
        <v>419140</v>
      </c>
      <c r="AL163" s="62">
        <f t="shared" si="104"/>
        <v>2625140</v>
      </c>
      <c r="AM163" s="62">
        <f t="shared" si="105"/>
        <v>2625140</v>
      </c>
    </row>
    <row r="164" spans="1:39" ht="140.25" x14ac:dyDescent="0.2">
      <c r="A164" s="59">
        <v>159</v>
      </c>
      <c r="B164" s="60" t="s">
        <v>679</v>
      </c>
      <c r="C164" s="61" t="s">
        <v>24</v>
      </c>
      <c r="D164" s="59">
        <v>1</v>
      </c>
      <c r="E164" s="62">
        <v>13000</v>
      </c>
      <c r="F164" s="64">
        <f t="shared" si="106"/>
        <v>2470</v>
      </c>
      <c r="G164" s="62">
        <f t="shared" si="81"/>
        <v>15470</v>
      </c>
      <c r="H164" s="62">
        <f t="shared" si="82"/>
        <v>15470</v>
      </c>
      <c r="I164" s="62">
        <v>11500</v>
      </c>
      <c r="J164" s="64">
        <f t="shared" si="107"/>
        <v>2185</v>
      </c>
      <c r="K164" s="62">
        <f t="shared" si="84"/>
        <v>13685</v>
      </c>
      <c r="L164" s="62">
        <f t="shared" si="85"/>
        <v>13685</v>
      </c>
      <c r="M164" s="62">
        <v>12500</v>
      </c>
      <c r="N164" s="64">
        <f t="shared" si="108"/>
        <v>2375</v>
      </c>
      <c r="O164" s="62">
        <f t="shared" si="87"/>
        <v>14875</v>
      </c>
      <c r="P164" s="62">
        <f t="shared" si="88"/>
        <v>14875</v>
      </c>
      <c r="Q164" s="62" t="s">
        <v>394</v>
      </c>
      <c r="R164" s="62" t="s">
        <v>394</v>
      </c>
      <c r="S164" s="62" t="s">
        <v>394</v>
      </c>
      <c r="T164" s="65" t="s">
        <v>394</v>
      </c>
      <c r="U164" s="148">
        <f>+E164/I164-1</f>
        <v>0.13043478260869557</v>
      </c>
      <c r="V164" s="148">
        <f>+M164/E164-1</f>
        <v>-3.8461538461538436E-2</v>
      </c>
      <c r="W164" s="64">
        <f t="shared" si="89"/>
        <v>12333.333333333334</v>
      </c>
      <c r="X164" s="64">
        <f t="shared" si="109"/>
        <v>2343.3333333333335</v>
      </c>
      <c r="Y164" s="62">
        <f t="shared" si="91"/>
        <v>14676.666666666668</v>
      </c>
      <c r="Z164" s="62">
        <f t="shared" si="92"/>
        <v>14676.666666666668</v>
      </c>
      <c r="AA164" s="64">
        <f t="shared" si="93"/>
        <v>12500</v>
      </c>
      <c r="AB164" s="64">
        <f t="shared" si="110"/>
        <v>2375</v>
      </c>
      <c r="AC164" s="62">
        <f t="shared" si="95"/>
        <v>14875</v>
      </c>
      <c r="AD164" s="62">
        <f t="shared" si="96"/>
        <v>14875</v>
      </c>
      <c r="AE164" s="64">
        <f t="shared" si="97"/>
        <v>11500</v>
      </c>
      <c r="AF164" s="64">
        <f t="shared" si="111"/>
        <v>2185</v>
      </c>
      <c r="AG164" s="62">
        <f t="shared" si="99"/>
        <v>13685</v>
      </c>
      <c r="AH164" s="62">
        <f t="shared" si="100"/>
        <v>13685</v>
      </c>
      <c r="AI164" s="74">
        <v>0</v>
      </c>
      <c r="AJ164" s="64">
        <f t="shared" si="102"/>
        <v>12333.333333333334</v>
      </c>
      <c r="AK164" s="64">
        <f t="shared" si="112"/>
        <v>2343.3333333333335</v>
      </c>
      <c r="AL164" s="62">
        <f t="shared" si="104"/>
        <v>14676.666666666668</v>
      </c>
      <c r="AM164" s="62">
        <f t="shared" si="105"/>
        <v>14676.666666666668</v>
      </c>
    </row>
    <row r="165" spans="1:39" ht="63.75" x14ac:dyDescent="0.2">
      <c r="A165" s="59">
        <v>160</v>
      </c>
      <c r="B165" s="77" t="s">
        <v>680</v>
      </c>
      <c r="C165" s="61" t="s">
        <v>24</v>
      </c>
      <c r="D165" s="59">
        <v>0</v>
      </c>
      <c r="E165" s="62">
        <v>1120000</v>
      </c>
      <c r="F165" s="64">
        <f t="shared" si="106"/>
        <v>212800</v>
      </c>
      <c r="G165" s="62">
        <f t="shared" si="81"/>
        <v>1332800</v>
      </c>
      <c r="H165" s="62">
        <f t="shared" si="82"/>
        <v>1332800</v>
      </c>
      <c r="I165" s="62">
        <v>986200</v>
      </c>
      <c r="J165" s="64">
        <f t="shared" si="107"/>
        <v>187378</v>
      </c>
      <c r="K165" s="62">
        <f t="shared" si="84"/>
        <v>1173578</v>
      </c>
      <c r="L165" s="62">
        <f t="shared" si="85"/>
        <v>1173578</v>
      </c>
      <c r="M165" s="62">
        <v>1050000</v>
      </c>
      <c r="N165" s="64">
        <f t="shared" si="108"/>
        <v>199500</v>
      </c>
      <c r="O165" s="62">
        <f t="shared" si="87"/>
        <v>1249500</v>
      </c>
      <c r="P165" s="62">
        <f t="shared" si="88"/>
        <v>1249500</v>
      </c>
      <c r="Q165" s="62" t="s">
        <v>394</v>
      </c>
      <c r="R165" s="62" t="s">
        <v>394</v>
      </c>
      <c r="S165" s="62" t="s">
        <v>394</v>
      </c>
      <c r="T165" s="65" t="s">
        <v>394</v>
      </c>
      <c r="U165" s="148">
        <f>+E165/I165-1</f>
        <v>0.13567227742851351</v>
      </c>
      <c r="V165" s="148">
        <f>+M165/E165-1</f>
        <v>-6.25E-2</v>
      </c>
      <c r="W165" s="64">
        <f t="shared" si="89"/>
        <v>1052066.6666666667</v>
      </c>
      <c r="X165" s="64">
        <f t="shared" si="109"/>
        <v>199892.66666666669</v>
      </c>
      <c r="Y165" s="62">
        <f t="shared" si="91"/>
        <v>1251959.3333333335</v>
      </c>
      <c r="Z165" s="62">
        <f t="shared" si="92"/>
        <v>1251959.3333333335</v>
      </c>
      <c r="AA165" s="64">
        <f t="shared" si="93"/>
        <v>1050000</v>
      </c>
      <c r="AB165" s="64">
        <f t="shared" si="110"/>
        <v>199500</v>
      </c>
      <c r="AC165" s="62">
        <f t="shared" si="95"/>
        <v>1249500</v>
      </c>
      <c r="AD165" s="62">
        <f t="shared" si="96"/>
        <v>1249500</v>
      </c>
      <c r="AE165" s="64">
        <f t="shared" si="97"/>
        <v>986200</v>
      </c>
      <c r="AF165" s="64">
        <f t="shared" si="111"/>
        <v>187378</v>
      </c>
      <c r="AG165" s="62">
        <f t="shared" si="99"/>
        <v>1173578</v>
      </c>
      <c r="AH165" s="62">
        <f t="shared" si="100"/>
        <v>1173578</v>
      </c>
      <c r="AI165" s="74">
        <v>0</v>
      </c>
      <c r="AJ165" s="64">
        <f t="shared" si="102"/>
        <v>1052066.6666666667</v>
      </c>
      <c r="AK165" s="64">
        <f t="shared" si="112"/>
        <v>199892.66666666669</v>
      </c>
      <c r="AL165" s="62">
        <f t="shared" si="104"/>
        <v>1251959.3333333335</v>
      </c>
      <c r="AM165" s="62">
        <f t="shared" si="105"/>
        <v>1251959.3333333335</v>
      </c>
    </row>
    <row r="166" spans="1:39" ht="102" x14ac:dyDescent="0.2">
      <c r="A166" s="59">
        <v>161</v>
      </c>
      <c r="B166" s="77" t="s">
        <v>681</v>
      </c>
      <c r="C166" s="61" t="s">
        <v>24</v>
      </c>
      <c r="D166" s="59">
        <v>1</v>
      </c>
      <c r="E166" s="62">
        <v>38000</v>
      </c>
      <c r="F166" s="64">
        <f t="shared" si="106"/>
        <v>7220</v>
      </c>
      <c r="G166" s="62">
        <f t="shared" si="81"/>
        <v>45220</v>
      </c>
      <c r="H166" s="62">
        <f t="shared" si="82"/>
        <v>45220</v>
      </c>
      <c r="I166" s="62">
        <v>45000</v>
      </c>
      <c r="J166" s="64">
        <f t="shared" si="107"/>
        <v>8550</v>
      </c>
      <c r="K166" s="62">
        <f t="shared" si="84"/>
        <v>53550</v>
      </c>
      <c r="L166" s="62">
        <f t="shared" si="85"/>
        <v>53550</v>
      </c>
      <c r="M166" s="62">
        <v>39800</v>
      </c>
      <c r="N166" s="64">
        <f t="shared" si="108"/>
        <v>7562</v>
      </c>
      <c r="O166" s="62">
        <f t="shared" si="87"/>
        <v>47362</v>
      </c>
      <c r="P166" s="62">
        <f t="shared" si="88"/>
        <v>47362</v>
      </c>
      <c r="Q166" s="62" t="s">
        <v>394</v>
      </c>
      <c r="R166" s="62" t="s">
        <v>394</v>
      </c>
      <c r="S166" s="62" t="s">
        <v>394</v>
      </c>
      <c r="T166" s="65" t="s">
        <v>394</v>
      </c>
      <c r="U166" s="148">
        <f>+E166/I166-1</f>
        <v>-0.15555555555555556</v>
      </c>
      <c r="V166" s="148">
        <f>+M166/E166-1</f>
        <v>4.7368421052631504E-2</v>
      </c>
      <c r="W166" s="64">
        <f t="shared" si="89"/>
        <v>40933.333333333336</v>
      </c>
      <c r="X166" s="64">
        <f t="shared" si="109"/>
        <v>7777.3333333333339</v>
      </c>
      <c r="Y166" s="62">
        <f t="shared" si="91"/>
        <v>48710.666666666672</v>
      </c>
      <c r="Z166" s="62">
        <f t="shared" si="92"/>
        <v>48710.666666666672</v>
      </c>
      <c r="AA166" s="64">
        <f t="shared" si="93"/>
        <v>39800</v>
      </c>
      <c r="AB166" s="64">
        <f t="shared" si="110"/>
        <v>7562</v>
      </c>
      <c r="AC166" s="62">
        <f t="shared" si="95"/>
        <v>47362</v>
      </c>
      <c r="AD166" s="62">
        <f t="shared" si="96"/>
        <v>47362</v>
      </c>
      <c r="AE166" s="64">
        <f t="shared" si="97"/>
        <v>38000</v>
      </c>
      <c r="AF166" s="64">
        <f t="shared" si="111"/>
        <v>7220</v>
      </c>
      <c r="AG166" s="62">
        <f t="shared" si="99"/>
        <v>45220</v>
      </c>
      <c r="AH166" s="62">
        <f t="shared" si="100"/>
        <v>45220</v>
      </c>
      <c r="AI166" s="74">
        <v>0</v>
      </c>
      <c r="AJ166" s="64">
        <f t="shared" si="102"/>
        <v>40933.333333333336</v>
      </c>
      <c r="AK166" s="64">
        <f t="shared" si="112"/>
        <v>7777.3333333333339</v>
      </c>
      <c r="AL166" s="62">
        <f t="shared" si="104"/>
        <v>48710.666666666672</v>
      </c>
      <c r="AM166" s="62">
        <f t="shared" si="105"/>
        <v>48710.666666666672</v>
      </c>
    </row>
    <row r="167" spans="1:39" ht="89.25" x14ac:dyDescent="0.2">
      <c r="A167" s="59">
        <v>162</v>
      </c>
      <c r="B167" s="60" t="s">
        <v>682</v>
      </c>
      <c r="C167" s="61" t="s">
        <v>24</v>
      </c>
      <c r="D167" s="59">
        <v>1</v>
      </c>
      <c r="E167" s="62">
        <v>821200</v>
      </c>
      <c r="F167" s="64">
        <f t="shared" si="106"/>
        <v>156028</v>
      </c>
      <c r="G167" s="62">
        <f t="shared" si="81"/>
        <v>977228</v>
      </c>
      <c r="H167" s="62">
        <f t="shared" si="82"/>
        <v>977228</v>
      </c>
      <c r="I167" s="62">
        <v>752000</v>
      </c>
      <c r="J167" s="64">
        <f t="shared" si="107"/>
        <v>142880</v>
      </c>
      <c r="K167" s="62">
        <f t="shared" si="84"/>
        <v>894880</v>
      </c>
      <c r="L167" s="62">
        <f t="shared" si="85"/>
        <v>894880</v>
      </c>
      <c r="M167" s="62">
        <v>801500</v>
      </c>
      <c r="N167" s="64">
        <f t="shared" si="108"/>
        <v>152285</v>
      </c>
      <c r="O167" s="62">
        <f t="shared" si="87"/>
        <v>953785</v>
      </c>
      <c r="P167" s="62">
        <f t="shared" si="88"/>
        <v>953785</v>
      </c>
      <c r="Q167" s="62">
        <v>243765.93</v>
      </c>
      <c r="R167" s="62">
        <f>Q167*19%</f>
        <v>46315.526700000002</v>
      </c>
      <c r="S167" s="62">
        <f>R167+Q167</f>
        <v>290081.45669999998</v>
      </c>
      <c r="T167" s="65">
        <f>S167</f>
        <v>290081.45669999998</v>
      </c>
      <c r="U167" s="148">
        <f>+E167/I167-1</f>
        <v>9.2021276595744661E-2</v>
      </c>
      <c r="V167" s="148">
        <f>+M167/E167-1</f>
        <v>-2.3989283974671261E-2</v>
      </c>
      <c r="W167" s="64">
        <f t="shared" si="89"/>
        <v>791566.66666666663</v>
      </c>
      <c r="X167" s="64">
        <f t="shared" si="109"/>
        <v>150397.66666666666</v>
      </c>
      <c r="Y167" s="62">
        <f t="shared" si="91"/>
        <v>941964.33333333326</v>
      </c>
      <c r="Z167" s="62">
        <f t="shared" si="92"/>
        <v>941964.33333333326</v>
      </c>
      <c r="AA167" s="64">
        <f t="shared" si="93"/>
        <v>801500</v>
      </c>
      <c r="AB167" s="64">
        <f t="shared" si="110"/>
        <v>152285</v>
      </c>
      <c r="AC167" s="62">
        <f t="shared" si="95"/>
        <v>953785</v>
      </c>
      <c r="AD167" s="62">
        <f t="shared" si="96"/>
        <v>953785</v>
      </c>
      <c r="AE167" s="64">
        <f t="shared" si="97"/>
        <v>752000</v>
      </c>
      <c r="AF167" s="64">
        <f t="shared" si="111"/>
        <v>142880</v>
      </c>
      <c r="AG167" s="62">
        <f t="shared" si="99"/>
        <v>894880</v>
      </c>
      <c r="AH167" s="62">
        <f t="shared" si="100"/>
        <v>894880</v>
      </c>
      <c r="AI167" s="74">
        <f t="shared" si="101"/>
        <v>698198.40333333332</v>
      </c>
      <c r="AJ167" s="64">
        <f t="shared" si="102"/>
        <v>791566.66666666663</v>
      </c>
      <c r="AK167" s="64">
        <f t="shared" si="112"/>
        <v>150397.66666666666</v>
      </c>
      <c r="AL167" s="62">
        <f t="shared" si="104"/>
        <v>941964.33333333326</v>
      </c>
      <c r="AM167" s="62">
        <f t="shared" si="105"/>
        <v>941964.33333333326</v>
      </c>
    </row>
    <row r="168" spans="1:39" ht="51" x14ac:dyDescent="0.2">
      <c r="A168" s="59">
        <v>163</v>
      </c>
      <c r="B168" s="60" t="s">
        <v>683</v>
      </c>
      <c r="C168" s="61" t="s">
        <v>24</v>
      </c>
      <c r="D168" s="59">
        <v>1</v>
      </c>
      <c r="E168" s="62">
        <v>595000</v>
      </c>
      <c r="F168" s="64">
        <f t="shared" si="106"/>
        <v>113050</v>
      </c>
      <c r="G168" s="62">
        <f t="shared" si="81"/>
        <v>708050</v>
      </c>
      <c r="H168" s="62">
        <f t="shared" si="82"/>
        <v>708050</v>
      </c>
      <c r="I168" s="62">
        <v>595000</v>
      </c>
      <c r="J168" s="64">
        <f t="shared" si="107"/>
        <v>113050</v>
      </c>
      <c r="K168" s="62">
        <f t="shared" si="84"/>
        <v>708050</v>
      </c>
      <c r="L168" s="62">
        <f t="shared" si="85"/>
        <v>708050</v>
      </c>
      <c r="M168" s="62">
        <v>603200</v>
      </c>
      <c r="N168" s="64">
        <f t="shared" si="108"/>
        <v>114608</v>
      </c>
      <c r="O168" s="62">
        <f t="shared" si="87"/>
        <v>717808</v>
      </c>
      <c r="P168" s="62">
        <f t="shared" si="88"/>
        <v>717808</v>
      </c>
      <c r="Q168" s="62">
        <v>146527.57</v>
      </c>
      <c r="R168" s="62">
        <f t="shared" ref="R168:R169" si="114">Q168*19%</f>
        <v>27840.238300000001</v>
      </c>
      <c r="S168" s="62">
        <f t="shared" ref="S168:S169" si="115">R168+Q168</f>
        <v>174367.8083</v>
      </c>
      <c r="T168" s="65">
        <f t="shared" ref="T168:T169" si="116">S168</f>
        <v>174367.8083</v>
      </c>
      <c r="U168" s="148">
        <f>+E168/I168-1</f>
        <v>0</v>
      </c>
      <c r="V168" s="148">
        <f>+M168/E168-1</f>
        <v>1.3781512605042012E-2</v>
      </c>
      <c r="W168" s="64">
        <f t="shared" si="89"/>
        <v>597733.33333333337</v>
      </c>
      <c r="X168" s="64">
        <f t="shared" si="109"/>
        <v>113569.33333333334</v>
      </c>
      <c r="Y168" s="62">
        <f t="shared" si="91"/>
        <v>711302.66666666674</v>
      </c>
      <c r="Z168" s="62">
        <f t="shared" si="92"/>
        <v>711302.66666666674</v>
      </c>
      <c r="AA168" s="64">
        <f t="shared" si="93"/>
        <v>595000</v>
      </c>
      <c r="AB168" s="64">
        <f t="shared" si="110"/>
        <v>113050</v>
      </c>
      <c r="AC168" s="62">
        <f t="shared" si="95"/>
        <v>708050</v>
      </c>
      <c r="AD168" s="62">
        <f t="shared" si="96"/>
        <v>708050</v>
      </c>
      <c r="AE168" s="64">
        <f t="shared" si="97"/>
        <v>595000</v>
      </c>
      <c r="AF168" s="64">
        <f t="shared" si="111"/>
        <v>113050</v>
      </c>
      <c r="AG168" s="62">
        <f t="shared" si="99"/>
        <v>708050</v>
      </c>
      <c r="AH168" s="62">
        <f t="shared" si="100"/>
        <v>708050</v>
      </c>
      <c r="AI168" s="74">
        <f t="shared" si="101"/>
        <v>564775.09666666668</v>
      </c>
      <c r="AJ168" s="64">
        <f t="shared" si="102"/>
        <v>597733.33333333337</v>
      </c>
      <c r="AK168" s="64">
        <f t="shared" si="112"/>
        <v>113569.33333333334</v>
      </c>
      <c r="AL168" s="62">
        <f t="shared" si="104"/>
        <v>711302.66666666674</v>
      </c>
      <c r="AM168" s="62">
        <f t="shared" si="105"/>
        <v>711302.66666666674</v>
      </c>
    </row>
    <row r="169" spans="1:39" ht="63.75" x14ac:dyDescent="0.2">
      <c r="A169" s="59">
        <v>164</v>
      </c>
      <c r="B169" s="60" t="s">
        <v>684</v>
      </c>
      <c r="C169" s="61" t="s">
        <v>24</v>
      </c>
      <c r="D169" s="59">
        <v>1</v>
      </c>
      <c r="E169" s="62">
        <v>2150000</v>
      </c>
      <c r="F169" s="64">
        <f t="shared" si="106"/>
        <v>408500</v>
      </c>
      <c r="G169" s="62">
        <f t="shared" si="81"/>
        <v>2558500</v>
      </c>
      <c r="H169" s="62">
        <f t="shared" si="82"/>
        <v>2558500</v>
      </c>
      <c r="I169" s="62">
        <v>1850000</v>
      </c>
      <c r="J169" s="64">
        <f t="shared" si="107"/>
        <v>351500</v>
      </c>
      <c r="K169" s="62">
        <f t="shared" si="84"/>
        <v>2201500</v>
      </c>
      <c r="L169" s="62">
        <f t="shared" si="85"/>
        <v>2201500</v>
      </c>
      <c r="M169" s="62">
        <v>1750000</v>
      </c>
      <c r="N169" s="64">
        <f t="shared" si="108"/>
        <v>332500</v>
      </c>
      <c r="O169" s="62">
        <f t="shared" si="87"/>
        <v>2082500</v>
      </c>
      <c r="P169" s="62">
        <f t="shared" si="88"/>
        <v>2082500</v>
      </c>
      <c r="Q169" s="62">
        <v>164797.32999999999</v>
      </c>
      <c r="R169" s="62">
        <f t="shared" si="114"/>
        <v>31311.492699999999</v>
      </c>
      <c r="S169" s="62">
        <f t="shared" si="115"/>
        <v>196108.82269999999</v>
      </c>
      <c r="T169" s="65">
        <f t="shared" si="116"/>
        <v>196108.82269999999</v>
      </c>
      <c r="U169" s="148">
        <f>+E169/I169-1</f>
        <v>0.16216216216216206</v>
      </c>
      <c r="V169" s="148">
        <f>+M169/E169-1</f>
        <v>-0.18604651162790697</v>
      </c>
      <c r="W169" s="64">
        <f t="shared" si="89"/>
        <v>1916666.6666666667</v>
      </c>
      <c r="X169" s="64">
        <f t="shared" si="109"/>
        <v>364166.66666666669</v>
      </c>
      <c r="Y169" s="62">
        <f t="shared" si="91"/>
        <v>2280833.3333333335</v>
      </c>
      <c r="Z169" s="62">
        <f t="shared" si="92"/>
        <v>2280833.3333333335</v>
      </c>
      <c r="AA169" s="64">
        <f t="shared" si="93"/>
        <v>1850000</v>
      </c>
      <c r="AB169" s="64">
        <f t="shared" si="110"/>
        <v>351500</v>
      </c>
      <c r="AC169" s="62">
        <f t="shared" si="95"/>
        <v>2201500</v>
      </c>
      <c r="AD169" s="62">
        <f t="shared" si="96"/>
        <v>2201500</v>
      </c>
      <c r="AE169" s="64">
        <f t="shared" si="97"/>
        <v>1750000</v>
      </c>
      <c r="AF169" s="64">
        <f t="shared" si="111"/>
        <v>332500</v>
      </c>
      <c r="AG169" s="62">
        <f t="shared" si="99"/>
        <v>2082500</v>
      </c>
      <c r="AH169" s="62">
        <f t="shared" si="100"/>
        <v>2082500</v>
      </c>
      <c r="AI169" s="74">
        <f t="shared" si="101"/>
        <v>2116036.0033333334</v>
      </c>
      <c r="AJ169" s="64">
        <f t="shared" si="102"/>
        <v>1916666.6666666667</v>
      </c>
      <c r="AK169" s="64">
        <f t="shared" si="112"/>
        <v>364166.66666666669</v>
      </c>
      <c r="AL169" s="62">
        <f t="shared" si="104"/>
        <v>2280833.3333333335</v>
      </c>
      <c r="AM169" s="62">
        <f t="shared" si="105"/>
        <v>2280833.3333333335</v>
      </c>
    </row>
    <row r="170" spans="1:39" ht="76.5" x14ac:dyDescent="0.2">
      <c r="A170" s="59">
        <v>165</v>
      </c>
      <c r="B170" s="60" t="s">
        <v>685</v>
      </c>
      <c r="C170" s="61" t="s">
        <v>24</v>
      </c>
      <c r="D170" s="59">
        <v>1</v>
      </c>
      <c r="E170" s="62">
        <v>199600</v>
      </c>
      <c r="F170" s="64">
        <f t="shared" si="106"/>
        <v>37924</v>
      </c>
      <c r="G170" s="62">
        <f t="shared" si="81"/>
        <v>237524</v>
      </c>
      <c r="H170" s="62">
        <f t="shared" si="82"/>
        <v>237524</v>
      </c>
      <c r="I170" s="62">
        <v>498000</v>
      </c>
      <c r="J170" s="64">
        <f t="shared" si="107"/>
        <v>94620</v>
      </c>
      <c r="K170" s="62">
        <f t="shared" si="84"/>
        <v>592620</v>
      </c>
      <c r="L170" s="62">
        <f t="shared" si="85"/>
        <v>592620</v>
      </c>
      <c r="M170" s="62">
        <v>523000</v>
      </c>
      <c r="N170" s="64">
        <f t="shared" si="108"/>
        <v>99370</v>
      </c>
      <c r="O170" s="62">
        <f t="shared" si="87"/>
        <v>622370</v>
      </c>
      <c r="P170" s="62">
        <f t="shared" si="88"/>
        <v>622370</v>
      </c>
      <c r="Q170" s="62" t="s">
        <v>394</v>
      </c>
      <c r="R170" s="62" t="s">
        <v>394</v>
      </c>
      <c r="S170" s="62" t="s">
        <v>394</v>
      </c>
      <c r="T170" s="65" t="s">
        <v>394</v>
      </c>
      <c r="U170" s="148">
        <f>+E170/I170-1</f>
        <v>-0.59919678714859437</v>
      </c>
      <c r="V170" s="148">
        <f>+M170/E170-1</f>
        <v>1.620240480961924</v>
      </c>
      <c r="W170" s="64">
        <f t="shared" si="89"/>
        <v>406866.66666666669</v>
      </c>
      <c r="X170" s="64">
        <f t="shared" si="109"/>
        <v>77304.666666666672</v>
      </c>
      <c r="Y170" s="62">
        <f t="shared" si="91"/>
        <v>484171.33333333337</v>
      </c>
      <c r="Z170" s="62">
        <f t="shared" si="92"/>
        <v>484171.33333333337</v>
      </c>
      <c r="AA170" s="64">
        <f t="shared" si="93"/>
        <v>498000</v>
      </c>
      <c r="AB170" s="64">
        <f t="shared" si="110"/>
        <v>94620</v>
      </c>
      <c r="AC170" s="62">
        <f t="shared" si="95"/>
        <v>592620</v>
      </c>
      <c r="AD170" s="62">
        <f t="shared" si="96"/>
        <v>592620</v>
      </c>
      <c r="AE170" s="64">
        <f t="shared" si="97"/>
        <v>199600</v>
      </c>
      <c r="AF170" s="64">
        <f t="shared" si="111"/>
        <v>37924</v>
      </c>
      <c r="AG170" s="62">
        <f t="shared" si="99"/>
        <v>237524</v>
      </c>
      <c r="AH170" s="62">
        <f t="shared" si="100"/>
        <v>237524</v>
      </c>
      <c r="AI170" s="74">
        <v>0</v>
      </c>
      <c r="AJ170" s="64">
        <f t="shared" si="102"/>
        <v>406866.66666666669</v>
      </c>
      <c r="AK170" s="64">
        <f t="shared" si="112"/>
        <v>77304.666666666672</v>
      </c>
      <c r="AL170" s="62">
        <f t="shared" si="104"/>
        <v>484171.33333333337</v>
      </c>
      <c r="AM170" s="62">
        <f t="shared" si="105"/>
        <v>484171.33333333337</v>
      </c>
    </row>
    <row r="171" spans="1:39" ht="89.25" x14ac:dyDescent="0.2">
      <c r="A171" s="59">
        <v>166</v>
      </c>
      <c r="B171" s="60" t="s">
        <v>686</v>
      </c>
      <c r="C171" s="61" t="s">
        <v>24</v>
      </c>
      <c r="D171" s="59">
        <v>1</v>
      </c>
      <c r="E171" s="62">
        <v>1250000</v>
      </c>
      <c r="F171" s="64">
        <f t="shared" si="106"/>
        <v>237500</v>
      </c>
      <c r="G171" s="62">
        <f t="shared" si="81"/>
        <v>1487500</v>
      </c>
      <c r="H171" s="62">
        <f t="shared" si="82"/>
        <v>1487500</v>
      </c>
      <c r="I171" s="62">
        <v>986000</v>
      </c>
      <c r="J171" s="64">
        <f t="shared" si="107"/>
        <v>187340</v>
      </c>
      <c r="K171" s="62">
        <f t="shared" si="84"/>
        <v>1173340</v>
      </c>
      <c r="L171" s="62">
        <f t="shared" si="85"/>
        <v>1173340</v>
      </c>
      <c r="M171" s="62">
        <v>1010000</v>
      </c>
      <c r="N171" s="64">
        <f t="shared" si="108"/>
        <v>191900</v>
      </c>
      <c r="O171" s="62">
        <f t="shared" si="87"/>
        <v>1201900</v>
      </c>
      <c r="P171" s="62">
        <f t="shared" si="88"/>
        <v>1201900</v>
      </c>
      <c r="Q171" s="62" t="s">
        <v>394</v>
      </c>
      <c r="R171" s="62" t="s">
        <v>394</v>
      </c>
      <c r="S171" s="62" t="s">
        <v>394</v>
      </c>
      <c r="T171" s="65" t="s">
        <v>394</v>
      </c>
      <c r="U171" s="148">
        <f>+E171/I171-1</f>
        <v>0.26774847870182561</v>
      </c>
      <c r="V171" s="148">
        <f>+M171/E171-1</f>
        <v>-0.19199999999999995</v>
      </c>
      <c r="W171" s="64">
        <f t="shared" si="89"/>
        <v>1082000</v>
      </c>
      <c r="X171" s="64">
        <f t="shared" si="109"/>
        <v>205580</v>
      </c>
      <c r="Y171" s="62">
        <f t="shared" si="91"/>
        <v>1287580</v>
      </c>
      <c r="Z171" s="62">
        <f t="shared" si="92"/>
        <v>1287580</v>
      </c>
      <c r="AA171" s="64">
        <f t="shared" si="93"/>
        <v>1010000</v>
      </c>
      <c r="AB171" s="64">
        <f t="shared" si="110"/>
        <v>191900</v>
      </c>
      <c r="AC171" s="62">
        <f t="shared" si="95"/>
        <v>1201900</v>
      </c>
      <c r="AD171" s="62">
        <f t="shared" si="96"/>
        <v>1201900</v>
      </c>
      <c r="AE171" s="64">
        <f t="shared" si="97"/>
        <v>986000</v>
      </c>
      <c r="AF171" s="64">
        <f t="shared" si="111"/>
        <v>187340</v>
      </c>
      <c r="AG171" s="62">
        <f t="shared" si="99"/>
        <v>1173340</v>
      </c>
      <c r="AH171" s="62">
        <f t="shared" si="100"/>
        <v>1173340</v>
      </c>
      <c r="AI171" s="74">
        <v>0</v>
      </c>
      <c r="AJ171" s="64">
        <f t="shared" si="102"/>
        <v>1082000</v>
      </c>
      <c r="AK171" s="64">
        <f t="shared" si="112"/>
        <v>205580</v>
      </c>
      <c r="AL171" s="62">
        <f t="shared" si="104"/>
        <v>1287580</v>
      </c>
      <c r="AM171" s="62">
        <f t="shared" si="105"/>
        <v>1287580</v>
      </c>
    </row>
    <row r="172" spans="1:39" ht="63.75" x14ac:dyDescent="0.2">
      <c r="A172" s="59">
        <v>167</v>
      </c>
      <c r="B172" s="60" t="s">
        <v>687</v>
      </c>
      <c r="C172" s="61" t="s">
        <v>24</v>
      </c>
      <c r="D172" s="59">
        <v>1</v>
      </c>
      <c r="E172" s="62">
        <v>101000</v>
      </c>
      <c r="F172" s="64">
        <f>+E172*0.05</f>
        <v>5050</v>
      </c>
      <c r="G172" s="62">
        <f t="shared" si="81"/>
        <v>106050</v>
      </c>
      <c r="H172" s="62">
        <f t="shared" si="82"/>
        <v>106050</v>
      </c>
      <c r="I172" s="62">
        <v>95000</v>
      </c>
      <c r="J172" s="64">
        <f>+I172*0.05</f>
        <v>4750</v>
      </c>
      <c r="K172" s="62">
        <f t="shared" si="84"/>
        <v>99750</v>
      </c>
      <c r="L172" s="62">
        <f t="shared" si="85"/>
        <v>99750</v>
      </c>
      <c r="M172" s="62">
        <v>101000</v>
      </c>
      <c r="N172" s="64">
        <f>+M172*0.05</f>
        <v>5050</v>
      </c>
      <c r="O172" s="62">
        <f t="shared" si="87"/>
        <v>106050</v>
      </c>
      <c r="P172" s="62">
        <f t="shared" si="88"/>
        <v>106050</v>
      </c>
      <c r="Q172" s="62">
        <v>10367.24</v>
      </c>
      <c r="R172" s="62">
        <f>Q172*19%</f>
        <v>1969.7755999999999</v>
      </c>
      <c r="S172" s="62">
        <f>R172+Q172</f>
        <v>12337.015599999999</v>
      </c>
      <c r="T172" s="65">
        <f>S172</f>
        <v>12337.015599999999</v>
      </c>
      <c r="U172" s="148">
        <f>+E172/I172-1</f>
        <v>6.315789473684208E-2</v>
      </c>
      <c r="V172" s="148">
        <f>+M172/E172-1</f>
        <v>0</v>
      </c>
      <c r="W172" s="64">
        <f t="shared" si="89"/>
        <v>99000</v>
      </c>
      <c r="X172" s="64">
        <f>+W172*0.05</f>
        <v>4950</v>
      </c>
      <c r="Y172" s="62">
        <f t="shared" si="91"/>
        <v>103950</v>
      </c>
      <c r="Z172" s="62">
        <f t="shared" si="92"/>
        <v>103950</v>
      </c>
      <c r="AA172" s="64">
        <f t="shared" si="93"/>
        <v>101000</v>
      </c>
      <c r="AB172" s="64">
        <f>+AA172*0.05</f>
        <v>5050</v>
      </c>
      <c r="AC172" s="62">
        <f t="shared" si="95"/>
        <v>106050</v>
      </c>
      <c r="AD172" s="62">
        <f t="shared" si="96"/>
        <v>106050</v>
      </c>
      <c r="AE172" s="64">
        <f t="shared" si="97"/>
        <v>95000</v>
      </c>
      <c r="AF172" s="64">
        <f>+AE172*0.05</f>
        <v>4750</v>
      </c>
      <c r="AG172" s="62">
        <f t="shared" si="99"/>
        <v>99750</v>
      </c>
      <c r="AH172" s="62">
        <f t="shared" si="100"/>
        <v>99750</v>
      </c>
      <c r="AI172" s="74">
        <f t="shared" si="101"/>
        <v>93582.76</v>
      </c>
      <c r="AJ172" s="64">
        <f t="shared" si="102"/>
        <v>99000</v>
      </c>
      <c r="AK172" s="64">
        <f>+AJ172*0.05</f>
        <v>4950</v>
      </c>
      <c r="AL172" s="62">
        <f t="shared" si="104"/>
        <v>103950</v>
      </c>
      <c r="AM172" s="62">
        <f t="shared" si="105"/>
        <v>103950</v>
      </c>
    </row>
    <row r="173" spans="1:39" ht="63.75" x14ac:dyDescent="0.2">
      <c r="A173" s="59">
        <v>168</v>
      </c>
      <c r="B173" s="60" t="s">
        <v>688</v>
      </c>
      <c r="C173" s="61" t="s">
        <v>24</v>
      </c>
      <c r="D173" s="59">
        <v>1</v>
      </c>
      <c r="E173" s="62">
        <v>55000</v>
      </c>
      <c r="F173" s="64">
        <f>+E173*0.05</f>
        <v>2750</v>
      </c>
      <c r="G173" s="62">
        <f t="shared" si="81"/>
        <v>57750</v>
      </c>
      <c r="H173" s="62">
        <f t="shared" si="82"/>
        <v>57750</v>
      </c>
      <c r="I173" s="62">
        <v>56000</v>
      </c>
      <c r="J173" s="64">
        <f>+I173*0.05</f>
        <v>2800</v>
      </c>
      <c r="K173" s="62">
        <f t="shared" si="84"/>
        <v>58800</v>
      </c>
      <c r="L173" s="62">
        <f t="shared" si="85"/>
        <v>58800</v>
      </c>
      <c r="M173" s="62">
        <v>58000</v>
      </c>
      <c r="N173" s="64">
        <f>+M173*0.05</f>
        <v>2900</v>
      </c>
      <c r="O173" s="62">
        <f t="shared" si="87"/>
        <v>60900</v>
      </c>
      <c r="P173" s="62">
        <f t="shared" si="88"/>
        <v>60900</v>
      </c>
      <c r="Q173" s="62">
        <v>8771.18</v>
      </c>
      <c r="R173" s="62">
        <f>Q173*19%</f>
        <v>1666.5242000000001</v>
      </c>
      <c r="S173" s="62">
        <f>R173+Q173</f>
        <v>10437.7042</v>
      </c>
      <c r="T173" s="65">
        <f>S173</f>
        <v>10437.7042</v>
      </c>
      <c r="U173" s="148">
        <f>+E173/I173-1</f>
        <v>-1.7857142857142905E-2</v>
      </c>
      <c r="V173" s="148">
        <f>+M173/E173-1</f>
        <v>5.4545454545454453E-2</v>
      </c>
      <c r="W173" s="64">
        <f t="shared" si="89"/>
        <v>56333.333333333336</v>
      </c>
      <c r="X173" s="64">
        <f>+W173*0.05</f>
        <v>2816.666666666667</v>
      </c>
      <c r="Y173" s="62">
        <f t="shared" si="91"/>
        <v>59150</v>
      </c>
      <c r="Z173" s="62">
        <f t="shared" si="92"/>
        <v>59150</v>
      </c>
      <c r="AA173" s="64">
        <f t="shared" si="93"/>
        <v>56000</v>
      </c>
      <c r="AB173" s="64">
        <f>+AA173*0.05</f>
        <v>2800</v>
      </c>
      <c r="AC173" s="62">
        <f t="shared" si="95"/>
        <v>58800</v>
      </c>
      <c r="AD173" s="62">
        <f t="shared" si="96"/>
        <v>58800</v>
      </c>
      <c r="AE173" s="64">
        <f t="shared" si="97"/>
        <v>55000</v>
      </c>
      <c r="AF173" s="64">
        <f>+AE173*0.05</f>
        <v>2750</v>
      </c>
      <c r="AG173" s="62">
        <f t="shared" si="99"/>
        <v>57750</v>
      </c>
      <c r="AH173" s="62">
        <f t="shared" si="100"/>
        <v>57750</v>
      </c>
      <c r="AI173" s="74">
        <f t="shared" si="101"/>
        <v>50378.82</v>
      </c>
      <c r="AJ173" s="64">
        <f t="shared" si="102"/>
        <v>56333.333333333336</v>
      </c>
      <c r="AK173" s="64">
        <f>+AJ173*0.05</f>
        <v>2816.666666666667</v>
      </c>
      <c r="AL173" s="62">
        <f t="shared" si="104"/>
        <v>59150</v>
      </c>
      <c r="AM173" s="62">
        <f t="shared" si="105"/>
        <v>59150</v>
      </c>
    </row>
    <row r="174" spans="1:39" ht="191.25" x14ac:dyDescent="0.2">
      <c r="A174" s="59">
        <v>169</v>
      </c>
      <c r="B174" s="60" t="s">
        <v>689</v>
      </c>
      <c r="C174" s="61" t="s">
        <v>24</v>
      </c>
      <c r="D174" s="59">
        <v>1</v>
      </c>
      <c r="E174" s="62">
        <v>450000</v>
      </c>
      <c r="F174" s="64">
        <f t="shared" si="106"/>
        <v>85500</v>
      </c>
      <c r="G174" s="62">
        <f t="shared" si="81"/>
        <v>535500</v>
      </c>
      <c r="H174" s="62">
        <f t="shared" si="82"/>
        <v>535500</v>
      </c>
      <c r="I174" s="62">
        <v>426300</v>
      </c>
      <c r="J174" s="64">
        <f t="shared" si="107"/>
        <v>80997</v>
      </c>
      <c r="K174" s="62">
        <f t="shared" si="84"/>
        <v>507297</v>
      </c>
      <c r="L174" s="62">
        <f t="shared" si="85"/>
        <v>507297</v>
      </c>
      <c r="M174" s="62">
        <v>456000</v>
      </c>
      <c r="N174" s="64">
        <f t="shared" si="108"/>
        <v>86640</v>
      </c>
      <c r="O174" s="62">
        <f t="shared" si="87"/>
        <v>542640</v>
      </c>
      <c r="P174" s="62">
        <f t="shared" si="88"/>
        <v>542640</v>
      </c>
      <c r="Q174" s="62">
        <v>92431.92</v>
      </c>
      <c r="R174" s="62">
        <f>Q174*19%</f>
        <v>17562.0648</v>
      </c>
      <c r="S174" s="62">
        <f>R174+Q174</f>
        <v>109993.98480000001</v>
      </c>
      <c r="T174" s="65">
        <f>S174</f>
        <v>109993.98480000001</v>
      </c>
      <c r="U174" s="148">
        <f>+E174/I174-1</f>
        <v>5.5594651653764871E-2</v>
      </c>
      <c r="V174" s="148">
        <f>+M174/E174-1</f>
        <v>1.3333333333333419E-2</v>
      </c>
      <c r="W174" s="64">
        <f t="shared" si="89"/>
        <v>444100</v>
      </c>
      <c r="X174" s="64">
        <f t="shared" si="109"/>
        <v>84379</v>
      </c>
      <c r="Y174" s="62">
        <f t="shared" si="91"/>
        <v>528479</v>
      </c>
      <c r="Z174" s="62">
        <f t="shared" si="92"/>
        <v>528479</v>
      </c>
      <c r="AA174" s="64">
        <f t="shared" si="93"/>
        <v>450000</v>
      </c>
      <c r="AB174" s="64">
        <f t="shared" si="110"/>
        <v>85500</v>
      </c>
      <c r="AC174" s="62">
        <f t="shared" si="95"/>
        <v>535500</v>
      </c>
      <c r="AD174" s="62">
        <f t="shared" si="96"/>
        <v>535500</v>
      </c>
      <c r="AE174" s="64">
        <f t="shared" si="97"/>
        <v>426300</v>
      </c>
      <c r="AF174" s="64">
        <f t="shared" si="111"/>
        <v>80997</v>
      </c>
      <c r="AG174" s="62">
        <f t="shared" si="99"/>
        <v>507297</v>
      </c>
      <c r="AH174" s="62">
        <f t="shared" si="100"/>
        <v>507297</v>
      </c>
      <c r="AI174" s="74">
        <f t="shared" si="101"/>
        <v>436047.08</v>
      </c>
      <c r="AJ174" s="64">
        <f t="shared" si="102"/>
        <v>444100</v>
      </c>
      <c r="AK174" s="64">
        <f t="shared" si="112"/>
        <v>84379</v>
      </c>
      <c r="AL174" s="62">
        <f t="shared" si="104"/>
        <v>528479</v>
      </c>
      <c r="AM174" s="62">
        <f t="shared" si="105"/>
        <v>528479</v>
      </c>
    </row>
    <row r="175" spans="1:39" ht="51" x14ac:dyDescent="0.2">
      <c r="A175" s="59">
        <v>170</v>
      </c>
      <c r="B175" s="60" t="s">
        <v>690</v>
      </c>
      <c r="C175" s="61" t="s">
        <v>24</v>
      </c>
      <c r="D175" s="59">
        <v>1</v>
      </c>
      <c r="E175" s="62">
        <v>80000</v>
      </c>
      <c r="F175" s="64">
        <f t="shared" si="106"/>
        <v>15200</v>
      </c>
      <c r="G175" s="62">
        <f t="shared" si="81"/>
        <v>95200</v>
      </c>
      <c r="H175" s="62">
        <f t="shared" si="82"/>
        <v>95200</v>
      </c>
      <c r="I175" s="62">
        <v>98600</v>
      </c>
      <c r="J175" s="64">
        <f t="shared" si="107"/>
        <v>18734</v>
      </c>
      <c r="K175" s="62">
        <f t="shared" si="84"/>
        <v>117334</v>
      </c>
      <c r="L175" s="62">
        <f t="shared" si="85"/>
        <v>117334</v>
      </c>
      <c r="M175" s="62">
        <v>99000</v>
      </c>
      <c r="N175" s="64">
        <f t="shared" si="108"/>
        <v>18810</v>
      </c>
      <c r="O175" s="62">
        <f t="shared" si="87"/>
        <v>117810</v>
      </c>
      <c r="P175" s="62">
        <f t="shared" si="88"/>
        <v>117810</v>
      </c>
      <c r="Q175" s="62">
        <v>6772.78</v>
      </c>
      <c r="R175" s="62">
        <f t="shared" ref="R175:R183" si="117">Q175*19%</f>
        <v>1286.8281999999999</v>
      </c>
      <c r="S175" s="62">
        <f t="shared" ref="S175:S183" si="118">R175+Q175</f>
        <v>8059.6081999999997</v>
      </c>
      <c r="T175" s="65">
        <f t="shared" ref="T175:T183" si="119">S175</f>
        <v>8059.6081999999997</v>
      </c>
      <c r="U175" s="148">
        <f>+E175/I175-1</f>
        <v>-0.18864097363083165</v>
      </c>
      <c r="V175" s="148">
        <f>+M175/E175-1</f>
        <v>0.23750000000000004</v>
      </c>
      <c r="W175" s="64">
        <f t="shared" si="89"/>
        <v>92533.333333333328</v>
      </c>
      <c r="X175" s="64">
        <f t="shared" si="109"/>
        <v>17581.333333333332</v>
      </c>
      <c r="Y175" s="62">
        <f t="shared" si="91"/>
        <v>110114.66666666666</v>
      </c>
      <c r="Z175" s="62">
        <f t="shared" si="92"/>
        <v>110114.66666666666</v>
      </c>
      <c r="AA175" s="64">
        <f t="shared" si="93"/>
        <v>98600</v>
      </c>
      <c r="AB175" s="64">
        <f t="shared" si="110"/>
        <v>18734</v>
      </c>
      <c r="AC175" s="62">
        <f t="shared" si="95"/>
        <v>117334</v>
      </c>
      <c r="AD175" s="62">
        <f t="shared" si="96"/>
        <v>117334</v>
      </c>
      <c r="AE175" s="64">
        <f t="shared" si="97"/>
        <v>80000</v>
      </c>
      <c r="AF175" s="64">
        <f t="shared" si="111"/>
        <v>15200</v>
      </c>
      <c r="AG175" s="62">
        <f t="shared" si="99"/>
        <v>95200</v>
      </c>
      <c r="AH175" s="62">
        <f t="shared" si="100"/>
        <v>95200</v>
      </c>
      <c r="AI175" s="74">
        <f t="shared" si="101"/>
        <v>103341.88666666666</v>
      </c>
      <c r="AJ175" s="64">
        <f t="shared" si="102"/>
        <v>92533.333333333328</v>
      </c>
      <c r="AK175" s="64">
        <f t="shared" si="112"/>
        <v>17581.333333333332</v>
      </c>
      <c r="AL175" s="62">
        <f t="shared" si="104"/>
        <v>110114.66666666666</v>
      </c>
      <c r="AM175" s="62">
        <f t="shared" si="105"/>
        <v>110114.66666666666</v>
      </c>
    </row>
    <row r="176" spans="1:39" ht="51" x14ac:dyDescent="0.2">
      <c r="A176" s="59">
        <v>171</v>
      </c>
      <c r="B176" s="60" t="s">
        <v>691</v>
      </c>
      <c r="C176" s="61" t="s">
        <v>24</v>
      </c>
      <c r="D176" s="59">
        <v>1</v>
      </c>
      <c r="E176" s="62">
        <v>110000</v>
      </c>
      <c r="F176" s="64">
        <f t="shared" si="106"/>
        <v>20900</v>
      </c>
      <c r="G176" s="62">
        <f t="shared" si="81"/>
        <v>130900</v>
      </c>
      <c r="H176" s="62">
        <f t="shared" si="82"/>
        <v>130900</v>
      </c>
      <c r="I176" s="62">
        <v>98600</v>
      </c>
      <c r="J176" s="64">
        <f t="shared" si="107"/>
        <v>18734</v>
      </c>
      <c r="K176" s="62">
        <f t="shared" si="84"/>
        <v>117334</v>
      </c>
      <c r="L176" s="62">
        <f t="shared" si="85"/>
        <v>117334</v>
      </c>
      <c r="M176" s="62">
        <v>102300</v>
      </c>
      <c r="N176" s="64">
        <f t="shared" si="108"/>
        <v>19437</v>
      </c>
      <c r="O176" s="62">
        <f t="shared" si="87"/>
        <v>121737</v>
      </c>
      <c r="P176" s="62">
        <f t="shared" si="88"/>
        <v>121737</v>
      </c>
      <c r="Q176" s="62">
        <v>7222.87</v>
      </c>
      <c r="R176" s="62">
        <f t="shared" si="117"/>
        <v>1372.3453</v>
      </c>
      <c r="S176" s="62">
        <f t="shared" si="118"/>
        <v>8595.2152999999998</v>
      </c>
      <c r="T176" s="65">
        <f t="shared" si="119"/>
        <v>8595.2152999999998</v>
      </c>
      <c r="U176" s="148">
        <f>+E176/I176-1</f>
        <v>0.11561866125760645</v>
      </c>
      <c r="V176" s="148">
        <f>+M176/E176-1</f>
        <v>-6.9999999999999951E-2</v>
      </c>
      <c r="W176" s="64">
        <f t="shared" si="89"/>
        <v>103633.33333333333</v>
      </c>
      <c r="X176" s="64">
        <f t="shared" si="109"/>
        <v>19690.333333333332</v>
      </c>
      <c r="Y176" s="62">
        <f t="shared" si="91"/>
        <v>123323.66666666666</v>
      </c>
      <c r="Z176" s="62">
        <f t="shared" si="92"/>
        <v>123323.66666666666</v>
      </c>
      <c r="AA176" s="64">
        <f t="shared" si="93"/>
        <v>102300</v>
      </c>
      <c r="AB176" s="64">
        <f t="shared" si="110"/>
        <v>19437</v>
      </c>
      <c r="AC176" s="62">
        <f t="shared" si="95"/>
        <v>121737</v>
      </c>
      <c r="AD176" s="62">
        <f t="shared" si="96"/>
        <v>121737</v>
      </c>
      <c r="AE176" s="64">
        <f t="shared" si="97"/>
        <v>98600</v>
      </c>
      <c r="AF176" s="64">
        <f t="shared" si="111"/>
        <v>18734</v>
      </c>
      <c r="AG176" s="62">
        <f t="shared" si="99"/>
        <v>117334</v>
      </c>
      <c r="AH176" s="62">
        <f t="shared" si="100"/>
        <v>117334</v>
      </c>
      <c r="AI176" s="74">
        <f t="shared" si="101"/>
        <v>116100.79666666666</v>
      </c>
      <c r="AJ176" s="64">
        <f t="shared" si="102"/>
        <v>103633.33333333333</v>
      </c>
      <c r="AK176" s="64">
        <f t="shared" si="112"/>
        <v>19690.333333333332</v>
      </c>
      <c r="AL176" s="62">
        <f t="shared" si="104"/>
        <v>123323.66666666666</v>
      </c>
      <c r="AM176" s="62">
        <f t="shared" si="105"/>
        <v>123323.66666666666</v>
      </c>
    </row>
    <row r="177" spans="1:39" ht="51" x14ac:dyDescent="0.2">
      <c r="A177" s="59">
        <v>172</v>
      </c>
      <c r="B177" s="60" t="s">
        <v>692</v>
      </c>
      <c r="C177" s="61" t="s">
        <v>24</v>
      </c>
      <c r="D177" s="59">
        <v>1</v>
      </c>
      <c r="E177" s="62">
        <v>112000</v>
      </c>
      <c r="F177" s="64">
        <f t="shared" si="106"/>
        <v>21280</v>
      </c>
      <c r="G177" s="62">
        <f t="shared" si="81"/>
        <v>133280</v>
      </c>
      <c r="H177" s="62">
        <f t="shared" si="82"/>
        <v>133280</v>
      </c>
      <c r="I177" s="62">
        <v>98600</v>
      </c>
      <c r="J177" s="64">
        <f t="shared" si="107"/>
        <v>18734</v>
      </c>
      <c r="K177" s="62">
        <f t="shared" si="84"/>
        <v>117334</v>
      </c>
      <c r="L177" s="62">
        <f t="shared" si="85"/>
        <v>117334</v>
      </c>
      <c r="M177" s="62">
        <v>102300</v>
      </c>
      <c r="N177" s="64">
        <f t="shared" si="108"/>
        <v>19437</v>
      </c>
      <c r="O177" s="62">
        <f t="shared" si="87"/>
        <v>121737</v>
      </c>
      <c r="P177" s="62">
        <f t="shared" si="88"/>
        <v>121737</v>
      </c>
      <c r="Q177" s="62">
        <v>9389.92</v>
      </c>
      <c r="R177" s="62">
        <f t="shared" si="117"/>
        <v>1784.0848000000001</v>
      </c>
      <c r="S177" s="62">
        <f t="shared" si="118"/>
        <v>11174.004800000001</v>
      </c>
      <c r="T177" s="65">
        <f t="shared" si="119"/>
        <v>11174.004800000001</v>
      </c>
      <c r="U177" s="148">
        <f>+E177/I177-1</f>
        <v>0.13590263691683568</v>
      </c>
      <c r="V177" s="148">
        <f>+M177/E177-1</f>
        <v>-8.6607142857142883E-2</v>
      </c>
      <c r="W177" s="64">
        <f t="shared" si="89"/>
        <v>104300</v>
      </c>
      <c r="X177" s="64">
        <f t="shared" si="109"/>
        <v>19817</v>
      </c>
      <c r="Y177" s="62">
        <f t="shared" si="91"/>
        <v>124117</v>
      </c>
      <c r="Z177" s="62">
        <f t="shared" si="92"/>
        <v>124117</v>
      </c>
      <c r="AA177" s="64">
        <f t="shared" si="93"/>
        <v>102300</v>
      </c>
      <c r="AB177" s="64">
        <f t="shared" si="110"/>
        <v>19437</v>
      </c>
      <c r="AC177" s="62">
        <f t="shared" si="95"/>
        <v>121737</v>
      </c>
      <c r="AD177" s="62">
        <f t="shared" si="96"/>
        <v>121737</v>
      </c>
      <c r="AE177" s="64">
        <f t="shared" si="97"/>
        <v>98600</v>
      </c>
      <c r="AF177" s="64">
        <f t="shared" si="111"/>
        <v>18734</v>
      </c>
      <c r="AG177" s="62">
        <f t="shared" si="99"/>
        <v>117334</v>
      </c>
      <c r="AH177" s="62">
        <f t="shared" si="100"/>
        <v>117334</v>
      </c>
      <c r="AI177" s="74">
        <f t="shared" si="101"/>
        <v>114727.08</v>
      </c>
      <c r="AJ177" s="64">
        <f t="shared" si="102"/>
        <v>104300</v>
      </c>
      <c r="AK177" s="64">
        <f t="shared" si="112"/>
        <v>19817</v>
      </c>
      <c r="AL177" s="62">
        <f t="shared" si="104"/>
        <v>124117</v>
      </c>
      <c r="AM177" s="62">
        <f t="shared" si="105"/>
        <v>124117</v>
      </c>
    </row>
    <row r="178" spans="1:39" ht="51" x14ac:dyDescent="0.2">
      <c r="A178" s="59">
        <v>173</v>
      </c>
      <c r="B178" s="60" t="s">
        <v>693</v>
      </c>
      <c r="C178" s="61" t="s">
        <v>24</v>
      </c>
      <c r="D178" s="59">
        <v>1</v>
      </c>
      <c r="E178" s="62">
        <v>113200</v>
      </c>
      <c r="F178" s="64">
        <f t="shared" si="106"/>
        <v>21508</v>
      </c>
      <c r="G178" s="62">
        <f t="shared" si="81"/>
        <v>134708</v>
      </c>
      <c r="H178" s="62">
        <f t="shared" si="82"/>
        <v>134708</v>
      </c>
      <c r="I178" s="62">
        <v>98600</v>
      </c>
      <c r="J178" s="64">
        <f t="shared" si="107"/>
        <v>18734</v>
      </c>
      <c r="K178" s="62">
        <f t="shared" si="84"/>
        <v>117334</v>
      </c>
      <c r="L178" s="62">
        <f t="shared" si="85"/>
        <v>117334</v>
      </c>
      <c r="M178" s="62">
        <v>102300</v>
      </c>
      <c r="N178" s="64">
        <f t="shared" si="108"/>
        <v>19437</v>
      </c>
      <c r="O178" s="62">
        <f t="shared" si="87"/>
        <v>121737</v>
      </c>
      <c r="P178" s="62">
        <f t="shared" si="88"/>
        <v>121737</v>
      </c>
      <c r="Q178" s="62">
        <v>6772.78</v>
      </c>
      <c r="R178" s="62">
        <f t="shared" si="117"/>
        <v>1286.8281999999999</v>
      </c>
      <c r="S178" s="62">
        <f t="shared" si="118"/>
        <v>8059.6081999999997</v>
      </c>
      <c r="T178" s="65">
        <f t="shared" si="119"/>
        <v>8059.6081999999997</v>
      </c>
      <c r="U178" s="148">
        <f>+E178/I178-1</f>
        <v>0.14807302231237318</v>
      </c>
      <c r="V178" s="148">
        <f>+M178/E178-1</f>
        <v>-9.6289752650176696E-2</v>
      </c>
      <c r="W178" s="64">
        <f t="shared" si="89"/>
        <v>104700</v>
      </c>
      <c r="X178" s="64">
        <f t="shared" si="109"/>
        <v>19893</v>
      </c>
      <c r="Y178" s="62">
        <f t="shared" si="91"/>
        <v>124593</v>
      </c>
      <c r="Z178" s="62">
        <f t="shared" si="92"/>
        <v>124593</v>
      </c>
      <c r="AA178" s="64">
        <f t="shared" si="93"/>
        <v>102300</v>
      </c>
      <c r="AB178" s="64">
        <f t="shared" si="110"/>
        <v>19437</v>
      </c>
      <c r="AC178" s="62">
        <f t="shared" si="95"/>
        <v>121737</v>
      </c>
      <c r="AD178" s="62">
        <f t="shared" si="96"/>
        <v>121737</v>
      </c>
      <c r="AE178" s="64">
        <f t="shared" si="97"/>
        <v>98600</v>
      </c>
      <c r="AF178" s="64">
        <f t="shared" si="111"/>
        <v>18734</v>
      </c>
      <c r="AG178" s="62">
        <f t="shared" si="99"/>
        <v>117334</v>
      </c>
      <c r="AH178" s="62">
        <f t="shared" si="100"/>
        <v>117334</v>
      </c>
      <c r="AI178" s="74">
        <f t="shared" si="101"/>
        <v>117820.22</v>
      </c>
      <c r="AJ178" s="64">
        <f t="shared" si="102"/>
        <v>104700</v>
      </c>
      <c r="AK178" s="64">
        <f t="shared" si="112"/>
        <v>19893</v>
      </c>
      <c r="AL178" s="62">
        <f t="shared" si="104"/>
        <v>124593</v>
      </c>
      <c r="AM178" s="62">
        <f t="shared" si="105"/>
        <v>124593</v>
      </c>
    </row>
    <row r="179" spans="1:39" ht="51" x14ac:dyDescent="0.2">
      <c r="A179" s="59">
        <v>174</v>
      </c>
      <c r="B179" s="60" t="s">
        <v>694</v>
      </c>
      <c r="C179" s="61" t="s">
        <v>24</v>
      </c>
      <c r="D179" s="59">
        <v>1</v>
      </c>
      <c r="E179" s="62">
        <v>105000</v>
      </c>
      <c r="F179" s="64">
        <f t="shared" si="106"/>
        <v>19950</v>
      </c>
      <c r="G179" s="62">
        <f t="shared" si="81"/>
        <v>124950</v>
      </c>
      <c r="H179" s="62">
        <f t="shared" si="82"/>
        <v>124950</v>
      </c>
      <c r="I179" s="62">
        <v>98600</v>
      </c>
      <c r="J179" s="64">
        <f t="shared" si="107"/>
        <v>18734</v>
      </c>
      <c r="K179" s="62">
        <f t="shared" si="84"/>
        <v>117334</v>
      </c>
      <c r="L179" s="62">
        <f t="shared" si="85"/>
        <v>117334</v>
      </c>
      <c r="M179" s="62">
        <v>102300</v>
      </c>
      <c r="N179" s="64">
        <f t="shared" si="108"/>
        <v>19437</v>
      </c>
      <c r="O179" s="62">
        <f t="shared" si="87"/>
        <v>121737</v>
      </c>
      <c r="P179" s="62">
        <f t="shared" si="88"/>
        <v>121737</v>
      </c>
      <c r="Q179" s="62">
        <v>7222.87</v>
      </c>
      <c r="R179" s="62">
        <f t="shared" si="117"/>
        <v>1372.3453</v>
      </c>
      <c r="S179" s="62">
        <f t="shared" si="118"/>
        <v>8595.2152999999998</v>
      </c>
      <c r="T179" s="65">
        <f t="shared" si="119"/>
        <v>8595.2152999999998</v>
      </c>
      <c r="U179" s="148">
        <f>+E179/I179-1</f>
        <v>6.4908722109533468E-2</v>
      </c>
      <c r="V179" s="148">
        <f>+M179/E179-1</f>
        <v>-2.571428571428569E-2</v>
      </c>
      <c r="W179" s="64">
        <f t="shared" si="89"/>
        <v>101966.66666666667</v>
      </c>
      <c r="X179" s="64">
        <f t="shared" si="109"/>
        <v>19373.666666666668</v>
      </c>
      <c r="Y179" s="62">
        <f t="shared" si="91"/>
        <v>121340.33333333334</v>
      </c>
      <c r="Z179" s="62">
        <f t="shared" si="92"/>
        <v>121340.33333333334</v>
      </c>
      <c r="AA179" s="64">
        <f t="shared" si="93"/>
        <v>102300</v>
      </c>
      <c r="AB179" s="64">
        <f t="shared" si="110"/>
        <v>19437</v>
      </c>
      <c r="AC179" s="62">
        <f t="shared" si="95"/>
        <v>121737</v>
      </c>
      <c r="AD179" s="62">
        <f t="shared" si="96"/>
        <v>121737</v>
      </c>
      <c r="AE179" s="64">
        <f t="shared" si="97"/>
        <v>98600</v>
      </c>
      <c r="AF179" s="64">
        <f t="shared" si="111"/>
        <v>18734</v>
      </c>
      <c r="AG179" s="62">
        <f t="shared" si="99"/>
        <v>117334</v>
      </c>
      <c r="AH179" s="62">
        <f t="shared" si="100"/>
        <v>117334</v>
      </c>
      <c r="AI179" s="74">
        <f t="shared" si="101"/>
        <v>114117.46333333335</v>
      </c>
      <c r="AJ179" s="64">
        <f t="shared" si="102"/>
        <v>101966.66666666667</v>
      </c>
      <c r="AK179" s="64">
        <f t="shared" si="112"/>
        <v>19373.666666666668</v>
      </c>
      <c r="AL179" s="62">
        <f t="shared" si="104"/>
        <v>121340.33333333334</v>
      </c>
      <c r="AM179" s="62">
        <f t="shared" si="105"/>
        <v>121340.33333333334</v>
      </c>
    </row>
    <row r="180" spans="1:39" ht="51" x14ac:dyDescent="0.2">
      <c r="A180" s="59">
        <v>175</v>
      </c>
      <c r="B180" s="60" t="s">
        <v>695</v>
      </c>
      <c r="C180" s="61" t="s">
        <v>24</v>
      </c>
      <c r="D180" s="59">
        <v>1</v>
      </c>
      <c r="E180" s="62">
        <v>102300</v>
      </c>
      <c r="F180" s="64">
        <f t="shared" si="106"/>
        <v>19437</v>
      </c>
      <c r="G180" s="62">
        <f t="shared" si="81"/>
        <v>121737</v>
      </c>
      <c r="H180" s="62">
        <f t="shared" si="82"/>
        <v>121737</v>
      </c>
      <c r="I180" s="62">
        <v>98600</v>
      </c>
      <c r="J180" s="64">
        <f t="shared" si="107"/>
        <v>18734</v>
      </c>
      <c r="K180" s="62">
        <f t="shared" si="84"/>
        <v>117334</v>
      </c>
      <c r="L180" s="62">
        <f t="shared" si="85"/>
        <v>117334</v>
      </c>
      <c r="M180" s="62">
        <v>102300</v>
      </c>
      <c r="N180" s="64">
        <f t="shared" si="108"/>
        <v>19437</v>
      </c>
      <c r="O180" s="62">
        <f t="shared" si="87"/>
        <v>121737</v>
      </c>
      <c r="P180" s="62">
        <f t="shared" si="88"/>
        <v>121737</v>
      </c>
      <c r="Q180" s="62">
        <v>9389.92</v>
      </c>
      <c r="R180" s="62">
        <f t="shared" si="117"/>
        <v>1784.0848000000001</v>
      </c>
      <c r="S180" s="62">
        <f t="shared" si="118"/>
        <v>11174.004800000001</v>
      </c>
      <c r="T180" s="65">
        <f t="shared" si="119"/>
        <v>11174.004800000001</v>
      </c>
      <c r="U180" s="148">
        <f>+E180/I180-1</f>
        <v>3.7525354969573987E-2</v>
      </c>
      <c r="V180" s="148">
        <f>+M180/E180-1</f>
        <v>0</v>
      </c>
      <c r="W180" s="64">
        <f t="shared" si="89"/>
        <v>101066.66666666667</v>
      </c>
      <c r="X180" s="64">
        <f t="shared" si="109"/>
        <v>19202.666666666668</v>
      </c>
      <c r="Y180" s="62">
        <f t="shared" si="91"/>
        <v>120269.33333333334</v>
      </c>
      <c r="Z180" s="62">
        <f t="shared" si="92"/>
        <v>120269.33333333334</v>
      </c>
      <c r="AA180" s="64">
        <f t="shared" si="93"/>
        <v>102300</v>
      </c>
      <c r="AB180" s="64">
        <f t="shared" si="110"/>
        <v>19437</v>
      </c>
      <c r="AC180" s="62">
        <f t="shared" si="95"/>
        <v>121737</v>
      </c>
      <c r="AD180" s="62">
        <f t="shared" si="96"/>
        <v>121737</v>
      </c>
      <c r="AE180" s="64">
        <f t="shared" si="97"/>
        <v>98600</v>
      </c>
      <c r="AF180" s="64">
        <f t="shared" si="111"/>
        <v>18734</v>
      </c>
      <c r="AG180" s="62">
        <f t="shared" si="99"/>
        <v>117334</v>
      </c>
      <c r="AH180" s="62">
        <f t="shared" si="100"/>
        <v>117334</v>
      </c>
      <c r="AI180" s="74">
        <f t="shared" si="101"/>
        <v>110879.41333333334</v>
      </c>
      <c r="AJ180" s="64">
        <f t="shared" si="102"/>
        <v>101066.66666666667</v>
      </c>
      <c r="AK180" s="64">
        <f t="shared" si="112"/>
        <v>19202.666666666668</v>
      </c>
      <c r="AL180" s="62">
        <f t="shared" si="104"/>
        <v>120269.33333333334</v>
      </c>
      <c r="AM180" s="62">
        <f t="shared" si="105"/>
        <v>120269.33333333334</v>
      </c>
    </row>
    <row r="181" spans="1:39" ht="51" x14ac:dyDescent="0.2">
      <c r="A181" s="59">
        <v>176</v>
      </c>
      <c r="B181" s="60" t="s">
        <v>696</v>
      </c>
      <c r="C181" s="61" t="s">
        <v>24</v>
      </c>
      <c r="D181" s="59">
        <v>1</v>
      </c>
      <c r="E181" s="62">
        <v>99900</v>
      </c>
      <c r="F181" s="64">
        <f t="shared" si="106"/>
        <v>18981</v>
      </c>
      <c r="G181" s="62">
        <f t="shared" si="81"/>
        <v>118881</v>
      </c>
      <c r="H181" s="62">
        <f t="shared" si="82"/>
        <v>118881</v>
      </c>
      <c r="I181" s="62">
        <v>98600</v>
      </c>
      <c r="J181" s="64">
        <f t="shared" si="107"/>
        <v>18734</v>
      </c>
      <c r="K181" s="62">
        <f t="shared" si="84"/>
        <v>117334</v>
      </c>
      <c r="L181" s="62">
        <f t="shared" si="85"/>
        <v>117334</v>
      </c>
      <c r="M181" s="62">
        <v>102300</v>
      </c>
      <c r="N181" s="64">
        <f t="shared" si="108"/>
        <v>19437</v>
      </c>
      <c r="O181" s="62">
        <f t="shared" si="87"/>
        <v>121737</v>
      </c>
      <c r="P181" s="62">
        <f t="shared" si="88"/>
        <v>121737</v>
      </c>
      <c r="Q181" s="62">
        <v>6772.78</v>
      </c>
      <c r="R181" s="62">
        <f t="shared" si="117"/>
        <v>1286.8281999999999</v>
      </c>
      <c r="S181" s="62">
        <f t="shared" si="118"/>
        <v>8059.6081999999997</v>
      </c>
      <c r="T181" s="65">
        <f t="shared" si="119"/>
        <v>8059.6081999999997</v>
      </c>
      <c r="U181" s="148">
        <f>+E181/I181-1</f>
        <v>1.3184584178498993E-2</v>
      </c>
      <c r="V181" s="148">
        <f>+M181/E181-1</f>
        <v>2.4024024024023927E-2</v>
      </c>
      <c r="W181" s="64">
        <f t="shared" si="89"/>
        <v>100266.66666666667</v>
      </c>
      <c r="X181" s="64">
        <f t="shared" si="109"/>
        <v>19050.666666666668</v>
      </c>
      <c r="Y181" s="62">
        <f t="shared" si="91"/>
        <v>119317.33333333334</v>
      </c>
      <c r="Z181" s="62">
        <f t="shared" si="92"/>
        <v>119317.33333333334</v>
      </c>
      <c r="AA181" s="64">
        <f t="shared" si="93"/>
        <v>99900</v>
      </c>
      <c r="AB181" s="64">
        <f t="shared" si="110"/>
        <v>18981</v>
      </c>
      <c r="AC181" s="62">
        <f t="shared" si="95"/>
        <v>118881</v>
      </c>
      <c r="AD181" s="62">
        <f t="shared" si="96"/>
        <v>118881</v>
      </c>
      <c r="AE181" s="64">
        <f t="shared" si="97"/>
        <v>98600</v>
      </c>
      <c r="AF181" s="64">
        <f t="shared" si="111"/>
        <v>18734</v>
      </c>
      <c r="AG181" s="62">
        <f t="shared" si="99"/>
        <v>117334</v>
      </c>
      <c r="AH181" s="62">
        <f t="shared" si="100"/>
        <v>117334</v>
      </c>
      <c r="AI181" s="74">
        <f t="shared" si="101"/>
        <v>112544.55333333334</v>
      </c>
      <c r="AJ181" s="64">
        <f t="shared" si="102"/>
        <v>100266.66666666667</v>
      </c>
      <c r="AK181" s="64">
        <f t="shared" si="112"/>
        <v>19050.666666666668</v>
      </c>
      <c r="AL181" s="62">
        <f t="shared" si="104"/>
        <v>119317.33333333334</v>
      </c>
      <c r="AM181" s="62">
        <f t="shared" si="105"/>
        <v>119317.33333333334</v>
      </c>
    </row>
    <row r="182" spans="1:39" ht="51" x14ac:dyDescent="0.2">
      <c r="A182" s="59">
        <v>177</v>
      </c>
      <c r="B182" s="60" t="s">
        <v>697</v>
      </c>
      <c r="C182" s="61" t="s">
        <v>24</v>
      </c>
      <c r="D182" s="59">
        <v>1</v>
      </c>
      <c r="E182" s="62">
        <v>116000</v>
      </c>
      <c r="F182" s="64">
        <f t="shared" si="106"/>
        <v>22040</v>
      </c>
      <c r="G182" s="62">
        <f t="shared" si="81"/>
        <v>138040</v>
      </c>
      <c r="H182" s="62">
        <f t="shared" si="82"/>
        <v>138040</v>
      </c>
      <c r="I182" s="62">
        <v>98600</v>
      </c>
      <c r="J182" s="64">
        <f t="shared" si="107"/>
        <v>18734</v>
      </c>
      <c r="K182" s="62">
        <f t="shared" si="84"/>
        <v>117334</v>
      </c>
      <c r="L182" s="62">
        <f t="shared" si="85"/>
        <v>117334</v>
      </c>
      <c r="M182" s="62">
        <v>102300</v>
      </c>
      <c r="N182" s="64">
        <f t="shared" si="108"/>
        <v>19437</v>
      </c>
      <c r="O182" s="62">
        <f t="shared" si="87"/>
        <v>121737</v>
      </c>
      <c r="P182" s="62">
        <f t="shared" si="88"/>
        <v>121737</v>
      </c>
      <c r="Q182" s="62">
        <v>7222.87</v>
      </c>
      <c r="R182" s="62">
        <f t="shared" si="117"/>
        <v>1372.3453</v>
      </c>
      <c r="S182" s="62">
        <f t="shared" si="118"/>
        <v>8595.2152999999998</v>
      </c>
      <c r="T182" s="65">
        <f t="shared" si="119"/>
        <v>8595.2152999999998</v>
      </c>
      <c r="U182" s="148">
        <f>+E182/I182-1</f>
        <v>0.17647058823529416</v>
      </c>
      <c r="V182" s="148">
        <f>+M182/E182-1</f>
        <v>-0.11810344827586206</v>
      </c>
      <c r="W182" s="64">
        <f t="shared" si="89"/>
        <v>105633.33333333333</v>
      </c>
      <c r="X182" s="64">
        <f t="shared" si="109"/>
        <v>20070.333333333332</v>
      </c>
      <c r="Y182" s="62">
        <f t="shared" si="91"/>
        <v>125703.66666666666</v>
      </c>
      <c r="Z182" s="62">
        <f t="shared" si="92"/>
        <v>125703.66666666666</v>
      </c>
      <c r="AA182" s="64">
        <f t="shared" si="93"/>
        <v>102300</v>
      </c>
      <c r="AB182" s="64">
        <f t="shared" si="110"/>
        <v>19437</v>
      </c>
      <c r="AC182" s="62">
        <f t="shared" si="95"/>
        <v>121737</v>
      </c>
      <c r="AD182" s="62">
        <f t="shared" si="96"/>
        <v>121737</v>
      </c>
      <c r="AE182" s="64">
        <f t="shared" si="97"/>
        <v>98600</v>
      </c>
      <c r="AF182" s="64">
        <f t="shared" si="111"/>
        <v>18734</v>
      </c>
      <c r="AG182" s="62">
        <f t="shared" si="99"/>
        <v>117334</v>
      </c>
      <c r="AH182" s="62">
        <f t="shared" si="100"/>
        <v>117334</v>
      </c>
      <c r="AI182" s="74">
        <f t="shared" si="101"/>
        <v>118480.79666666666</v>
      </c>
      <c r="AJ182" s="64">
        <f t="shared" si="102"/>
        <v>105633.33333333333</v>
      </c>
      <c r="AK182" s="64">
        <f t="shared" si="112"/>
        <v>20070.333333333332</v>
      </c>
      <c r="AL182" s="62">
        <f t="shared" si="104"/>
        <v>125703.66666666666</v>
      </c>
      <c r="AM182" s="62">
        <f t="shared" si="105"/>
        <v>125703.66666666666</v>
      </c>
    </row>
    <row r="183" spans="1:39" ht="51" x14ac:dyDescent="0.2">
      <c r="A183" s="59">
        <v>178</v>
      </c>
      <c r="B183" s="60" t="s">
        <v>698</v>
      </c>
      <c r="C183" s="61" t="s">
        <v>24</v>
      </c>
      <c r="D183" s="59">
        <v>1</v>
      </c>
      <c r="E183" s="62">
        <v>95000</v>
      </c>
      <c r="F183" s="64">
        <f t="shared" si="106"/>
        <v>18050</v>
      </c>
      <c r="G183" s="62">
        <f t="shared" si="81"/>
        <v>113050</v>
      </c>
      <c r="H183" s="62">
        <f t="shared" si="82"/>
        <v>113050</v>
      </c>
      <c r="I183" s="62">
        <v>98600</v>
      </c>
      <c r="J183" s="64">
        <f t="shared" si="107"/>
        <v>18734</v>
      </c>
      <c r="K183" s="62">
        <f t="shared" si="84"/>
        <v>117334</v>
      </c>
      <c r="L183" s="62">
        <f t="shared" si="85"/>
        <v>117334</v>
      </c>
      <c r="M183" s="62">
        <v>102300</v>
      </c>
      <c r="N183" s="64">
        <f t="shared" si="108"/>
        <v>19437</v>
      </c>
      <c r="O183" s="62">
        <f t="shared" si="87"/>
        <v>121737</v>
      </c>
      <c r="P183" s="62">
        <f t="shared" si="88"/>
        <v>121737</v>
      </c>
      <c r="Q183" s="62">
        <v>9389.92</v>
      </c>
      <c r="R183" s="62">
        <f t="shared" si="117"/>
        <v>1784.0848000000001</v>
      </c>
      <c r="S183" s="62">
        <f t="shared" si="118"/>
        <v>11174.004800000001</v>
      </c>
      <c r="T183" s="65">
        <f t="shared" si="119"/>
        <v>11174.004800000001</v>
      </c>
      <c r="U183" s="148">
        <f>+E183/I183-1</f>
        <v>-3.6511156186612603E-2</v>
      </c>
      <c r="V183" s="148">
        <f>+M183/E183-1</f>
        <v>7.6842105263157823E-2</v>
      </c>
      <c r="W183" s="64">
        <f t="shared" si="89"/>
        <v>98633.333333333328</v>
      </c>
      <c r="X183" s="64">
        <f t="shared" si="109"/>
        <v>18740.333333333332</v>
      </c>
      <c r="Y183" s="62">
        <f t="shared" si="91"/>
        <v>117373.66666666666</v>
      </c>
      <c r="Z183" s="62">
        <f t="shared" si="92"/>
        <v>117373.66666666666</v>
      </c>
      <c r="AA183" s="64">
        <f t="shared" si="93"/>
        <v>98600</v>
      </c>
      <c r="AB183" s="64">
        <f t="shared" si="110"/>
        <v>18734</v>
      </c>
      <c r="AC183" s="62">
        <f t="shared" si="95"/>
        <v>117334</v>
      </c>
      <c r="AD183" s="62">
        <f t="shared" si="96"/>
        <v>117334</v>
      </c>
      <c r="AE183" s="64">
        <f t="shared" si="97"/>
        <v>95000</v>
      </c>
      <c r="AF183" s="64">
        <f t="shared" si="111"/>
        <v>18050</v>
      </c>
      <c r="AG183" s="62">
        <f t="shared" si="99"/>
        <v>113050</v>
      </c>
      <c r="AH183" s="62">
        <f t="shared" si="100"/>
        <v>113050</v>
      </c>
      <c r="AI183" s="74">
        <f t="shared" si="101"/>
        <v>107983.74666666666</v>
      </c>
      <c r="AJ183" s="64">
        <f t="shared" si="102"/>
        <v>98633.333333333328</v>
      </c>
      <c r="AK183" s="64">
        <f t="shared" si="112"/>
        <v>18740.333333333332</v>
      </c>
      <c r="AL183" s="62">
        <f t="shared" si="104"/>
        <v>117373.66666666666</v>
      </c>
      <c r="AM183" s="62">
        <f t="shared" si="105"/>
        <v>117373.66666666666</v>
      </c>
    </row>
    <row r="184" spans="1:39" ht="38.25" x14ac:dyDescent="0.2">
      <c r="A184" s="59">
        <v>179</v>
      </c>
      <c r="B184" s="60" t="s">
        <v>699</v>
      </c>
      <c r="C184" s="61" t="s">
        <v>24</v>
      </c>
      <c r="D184" s="59">
        <v>1</v>
      </c>
      <c r="E184" s="62">
        <v>19000</v>
      </c>
      <c r="F184" s="64">
        <f t="shared" si="106"/>
        <v>3610</v>
      </c>
      <c r="G184" s="62">
        <f t="shared" si="81"/>
        <v>22610</v>
      </c>
      <c r="H184" s="62">
        <f t="shared" si="82"/>
        <v>22610</v>
      </c>
      <c r="I184" s="62">
        <v>18900</v>
      </c>
      <c r="J184" s="64">
        <f t="shared" si="107"/>
        <v>3591</v>
      </c>
      <c r="K184" s="62">
        <f t="shared" si="84"/>
        <v>22491</v>
      </c>
      <c r="L184" s="62">
        <f t="shared" si="85"/>
        <v>22491</v>
      </c>
      <c r="M184" s="62">
        <v>15000</v>
      </c>
      <c r="N184" s="64">
        <f t="shared" si="108"/>
        <v>2850</v>
      </c>
      <c r="O184" s="62">
        <f t="shared" si="87"/>
        <v>17850</v>
      </c>
      <c r="P184" s="62">
        <f t="shared" si="88"/>
        <v>17850</v>
      </c>
      <c r="Q184" s="62">
        <v>4149.99</v>
      </c>
      <c r="R184" s="62">
        <f>Q184*19%</f>
        <v>788.49810000000002</v>
      </c>
      <c r="S184" s="62">
        <f>R184+Q184</f>
        <v>4938.4880999999996</v>
      </c>
      <c r="T184" s="65">
        <f>S184</f>
        <v>4938.4880999999996</v>
      </c>
      <c r="U184" s="148">
        <f>+E184/I184-1</f>
        <v>5.2910052910053462E-3</v>
      </c>
      <c r="V184" s="148">
        <f>+M184/E184-1</f>
        <v>-0.21052631578947367</v>
      </c>
      <c r="W184" s="64">
        <f t="shared" si="89"/>
        <v>17633.333333333332</v>
      </c>
      <c r="X184" s="64">
        <f t="shared" si="109"/>
        <v>3350.333333333333</v>
      </c>
      <c r="Y184" s="62">
        <f t="shared" si="91"/>
        <v>20983.666666666664</v>
      </c>
      <c r="Z184" s="62">
        <f t="shared" si="92"/>
        <v>20983.666666666664</v>
      </c>
      <c r="AA184" s="64">
        <f t="shared" si="93"/>
        <v>18900</v>
      </c>
      <c r="AB184" s="64">
        <f t="shared" si="110"/>
        <v>3591</v>
      </c>
      <c r="AC184" s="62">
        <f t="shared" si="95"/>
        <v>22491</v>
      </c>
      <c r="AD184" s="62">
        <f t="shared" si="96"/>
        <v>22491</v>
      </c>
      <c r="AE184" s="64">
        <f t="shared" si="97"/>
        <v>15000</v>
      </c>
      <c r="AF184" s="64">
        <f t="shared" si="111"/>
        <v>2850</v>
      </c>
      <c r="AG184" s="62">
        <f t="shared" si="99"/>
        <v>17850</v>
      </c>
      <c r="AH184" s="62">
        <f t="shared" si="100"/>
        <v>17850</v>
      </c>
      <c r="AI184" s="74">
        <f t="shared" si="101"/>
        <v>16833.676666666666</v>
      </c>
      <c r="AJ184" s="64">
        <f t="shared" si="102"/>
        <v>17633.333333333332</v>
      </c>
      <c r="AK184" s="64">
        <f t="shared" si="112"/>
        <v>3350.333333333333</v>
      </c>
      <c r="AL184" s="62">
        <f t="shared" si="104"/>
        <v>20983.666666666664</v>
      </c>
      <c r="AM184" s="62">
        <f t="shared" si="105"/>
        <v>20983.666666666664</v>
      </c>
    </row>
    <row r="185" spans="1:39" ht="25.5" x14ac:dyDescent="0.2">
      <c r="A185" s="59">
        <v>180</v>
      </c>
      <c r="B185" s="60" t="s">
        <v>700</v>
      </c>
      <c r="C185" s="61" t="s">
        <v>24</v>
      </c>
      <c r="D185" s="59">
        <v>1</v>
      </c>
      <c r="E185" s="62">
        <v>40000</v>
      </c>
      <c r="F185" s="64">
        <f t="shared" si="106"/>
        <v>7600</v>
      </c>
      <c r="G185" s="62">
        <f t="shared" si="81"/>
        <v>47600</v>
      </c>
      <c r="H185" s="62">
        <f t="shared" si="82"/>
        <v>47600</v>
      </c>
      <c r="I185" s="62">
        <v>35000</v>
      </c>
      <c r="J185" s="64">
        <f t="shared" si="107"/>
        <v>6650</v>
      </c>
      <c r="K185" s="62">
        <f t="shared" si="84"/>
        <v>41650</v>
      </c>
      <c r="L185" s="62">
        <f t="shared" si="85"/>
        <v>41650</v>
      </c>
      <c r="M185" s="62">
        <v>36000</v>
      </c>
      <c r="N185" s="64">
        <f t="shared" si="108"/>
        <v>6840</v>
      </c>
      <c r="O185" s="62">
        <f t="shared" si="87"/>
        <v>42840</v>
      </c>
      <c r="P185" s="62">
        <f t="shared" si="88"/>
        <v>42840</v>
      </c>
      <c r="Q185" s="62">
        <v>2417.75</v>
      </c>
      <c r="R185" s="62">
        <f t="shared" ref="R185:R192" si="120">Q185*19%</f>
        <v>459.3725</v>
      </c>
      <c r="S185" s="62">
        <f t="shared" ref="S185:S192" si="121">R185+Q185</f>
        <v>2877.1224999999999</v>
      </c>
      <c r="T185" s="65">
        <f t="shared" ref="T185:T192" si="122">S185</f>
        <v>2877.1224999999999</v>
      </c>
      <c r="U185" s="148">
        <f>+E185/I185-1</f>
        <v>0.14285714285714279</v>
      </c>
      <c r="V185" s="148">
        <f>+M185/E185-1</f>
        <v>-9.9999999999999978E-2</v>
      </c>
      <c r="W185" s="64">
        <f t="shared" si="89"/>
        <v>37000</v>
      </c>
      <c r="X185" s="64">
        <f t="shared" si="109"/>
        <v>7030</v>
      </c>
      <c r="Y185" s="62">
        <f t="shared" si="91"/>
        <v>44030</v>
      </c>
      <c r="Z185" s="62">
        <f t="shared" si="92"/>
        <v>44030</v>
      </c>
      <c r="AA185" s="64">
        <f t="shared" si="93"/>
        <v>36000</v>
      </c>
      <c r="AB185" s="64">
        <f t="shared" si="110"/>
        <v>6840</v>
      </c>
      <c r="AC185" s="62">
        <f t="shared" si="95"/>
        <v>42840</v>
      </c>
      <c r="AD185" s="62">
        <f t="shared" si="96"/>
        <v>42840</v>
      </c>
      <c r="AE185" s="64">
        <f t="shared" si="97"/>
        <v>35000</v>
      </c>
      <c r="AF185" s="64">
        <f t="shared" si="111"/>
        <v>6650</v>
      </c>
      <c r="AG185" s="62">
        <f t="shared" si="99"/>
        <v>41650</v>
      </c>
      <c r="AH185" s="62">
        <f t="shared" si="100"/>
        <v>41650</v>
      </c>
      <c r="AI185" s="74">
        <f t="shared" si="101"/>
        <v>41612.25</v>
      </c>
      <c r="AJ185" s="64">
        <f t="shared" si="102"/>
        <v>37000</v>
      </c>
      <c r="AK185" s="64">
        <f t="shared" si="112"/>
        <v>7030</v>
      </c>
      <c r="AL185" s="62">
        <f t="shared" si="104"/>
        <v>44030</v>
      </c>
      <c r="AM185" s="62">
        <f t="shared" si="105"/>
        <v>44030</v>
      </c>
    </row>
    <row r="186" spans="1:39" ht="38.25" x14ac:dyDescent="0.2">
      <c r="A186" s="59">
        <v>181</v>
      </c>
      <c r="B186" s="60" t="s">
        <v>701</v>
      </c>
      <c r="C186" s="61" t="s">
        <v>24</v>
      </c>
      <c r="D186" s="59">
        <v>1</v>
      </c>
      <c r="E186" s="62">
        <v>9000</v>
      </c>
      <c r="F186" s="64">
        <f t="shared" si="106"/>
        <v>1710</v>
      </c>
      <c r="G186" s="62">
        <f t="shared" si="81"/>
        <v>10710</v>
      </c>
      <c r="H186" s="62">
        <f t="shared" si="82"/>
        <v>10710</v>
      </c>
      <c r="I186" s="62">
        <v>6900</v>
      </c>
      <c r="J186" s="64">
        <f t="shared" si="107"/>
        <v>1311</v>
      </c>
      <c r="K186" s="62">
        <f t="shared" si="84"/>
        <v>8211</v>
      </c>
      <c r="L186" s="62">
        <f t="shared" si="85"/>
        <v>8211</v>
      </c>
      <c r="M186" s="62">
        <v>7100</v>
      </c>
      <c r="N186" s="64">
        <f t="shared" si="108"/>
        <v>1349</v>
      </c>
      <c r="O186" s="62">
        <f t="shared" si="87"/>
        <v>8449</v>
      </c>
      <c r="P186" s="62">
        <f t="shared" si="88"/>
        <v>8449</v>
      </c>
      <c r="Q186" s="62">
        <v>1320.08</v>
      </c>
      <c r="R186" s="62">
        <f t="shared" si="120"/>
        <v>250.81519999999998</v>
      </c>
      <c r="S186" s="62">
        <f t="shared" si="121"/>
        <v>1570.8951999999999</v>
      </c>
      <c r="T186" s="65">
        <f t="shared" si="122"/>
        <v>1570.8951999999999</v>
      </c>
      <c r="U186" s="148">
        <f>+E186/I186-1</f>
        <v>0.30434782608695654</v>
      </c>
      <c r="V186" s="148">
        <f>+M186/E186-1</f>
        <v>-0.21111111111111114</v>
      </c>
      <c r="W186" s="64">
        <f t="shared" si="89"/>
        <v>7666.666666666667</v>
      </c>
      <c r="X186" s="64">
        <f t="shared" si="109"/>
        <v>1456.6666666666667</v>
      </c>
      <c r="Y186" s="62">
        <f t="shared" si="91"/>
        <v>9123.3333333333339</v>
      </c>
      <c r="Z186" s="62">
        <f t="shared" si="92"/>
        <v>9123.3333333333339</v>
      </c>
      <c r="AA186" s="64">
        <f t="shared" si="93"/>
        <v>7100</v>
      </c>
      <c r="AB186" s="64">
        <f t="shared" si="110"/>
        <v>1349</v>
      </c>
      <c r="AC186" s="62">
        <f t="shared" si="95"/>
        <v>8449</v>
      </c>
      <c r="AD186" s="62">
        <f t="shared" si="96"/>
        <v>8449</v>
      </c>
      <c r="AE186" s="64">
        <f t="shared" si="97"/>
        <v>6900</v>
      </c>
      <c r="AF186" s="64">
        <f t="shared" si="111"/>
        <v>1311</v>
      </c>
      <c r="AG186" s="62">
        <f t="shared" si="99"/>
        <v>8211</v>
      </c>
      <c r="AH186" s="62">
        <f t="shared" si="100"/>
        <v>8211</v>
      </c>
      <c r="AI186" s="74">
        <f t="shared" si="101"/>
        <v>7803.253333333334</v>
      </c>
      <c r="AJ186" s="64">
        <f t="shared" si="102"/>
        <v>7666.666666666667</v>
      </c>
      <c r="AK186" s="64">
        <f t="shared" si="112"/>
        <v>1456.6666666666667</v>
      </c>
      <c r="AL186" s="62">
        <f t="shared" si="104"/>
        <v>9123.3333333333339</v>
      </c>
      <c r="AM186" s="62">
        <f t="shared" si="105"/>
        <v>9123.3333333333339</v>
      </c>
    </row>
    <row r="187" spans="1:39" ht="51" x14ac:dyDescent="0.2">
      <c r="A187" s="59">
        <v>182</v>
      </c>
      <c r="B187" s="60" t="s">
        <v>702</v>
      </c>
      <c r="C187" s="61" t="s">
        <v>24</v>
      </c>
      <c r="D187" s="59">
        <v>1</v>
      </c>
      <c r="E187" s="62">
        <v>10500</v>
      </c>
      <c r="F187" s="64">
        <f t="shared" si="106"/>
        <v>1995</v>
      </c>
      <c r="G187" s="62">
        <f t="shared" si="81"/>
        <v>12495</v>
      </c>
      <c r="H187" s="62">
        <f t="shared" si="82"/>
        <v>12495</v>
      </c>
      <c r="I187" s="62">
        <v>10900</v>
      </c>
      <c r="J187" s="64">
        <f t="shared" si="107"/>
        <v>2071</v>
      </c>
      <c r="K187" s="62">
        <f t="shared" si="84"/>
        <v>12971</v>
      </c>
      <c r="L187" s="62">
        <f t="shared" si="85"/>
        <v>12971</v>
      </c>
      <c r="M187" s="63">
        <v>9800</v>
      </c>
      <c r="N187" s="64">
        <f t="shared" si="108"/>
        <v>1862</v>
      </c>
      <c r="O187" s="62">
        <f t="shared" si="87"/>
        <v>11662</v>
      </c>
      <c r="P187" s="62">
        <f t="shared" si="88"/>
        <v>11662</v>
      </c>
      <c r="Q187" s="62" t="s">
        <v>394</v>
      </c>
      <c r="R187" s="62" t="s">
        <v>394</v>
      </c>
      <c r="S187" s="62" t="s">
        <v>394</v>
      </c>
      <c r="T187" s="65" t="s">
        <v>394</v>
      </c>
      <c r="U187" s="148">
        <f>+E187/I187-1</f>
        <v>-3.669724770642202E-2</v>
      </c>
      <c r="V187" s="148">
        <f>+M187/E187-1</f>
        <v>-6.6666666666666652E-2</v>
      </c>
      <c r="W187" s="64">
        <f t="shared" si="89"/>
        <v>10400</v>
      </c>
      <c r="X187" s="64">
        <f t="shared" si="109"/>
        <v>1976</v>
      </c>
      <c r="Y187" s="62">
        <f t="shared" si="91"/>
        <v>12376</v>
      </c>
      <c r="Z187" s="62">
        <f t="shared" si="92"/>
        <v>12376</v>
      </c>
      <c r="AA187" s="64">
        <f t="shared" si="93"/>
        <v>10500</v>
      </c>
      <c r="AB187" s="64">
        <f t="shared" si="110"/>
        <v>1995</v>
      </c>
      <c r="AC187" s="62">
        <f t="shared" si="95"/>
        <v>12495</v>
      </c>
      <c r="AD187" s="62">
        <f t="shared" si="96"/>
        <v>12495</v>
      </c>
      <c r="AE187" s="64">
        <f t="shared" si="97"/>
        <v>9800</v>
      </c>
      <c r="AF187" s="64">
        <f t="shared" si="111"/>
        <v>1862</v>
      </c>
      <c r="AG187" s="62">
        <f t="shared" si="99"/>
        <v>11662</v>
      </c>
      <c r="AH187" s="62">
        <f t="shared" si="100"/>
        <v>11662</v>
      </c>
      <c r="AI187" s="74">
        <v>0</v>
      </c>
      <c r="AJ187" s="64">
        <f t="shared" si="102"/>
        <v>10400</v>
      </c>
      <c r="AK187" s="64">
        <f t="shared" si="112"/>
        <v>1976</v>
      </c>
      <c r="AL187" s="62">
        <f t="shared" si="104"/>
        <v>12376</v>
      </c>
      <c r="AM187" s="62">
        <f t="shared" si="105"/>
        <v>12376</v>
      </c>
    </row>
    <row r="188" spans="1:39" ht="51" x14ac:dyDescent="0.2">
      <c r="A188" s="59">
        <v>183</v>
      </c>
      <c r="B188" s="60" t="s">
        <v>703</v>
      </c>
      <c r="C188" s="61" t="s">
        <v>24</v>
      </c>
      <c r="D188" s="59">
        <v>1</v>
      </c>
      <c r="E188" s="62">
        <v>52000</v>
      </c>
      <c r="F188" s="64">
        <f t="shared" si="106"/>
        <v>9880</v>
      </c>
      <c r="G188" s="62">
        <f t="shared" si="81"/>
        <v>61880</v>
      </c>
      <c r="H188" s="62">
        <f t="shared" si="82"/>
        <v>61880</v>
      </c>
      <c r="I188" s="62">
        <v>39800</v>
      </c>
      <c r="J188" s="64">
        <f t="shared" si="107"/>
        <v>7562</v>
      </c>
      <c r="K188" s="62">
        <f t="shared" si="84"/>
        <v>47362</v>
      </c>
      <c r="L188" s="62">
        <f t="shared" si="85"/>
        <v>47362</v>
      </c>
      <c r="M188" s="63">
        <v>41500</v>
      </c>
      <c r="N188" s="64">
        <f t="shared" si="108"/>
        <v>7885</v>
      </c>
      <c r="O188" s="62">
        <f t="shared" si="87"/>
        <v>49385</v>
      </c>
      <c r="P188" s="62">
        <f t="shared" si="88"/>
        <v>49385</v>
      </c>
      <c r="Q188" s="62" t="s">
        <v>394</v>
      </c>
      <c r="R188" s="62" t="s">
        <v>394</v>
      </c>
      <c r="S188" s="62" t="s">
        <v>394</v>
      </c>
      <c r="T188" s="65" t="s">
        <v>394</v>
      </c>
      <c r="U188" s="148">
        <f>+E188/I188-1</f>
        <v>0.30653266331658302</v>
      </c>
      <c r="V188" s="148">
        <f>+M188/E188-1</f>
        <v>-0.20192307692307687</v>
      </c>
      <c r="W188" s="64">
        <f t="shared" si="89"/>
        <v>44433.333333333336</v>
      </c>
      <c r="X188" s="64">
        <f t="shared" si="109"/>
        <v>8442.3333333333339</v>
      </c>
      <c r="Y188" s="62">
        <f t="shared" si="91"/>
        <v>52875.666666666672</v>
      </c>
      <c r="Z188" s="62">
        <f t="shared" si="92"/>
        <v>52875.666666666672</v>
      </c>
      <c r="AA188" s="64">
        <f t="shared" si="93"/>
        <v>41500</v>
      </c>
      <c r="AB188" s="64">
        <f t="shared" si="110"/>
        <v>7885</v>
      </c>
      <c r="AC188" s="62">
        <f t="shared" si="95"/>
        <v>49385</v>
      </c>
      <c r="AD188" s="62">
        <f t="shared" si="96"/>
        <v>49385</v>
      </c>
      <c r="AE188" s="64">
        <f t="shared" si="97"/>
        <v>39800</v>
      </c>
      <c r="AF188" s="64">
        <f t="shared" si="111"/>
        <v>7562</v>
      </c>
      <c r="AG188" s="62">
        <f t="shared" si="99"/>
        <v>47362</v>
      </c>
      <c r="AH188" s="62">
        <f t="shared" si="100"/>
        <v>47362</v>
      </c>
      <c r="AI188" s="74">
        <v>0</v>
      </c>
      <c r="AJ188" s="64">
        <f t="shared" si="102"/>
        <v>44433.333333333336</v>
      </c>
      <c r="AK188" s="64">
        <f t="shared" si="112"/>
        <v>8442.3333333333339</v>
      </c>
      <c r="AL188" s="62">
        <f t="shared" si="104"/>
        <v>52875.666666666672</v>
      </c>
      <c r="AM188" s="62">
        <f t="shared" si="105"/>
        <v>52875.666666666672</v>
      </c>
    </row>
    <row r="189" spans="1:39" ht="51" x14ac:dyDescent="0.2">
      <c r="A189" s="59">
        <v>184</v>
      </c>
      <c r="B189" s="60" t="s">
        <v>704</v>
      </c>
      <c r="C189" s="61" t="s">
        <v>24</v>
      </c>
      <c r="D189" s="59">
        <v>1</v>
      </c>
      <c r="E189" s="62">
        <v>46000</v>
      </c>
      <c r="F189" s="64">
        <f t="shared" si="106"/>
        <v>8740</v>
      </c>
      <c r="G189" s="62">
        <f t="shared" si="81"/>
        <v>54740</v>
      </c>
      <c r="H189" s="62">
        <f t="shared" si="82"/>
        <v>54740</v>
      </c>
      <c r="I189" s="62">
        <v>45000</v>
      </c>
      <c r="J189" s="64">
        <f t="shared" si="107"/>
        <v>8550</v>
      </c>
      <c r="K189" s="62">
        <f t="shared" si="84"/>
        <v>53550</v>
      </c>
      <c r="L189" s="62">
        <f t="shared" si="85"/>
        <v>53550</v>
      </c>
      <c r="M189" s="62">
        <v>46000</v>
      </c>
      <c r="N189" s="64">
        <f t="shared" si="108"/>
        <v>8740</v>
      </c>
      <c r="O189" s="62">
        <f t="shared" si="87"/>
        <v>54740</v>
      </c>
      <c r="P189" s="62">
        <f t="shared" si="88"/>
        <v>54740</v>
      </c>
      <c r="Q189" s="62" t="s">
        <v>394</v>
      </c>
      <c r="R189" s="62" t="s">
        <v>394</v>
      </c>
      <c r="S189" s="62" t="s">
        <v>394</v>
      </c>
      <c r="T189" s="65" t="s">
        <v>394</v>
      </c>
      <c r="U189" s="148">
        <f>+E189/I189-1</f>
        <v>2.2222222222222143E-2</v>
      </c>
      <c r="V189" s="148">
        <f>+M189/E189-1</f>
        <v>0</v>
      </c>
      <c r="W189" s="64">
        <f t="shared" si="89"/>
        <v>45666.666666666664</v>
      </c>
      <c r="X189" s="64">
        <f t="shared" si="109"/>
        <v>8676.6666666666661</v>
      </c>
      <c r="Y189" s="62">
        <f t="shared" si="91"/>
        <v>54343.333333333328</v>
      </c>
      <c r="Z189" s="62">
        <f t="shared" si="92"/>
        <v>54343.333333333328</v>
      </c>
      <c r="AA189" s="64">
        <f t="shared" si="93"/>
        <v>46000</v>
      </c>
      <c r="AB189" s="64">
        <f t="shared" si="110"/>
        <v>8740</v>
      </c>
      <c r="AC189" s="62">
        <f t="shared" si="95"/>
        <v>54740</v>
      </c>
      <c r="AD189" s="62">
        <f t="shared" si="96"/>
        <v>54740</v>
      </c>
      <c r="AE189" s="64">
        <f t="shared" si="97"/>
        <v>45000</v>
      </c>
      <c r="AF189" s="64">
        <f t="shared" si="111"/>
        <v>8550</v>
      </c>
      <c r="AG189" s="62">
        <f t="shared" si="99"/>
        <v>53550</v>
      </c>
      <c r="AH189" s="62">
        <f t="shared" si="100"/>
        <v>53550</v>
      </c>
      <c r="AI189" s="74">
        <v>0</v>
      </c>
      <c r="AJ189" s="64">
        <f t="shared" si="102"/>
        <v>45666.666666666664</v>
      </c>
      <c r="AK189" s="64">
        <f t="shared" si="112"/>
        <v>8676.6666666666661</v>
      </c>
      <c r="AL189" s="62">
        <f t="shared" si="104"/>
        <v>54343.333333333328</v>
      </c>
      <c r="AM189" s="62">
        <f t="shared" si="105"/>
        <v>54343.333333333328</v>
      </c>
    </row>
    <row r="190" spans="1:39" ht="38.25" x14ac:dyDescent="0.2">
      <c r="A190" s="59">
        <v>185</v>
      </c>
      <c r="B190" s="60" t="s">
        <v>705</v>
      </c>
      <c r="C190" s="61" t="s">
        <v>24</v>
      </c>
      <c r="D190" s="59">
        <v>1</v>
      </c>
      <c r="E190" s="62">
        <v>115000</v>
      </c>
      <c r="F190" s="64">
        <f t="shared" si="106"/>
        <v>21850</v>
      </c>
      <c r="G190" s="62">
        <f t="shared" si="81"/>
        <v>136850</v>
      </c>
      <c r="H190" s="62">
        <f t="shared" si="82"/>
        <v>136850</v>
      </c>
      <c r="I190" s="62">
        <v>103000</v>
      </c>
      <c r="J190" s="64">
        <f t="shared" si="107"/>
        <v>19570</v>
      </c>
      <c r="K190" s="62">
        <f t="shared" si="84"/>
        <v>122570</v>
      </c>
      <c r="L190" s="62">
        <f t="shared" si="85"/>
        <v>122570</v>
      </c>
      <c r="M190" s="62">
        <v>99000</v>
      </c>
      <c r="N190" s="64">
        <f t="shared" si="108"/>
        <v>18810</v>
      </c>
      <c r="O190" s="62">
        <f t="shared" si="87"/>
        <v>117810</v>
      </c>
      <c r="P190" s="62">
        <f t="shared" si="88"/>
        <v>117810</v>
      </c>
      <c r="Q190" s="62" t="s">
        <v>394</v>
      </c>
      <c r="R190" s="62" t="s">
        <v>394</v>
      </c>
      <c r="S190" s="62" t="s">
        <v>394</v>
      </c>
      <c r="T190" s="65" t="s">
        <v>394</v>
      </c>
      <c r="U190" s="148">
        <f>+E190/I190-1</f>
        <v>0.11650485436893199</v>
      </c>
      <c r="V190" s="148">
        <f>+M190/E190-1</f>
        <v>-0.13913043478260867</v>
      </c>
      <c r="W190" s="64">
        <f t="shared" si="89"/>
        <v>105666.66666666667</v>
      </c>
      <c r="X190" s="64">
        <f t="shared" si="109"/>
        <v>20076.666666666668</v>
      </c>
      <c r="Y190" s="62">
        <f t="shared" si="91"/>
        <v>125743.33333333334</v>
      </c>
      <c r="Z190" s="62">
        <f t="shared" si="92"/>
        <v>125743.33333333334</v>
      </c>
      <c r="AA190" s="64">
        <f t="shared" si="93"/>
        <v>103000</v>
      </c>
      <c r="AB190" s="64">
        <f t="shared" si="110"/>
        <v>19570</v>
      </c>
      <c r="AC190" s="62">
        <f t="shared" si="95"/>
        <v>122570</v>
      </c>
      <c r="AD190" s="62">
        <f t="shared" si="96"/>
        <v>122570</v>
      </c>
      <c r="AE190" s="64">
        <f t="shared" si="97"/>
        <v>99000</v>
      </c>
      <c r="AF190" s="64">
        <f t="shared" si="111"/>
        <v>18810</v>
      </c>
      <c r="AG190" s="62">
        <f t="shared" si="99"/>
        <v>117810</v>
      </c>
      <c r="AH190" s="62">
        <f t="shared" si="100"/>
        <v>117810</v>
      </c>
      <c r="AI190" s="74">
        <v>0</v>
      </c>
      <c r="AJ190" s="64">
        <f t="shared" si="102"/>
        <v>105666.66666666667</v>
      </c>
      <c r="AK190" s="64">
        <f t="shared" si="112"/>
        <v>20076.666666666668</v>
      </c>
      <c r="AL190" s="62">
        <f t="shared" si="104"/>
        <v>125743.33333333334</v>
      </c>
      <c r="AM190" s="62">
        <f t="shared" si="105"/>
        <v>125743.33333333334</v>
      </c>
    </row>
    <row r="191" spans="1:39" ht="38.25" x14ac:dyDescent="0.2">
      <c r="A191" s="59">
        <v>186</v>
      </c>
      <c r="B191" s="60" t="s">
        <v>706</v>
      </c>
      <c r="C191" s="61" t="s">
        <v>24</v>
      </c>
      <c r="D191" s="59">
        <v>1</v>
      </c>
      <c r="E191" s="62">
        <v>158000</v>
      </c>
      <c r="F191" s="64">
        <f t="shared" si="106"/>
        <v>30020</v>
      </c>
      <c r="G191" s="62">
        <f t="shared" si="81"/>
        <v>188020</v>
      </c>
      <c r="H191" s="62">
        <f t="shared" si="82"/>
        <v>188020</v>
      </c>
      <c r="I191" s="62">
        <v>123000</v>
      </c>
      <c r="J191" s="64">
        <f t="shared" si="107"/>
        <v>23370</v>
      </c>
      <c r="K191" s="62">
        <f t="shared" si="84"/>
        <v>146370</v>
      </c>
      <c r="L191" s="62">
        <f t="shared" si="85"/>
        <v>146370</v>
      </c>
      <c r="M191" s="62">
        <v>125000</v>
      </c>
      <c r="N191" s="64">
        <f t="shared" si="108"/>
        <v>23750</v>
      </c>
      <c r="O191" s="62">
        <f t="shared" si="87"/>
        <v>148750</v>
      </c>
      <c r="P191" s="62">
        <f t="shared" si="88"/>
        <v>148750</v>
      </c>
      <c r="Q191" s="62" t="s">
        <v>394</v>
      </c>
      <c r="R191" s="62" t="s">
        <v>394</v>
      </c>
      <c r="S191" s="62" t="s">
        <v>394</v>
      </c>
      <c r="T191" s="65" t="s">
        <v>394</v>
      </c>
      <c r="U191" s="148">
        <f>+E191/I191-1</f>
        <v>0.28455284552845539</v>
      </c>
      <c r="V191" s="148">
        <f>+M191/E191-1</f>
        <v>-0.20886075949367089</v>
      </c>
      <c r="W191" s="64">
        <f t="shared" si="89"/>
        <v>135333.33333333334</v>
      </c>
      <c r="X191" s="64">
        <f t="shared" si="109"/>
        <v>25713.333333333336</v>
      </c>
      <c r="Y191" s="62">
        <f t="shared" si="91"/>
        <v>161046.66666666669</v>
      </c>
      <c r="Z191" s="62">
        <f t="shared" si="92"/>
        <v>161046.66666666669</v>
      </c>
      <c r="AA191" s="64">
        <f t="shared" si="93"/>
        <v>125000</v>
      </c>
      <c r="AB191" s="64">
        <f t="shared" si="110"/>
        <v>23750</v>
      </c>
      <c r="AC191" s="62">
        <f t="shared" si="95"/>
        <v>148750</v>
      </c>
      <c r="AD191" s="62">
        <f t="shared" si="96"/>
        <v>148750</v>
      </c>
      <c r="AE191" s="64">
        <f t="shared" si="97"/>
        <v>123000</v>
      </c>
      <c r="AF191" s="64">
        <f t="shared" si="111"/>
        <v>23370</v>
      </c>
      <c r="AG191" s="62">
        <f t="shared" si="99"/>
        <v>146370</v>
      </c>
      <c r="AH191" s="62">
        <f t="shared" si="100"/>
        <v>146370</v>
      </c>
      <c r="AI191" s="74">
        <v>0</v>
      </c>
      <c r="AJ191" s="64">
        <f t="shared" si="102"/>
        <v>135333.33333333334</v>
      </c>
      <c r="AK191" s="64">
        <f t="shared" si="112"/>
        <v>25713.333333333336</v>
      </c>
      <c r="AL191" s="62">
        <f t="shared" si="104"/>
        <v>161046.66666666669</v>
      </c>
      <c r="AM191" s="62">
        <f t="shared" si="105"/>
        <v>161046.66666666669</v>
      </c>
    </row>
    <row r="192" spans="1:39" ht="25.5" x14ac:dyDescent="0.2">
      <c r="A192" s="59">
        <v>187</v>
      </c>
      <c r="B192" s="60" t="s">
        <v>707</v>
      </c>
      <c r="C192" s="61" t="s">
        <v>24</v>
      </c>
      <c r="D192" s="59">
        <v>1</v>
      </c>
      <c r="E192" s="62">
        <v>12000</v>
      </c>
      <c r="F192" s="64">
        <f t="shared" si="106"/>
        <v>2280</v>
      </c>
      <c r="G192" s="62">
        <f t="shared" si="81"/>
        <v>14280</v>
      </c>
      <c r="H192" s="62">
        <f t="shared" si="82"/>
        <v>14280</v>
      </c>
      <c r="I192" s="62">
        <v>9000</v>
      </c>
      <c r="J192" s="64">
        <f t="shared" si="107"/>
        <v>1710</v>
      </c>
      <c r="K192" s="62">
        <f t="shared" si="84"/>
        <v>10710</v>
      </c>
      <c r="L192" s="62">
        <f t="shared" si="85"/>
        <v>10710</v>
      </c>
      <c r="M192" s="62">
        <v>8900</v>
      </c>
      <c r="N192" s="64">
        <f t="shared" si="108"/>
        <v>1691</v>
      </c>
      <c r="O192" s="62">
        <f t="shared" si="87"/>
        <v>10591</v>
      </c>
      <c r="P192" s="62">
        <f t="shared" si="88"/>
        <v>10591</v>
      </c>
      <c r="Q192" s="62">
        <v>897.15</v>
      </c>
      <c r="R192" s="62">
        <f t="shared" si="120"/>
        <v>170.45849999999999</v>
      </c>
      <c r="S192" s="62">
        <f t="shared" si="121"/>
        <v>1067.6085</v>
      </c>
      <c r="T192" s="65">
        <f t="shared" si="122"/>
        <v>1067.6085</v>
      </c>
      <c r="U192" s="148">
        <f>+E192/I192-1</f>
        <v>0.33333333333333326</v>
      </c>
      <c r="V192" s="148">
        <f>+M192/E192-1</f>
        <v>-0.2583333333333333</v>
      </c>
      <c r="W192" s="64">
        <f t="shared" si="89"/>
        <v>9966.6666666666661</v>
      </c>
      <c r="X192" s="64">
        <f t="shared" si="109"/>
        <v>1893.6666666666665</v>
      </c>
      <c r="Y192" s="62">
        <f t="shared" si="91"/>
        <v>11860.333333333332</v>
      </c>
      <c r="Z192" s="62">
        <f t="shared" si="92"/>
        <v>11860.333333333332</v>
      </c>
      <c r="AA192" s="64">
        <f t="shared" si="93"/>
        <v>9000</v>
      </c>
      <c r="AB192" s="64">
        <f t="shared" si="110"/>
        <v>1710</v>
      </c>
      <c r="AC192" s="62">
        <f t="shared" si="95"/>
        <v>10710</v>
      </c>
      <c r="AD192" s="62">
        <f t="shared" si="96"/>
        <v>10710</v>
      </c>
      <c r="AE192" s="64">
        <f t="shared" si="97"/>
        <v>8900</v>
      </c>
      <c r="AF192" s="64">
        <f t="shared" si="111"/>
        <v>1691</v>
      </c>
      <c r="AG192" s="62">
        <f t="shared" si="99"/>
        <v>10591</v>
      </c>
      <c r="AH192" s="62">
        <f t="shared" si="100"/>
        <v>10591</v>
      </c>
      <c r="AI192" s="74">
        <f t="shared" si="101"/>
        <v>10963.183333333332</v>
      </c>
      <c r="AJ192" s="64">
        <f t="shared" si="102"/>
        <v>9966.6666666666661</v>
      </c>
      <c r="AK192" s="64">
        <f t="shared" si="112"/>
        <v>1893.6666666666665</v>
      </c>
      <c r="AL192" s="62">
        <f t="shared" si="104"/>
        <v>11860.333333333332</v>
      </c>
      <c r="AM192" s="62">
        <f t="shared" si="105"/>
        <v>11860.333333333332</v>
      </c>
    </row>
    <row r="193" spans="1:39" x14ac:dyDescent="0.2">
      <c r="A193" s="59">
        <v>188</v>
      </c>
      <c r="B193" s="77" t="s">
        <v>150</v>
      </c>
      <c r="C193" s="61" t="s">
        <v>24</v>
      </c>
      <c r="D193" s="59">
        <v>1</v>
      </c>
      <c r="E193" s="62">
        <v>42000</v>
      </c>
      <c r="F193" s="64">
        <f t="shared" si="106"/>
        <v>7980</v>
      </c>
      <c r="G193" s="62">
        <f t="shared" si="81"/>
        <v>49980</v>
      </c>
      <c r="H193" s="62">
        <f t="shared" si="82"/>
        <v>49980</v>
      </c>
      <c r="I193" s="62">
        <v>39500</v>
      </c>
      <c r="J193" s="64">
        <f t="shared" si="107"/>
        <v>7505</v>
      </c>
      <c r="K193" s="62">
        <f t="shared" si="84"/>
        <v>47005</v>
      </c>
      <c r="L193" s="62">
        <f t="shared" si="85"/>
        <v>47005</v>
      </c>
      <c r="M193" s="62">
        <v>41100</v>
      </c>
      <c r="N193" s="64">
        <f t="shared" si="108"/>
        <v>7809</v>
      </c>
      <c r="O193" s="62">
        <f t="shared" si="87"/>
        <v>48909</v>
      </c>
      <c r="P193" s="62">
        <f t="shared" si="88"/>
        <v>48909</v>
      </c>
      <c r="Q193" s="62" t="s">
        <v>394</v>
      </c>
      <c r="R193" s="62" t="s">
        <v>394</v>
      </c>
      <c r="S193" s="62" t="s">
        <v>394</v>
      </c>
      <c r="T193" s="65" t="s">
        <v>394</v>
      </c>
      <c r="U193" s="148">
        <f>+E193/I193-1</f>
        <v>6.3291139240506222E-2</v>
      </c>
      <c r="V193" s="148">
        <f>+M193/E193-1</f>
        <v>-2.1428571428571463E-2</v>
      </c>
      <c r="W193" s="64">
        <f t="shared" si="89"/>
        <v>40866.666666666664</v>
      </c>
      <c r="X193" s="64">
        <f t="shared" si="109"/>
        <v>7764.6666666666661</v>
      </c>
      <c r="Y193" s="62">
        <f t="shared" si="91"/>
        <v>48631.333333333328</v>
      </c>
      <c r="Z193" s="62">
        <f t="shared" si="92"/>
        <v>48631.333333333328</v>
      </c>
      <c r="AA193" s="64">
        <f t="shared" si="93"/>
        <v>41100</v>
      </c>
      <c r="AB193" s="64">
        <f t="shared" si="110"/>
        <v>7809</v>
      </c>
      <c r="AC193" s="62">
        <f t="shared" si="95"/>
        <v>48909</v>
      </c>
      <c r="AD193" s="62">
        <f t="shared" si="96"/>
        <v>48909</v>
      </c>
      <c r="AE193" s="64">
        <f t="shared" si="97"/>
        <v>39500</v>
      </c>
      <c r="AF193" s="64">
        <f t="shared" si="111"/>
        <v>7505</v>
      </c>
      <c r="AG193" s="62">
        <f t="shared" si="99"/>
        <v>47005</v>
      </c>
      <c r="AH193" s="62">
        <f t="shared" si="100"/>
        <v>47005</v>
      </c>
      <c r="AI193" s="74">
        <v>0</v>
      </c>
      <c r="AJ193" s="64">
        <f t="shared" si="102"/>
        <v>40866.666666666664</v>
      </c>
      <c r="AK193" s="64">
        <f t="shared" si="112"/>
        <v>7764.6666666666661</v>
      </c>
      <c r="AL193" s="62">
        <f t="shared" si="104"/>
        <v>48631.333333333328</v>
      </c>
      <c r="AM193" s="62">
        <f t="shared" si="105"/>
        <v>48631.333333333328</v>
      </c>
    </row>
    <row r="194" spans="1:39" ht="76.5" x14ac:dyDescent="0.2">
      <c r="A194" s="59">
        <v>189</v>
      </c>
      <c r="B194" s="60" t="s">
        <v>708</v>
      </c>
      <c r="C194" s="61" t="s">
        <v>44</v>
      </c>
      <c r="D194" s="59">
        <v>1</v>
      </c>
      <c r="E194" s="62">
        <v>9000</v>
      </c>
      <c r="F194" s="64">
        <f t="shared" si="106"/>
        <v>1710</v>
      </c>
      <c r="G194" s="62">
        <f t="shared" si="81"/>
        <v>10710</v>
      </c>
      <c r="H194" s="62">
        <f t="shared" si="82"/>
        <v>10710</v>
      </c>
      <c r="I194" s="62">
        <v>8500</v>
      </c>
      <c r="J194" s="64">
        <f t="shared" si="107"/>
        <v>1615</v>
      </c>
      <c r="K194" s="62">
        <f t="shared" si="84"/>
        <v>10115</v>
      </c>
      <c r="L194" s="62">
        <f t="shared" si="85"/>
        <v>10115</v>
      </c>
      <c r="M194" s="62">
        <v>8200</v>
      </c>
      <c r="N194" s="64">
        <f t="shared" si="108"/>
        <v>1558</v>
      </c>
      <c r="O194" s="62">
        <f t="shared" si="87"/>
        <v>9758</v>
      </c>
      <c r="P194" s="62">
        <f t="shared" si="88"/>
        <v>9758</v>
      </c>
      <c r="Q194" s="62">
        <v>484.23</v>
      </c>
      <c r="R194" s="62">
        <f>Q194*19%</f>
        <v>92.003700000000009</v>
      </c>
      <c r="S194" s="62">
        <f>R194+Q194</f>
        <v>576.2337</v>
      </c>
      <c r="T194" s="65">
        <f>S194</f>
        <v>576.2337</v>
      </c>
      <c r="U194" s="148">
        <f>+E194/I194-1</f>
        <v>5.8823529411764719E-2</v>
      </c>
      <c r="V194" s="148">
        <f>+M194/E194-1</f>
        <v>-8.8888888888888906E-2</v>
      </c>
      <c r="W194" s="64">
        <f t="shared" si="89"/>
        <v>8566.6666666666661</v>
      </c>
      <c r="X194" s="64">
        <f t="shared" si="109"/>
        <v>1627.6666666666665</v>
      </c>
      <c r="Y194" s="62">
        <f t="shared" si="91"/>
        <v>10194.333333333332</v>
      </c>
      <c r="Z194" s="62">
        <f t="shared" si="92"/>
        <v>10194.333333333332</v>
      </c>
      <c r="AA194" s="64">
        <f t="shared" si="93"/>
        <v>8500</v>
      </c>
      <c r="AB194" s="64">
        <f t="shared" si="110"/>
        <v>1615</v>
      </c>
      <c r="AC194" s="62">
        <f t="shared" si="95"/>
        <v>10115</v>
      </c>
      <c r="AD194" s="62">
        <f t="shared" si="96"/>
        <v>10115</v>
      </c>
      <c r="AE194" s="64">
        <f t="shared" si="97"/>
        <v>8200</v>
      </c>
      <c r="AF194" s="64">
        <f t="shared" si="111"/>
        <v>1558</v>
      </c>
      <c r="AG194" s="62">
        <f t="shared" si="99"/>
        <v>9758</v>
      </c>
      <c r="AH194" s="62">
        <f t="shared" si="100"/>
        <v>9758</v>
      </c>
      <c r="AI194" s="74">
        <f t="shared" si="101"/>
        <v>9710.1033333333326</v>
      </c>
      <c r="AJ194" s="64">
        <f t="shared" si="102"/>
        <v>8566.6666666666661</v>
      </c>
      <c r="AK194" s="64">
        <f t="shared" si="112"/>
        <v>1627.6666666666665</v>
      </c>
      <c r="AL194" s="62">
        <f t="shared" si="104"/>
        <v>10194.333333333332</v>
      </c>
      <c r="AM194" s="62">
        <f t="shared" si="105"/>
        <v>10194.333333333332</v>
      </c>
    </row>
    <row r="195" spans="1:39" ht="38.25" x14ac:dyDescent="0.2">
      <c r="A195" s="59">
        <v>190</v>
      </c>
      <c r="B195" s="60" t="s">
        <v>155</v>
      </c>
      <c r="C195" s="61" t="s">
        <v>44</v>
      </c>
      <c r="D195" s="59">
        <v>1</v>
      </c>
      <c r="E195" s="62">
        <v>7200</v>
      </c>
      <c r="F195" s="64">
        <f t="shared" si="106"/>
        <v>1368</v>
      </c>
      <c r="G195" s="62">
        <f t="shared" si="81"/>
        <v>8568</v>
      </c>
      <c r="H195" s="62">
        <f t="shared" si="82"/>
        <v>8568</v>
      </c>
      <c r="I195" s="62">
        <v>6900</v>
      </c>
      <c r="J195" s="64">
        <f t="shared" si="107"/>
        <v>1311</v>
      </c>
      <c r="K195" s="62">
        <f t="shared" si="84"/>
        <v>8211</v>
      </c>
      <c r="L195" s="62">
        <f t="shared" si="85"/>
        <v>8211</v>
      </c>
      <c r="M195" s="62">
        <v>6900</v>
      </c>
      <c r="N195" s="64">
        <f t="shared" si="108"/>
        <v>1311</v>
      </c>
      <c r="O195" s="62">
        <f t="shared" si="87"/>
        <v>8211</v>
      </c>
      <c r="P195" s="62">
        <f t="shared" si="88"/>
        <v>8211</v>
      </c>
      <c r="Q195" s="62">
        <v>3841.94</v>
      </c>
      <c r="R195" s="62">
        <f t="shared" ref="R195:R201" si="123">Q195*19%</f>
        <v>729.96860000000004</v>
      </c>
      <c r="S195" s="62">
        <f t="shared" ref="S195:S201" si="124">R195+Q195</f>
        <v>4571.9085999999998</v>
      </c>
      <c r="T195" s="65">
        <f t="shared" ref="T195:T201" si="125">S195</f>
        <v>4571.9085999999998</v>
      </c>
      <c r="U195" s="148">
        <f>+E195/I195-1</f>
        <v>4.3478260869565188E-2</v>
      </c>
      <c r="V195" s="148">
        <f>+M195/E195-1</f>
        <v>-4.166666666666663E-2</v>
      </c>
      <c r="W195" s="64">
        <f t="shared" si="89"/>
        <v>7000</v>
      </c>
      <c r="X195" s="64">
        <f t="shared" si="109"/>
        <v>1330</v>
      </c>
      <c r="Y195" s="62">
        <f t="shared" si="91"/>
        <v>8330</v>
      </c>
      <c r="Z195" s="62">
        <f t="shared" si="92"/>
        <v>8330</v>
      </c>
      <c r="AA195" s="64">
        <f t="shared" si="93"/>
        <v>6900</v>
      </c>
      <c r="AB195" s="64">
        <f t="shared" si="110"/>
        <v>1311</v>
      </c>
      <c r="AC195" s="62">
        <f t="shared" si="95"/>
        <v>8211</v>
      </c>
      <c r="AD195" s="62">
        <f t="shared" si="96"/>
        <v>8211</v>
      </c>
      <c r="AE195" s="64">
        <f t="shared" si="97"/>
        <v>6900</v>
      </c>
      <c r="AF195" s="64">
        <f t="shared" si="111"/>
        <v>1311</v>
      </c>
      <c r="AG195" s="62">
        <f t="shared" si="99"/>
        <v>8211</v>
      </c>
      <c r="AH195" s="62">
        <f t="shared" si="100"/>
        <v>8211</v>
      </c>
      <c r="AI195" s="74">
        <f t="shared" si="101"/>
        <v>4488.0599999999995</v>
      </c>
      <c r="AJ195" s="64">
        <f t="shared" si="102"/>
        <v>7000</v>
      </c>
      <c r="AK195" s="64">
        <f t="shared" si="112"/>
        <v>1330</v>
      </c>
      <c r="AL195" s="62">
        <f t="shared" si="104"/>
        <v>8330</v>
      </c>
      <c r="AM195" s="62">
        <f t="shared" si="105"/>
        <v>8330</v>
      </c>
    </row>
    <row r="196" spans="1:39" ht="38.25" x14ac:dyDescent="0.2">
      <c r="A196" s="59">
        <v>191</v>
      </c>
      <c r="B196" s="60" t="s">
        <v>156</v>
      </c>
      <c r="C196" s="61" t="s">
        <v>44</v>
      </c>
      <c r="D196" s="59">
        <v>1</v>
      </c>
      <c r="E196" s="62">
        <v>5900</v>
      </c>
      <c r="F196" s="64">
        <f t="shared" si="106"/>
        <v>1121</v>
      </c>
      <c r="G196" s="62">
        <f t="shared" si="81"/>
        <v>7021</v>
      </c>
      <c r="H196" s="62">
        <f t="shared" si="82"/>
        <v>7021</v>
      </c>
      <c r="I196" s="62">
        <v>7100</v>
      </c>
      <c r="J196" s="64">
        <f t="shared" si="107"/>
        <v>1349</v>
      </c>
      <c r="K196" s="62">
        <f t="shared" si="84"/>
        <v>8449</v>
      </c>
      <c r="L196" s="62">
        <f t="shared" si="85"/>
        <v>8449</v>
      </c>
      <c r="M196" s="62">
        <v>6900</v>
      </c>
      <c r="N196" s="64">
        <f t="shared" si="108"/>
        <v>1311</v>
      </c>
      <c r="O196" s="62">
        <f t="shared" si="87"/>
        <v>8211</v>
      </c>
      <c r="P196" s="62">
        <f t="shared" si="88"/>
        <v>8211</v>
      </c>
      <c r="Q196" s="62">
        <v>3372.62</v>
      </c>
      <c r="R196" s="62">
        <f t="shared" si="123"/>
        <v>640.79779999999994</v>
      </c>
      <c r="S196" s="62">
        <f t="shared" si="124"/>
        <v>4013.4177999999997</v>
      </c>
      <c r="T196" s="65">
        <f t="shared" si="125"/>
        <v>4013.4177999999997</v>
      </c>
      <c r="U196" s="148">
        <f>+E196/I196-1</f>
        <v>-0.16901408450704225</v>
      </c>
      <c r="V196" s="148">
        <f>+M196/E196-1</f>
        <v>0.16949152542372881</v>
      </c>
      <c r="W196" s="64">
        <f t="shared" si="89"/>
        <v>6633.333333333333</v>
      </c>
      <c r="X196" s="64">
        <f t="shared" si="109"/>
        <v>1260.3333333333333</v>
      </c>
      <c r="Y196" s="62">
        <f t="shared" si="91"/>
        <v>7893.6666666666661</v>
      </c>
      <c r="Z196" s="62">
        <f t="shared" si="92"/>
        <v>7893.6666666666661</v>
      </c>
      <c r="AA196" s="64">
        <f t="shared" si="93"/>
        <v>6900</v>
      </c>
      <c r="AB196" s="64">
        <f t="shared" si="110"/>
        <v>1311</v>
      </c>
      <c r="AC196" s="62">
        <f t="shared" si="95"/>
        <v>8211</v>
      </c>
      <c r="AD196" s="62">
        <f t="shared" si="96"/>
        <v>8211</v>
      </c>
      <c r="AE196" s="64">
        <f t="shared" si="97"/>
        <v>5900</v>
      </c>
      <c r="AF196" s="64">
        <f t="shared" si="111"/>
        <v>1121</v>
      </c>
      <c r="AG196" s="62">
        <f t="shared" si="99"/>
        <v>7021</v>
      </c>
      <c r="AH196" s="62">
        <f t="shared" si="100"/>
        <v>7021</v>
      </c>
      <c r="AI196" s="74">
        <f t="shared" si="101"/>
        <v>4521.0466666666662</v>
      </c>
      <c r="AJ196" s="64">
        <f t="shared" si="102"/>
        <v>6633.333333333333</v>
      </c>
      <c r="AK196" s="64">
        <f t="shared" si="112"/>
        <v>1260.3333333333333</v>
      </c>
      <c r="AL196" s="62">
        <f t="shared" si="104"/>
        <v>7893.6666666666661</v>
      </c>
      <c r="AM196" s="62">
        <f t="shared" si="105"/>
        <v>7893.6666666666661</v>
      </c>
    </row>
    <row r="197" spans="1:39" x14ac:dyDescent="0.2">
      <c r="A197" s="59">
        <v>192</v>
      </c>
      <c r="B197" s="87" t="s">
        <v>157</v>
      </c>
      <c r="C197" s="61" t="s">
        <v>56</v>
      </c>
      <c r="D197" s="59">
        <v>1</v>
      </c>
      <c r="E197" s="62">
        <v>6300</v>
      </c>
      <c r="F197" s="64">
        <f t="shared" si="106"/>
        <v>1197</v>
      </c>
      <c r="G197" s="62">
        <f t="shared" si="81"/>
        <v>7497</v>
      </c>
      <c r="H197" s="62">
        <f t="shared" si="82"/>
        <v>7497</v>
      </c>
      <c r="I197" s="63">
        <v>7200</v>
      </c>
      <c r="J197" s="64">
        <f t="shared" si="107"/>
        <v>1368</v>
      </c>
      <c r="K197" s="62">
        <f t="shared" si="84"/>
        <v>8568</v>
      </c>
      <c r="L197" s="62">
        <f t="shared" si="85"/>
        <v>8568</v>
      </c>
      <c r="M197" s="62">
        <v>7600</v>
      </c>
      <c r="N197" s="64">
        <f t="shared" si="108"/>
        <v>1444</v>
      </c>
      <c r="O197" s="62">
        <f t="shared" si="87"/>
        <v>9044</v>
      </c>
      <c r="P197" s="62">
        <f t="shared" si="88"/>
        <v>9044</v>
      </c>
      <c r="Q197" s="62">
        <v>79027.05</v>
      </c>
      <c r="R197" s="62">
        <f t="shared" si="123"/>
        <v>15015.139500000001</v>
      </c>
      <c r="S197" s="62">
        <f t="shared" si="124"/>
        <v>94042.189500000008</v>
      </c>
      <c r="T197" s="65">
        <f t="shared" si="125"/>
        <v>94042.189500000008</v>
      </c>
      <c r="U197" s="148">
        <f>+E197/I197-1</f>
        <v>-0.125</v>
      </c>
      <c r="V197" s="148">
        <f>+M197/E197-1</f>
        <v>0.20634920634920628</v>
      </c>
      <c r="W197" s="64">
        <f t="shared" si="89"/>
        <v>7033.333333333333</v>
      </c>
      <c r="X197" s="64">
        <f t="shared" si="109"/>
        <v>1336.3333333333333</v>
      </c>
      <c r="Y197" s="62">
        <f t="shared" si="91"/>
        <v>8369.6666666666661</v>
      </c>
      <c r="Z197" s="62">
        <f t="shared" si="92"/>
        <v>8369.6666666666661</v>
      </c>
      <c r="AA197" s="64">
        <f t="shared" si="93"/>
        <v>7200</v>
      </c>
      <c r="AB197" s="64">
        <f t="shared" si="110"/>
        <v>1368</v>
      </c>
      <c r="AC197" s="62">
        <f t="shared" si="95"/>
        <v>8568</v>
      </c>
      <c r="AD197" s="62">
        <f t="shared" si="96"/>
        <v>8568</v>
      </c>
      <c r="AE197" s="64">
        <f t="shared" si="97"/>
        <v>6300</v>
      </c>
      <c r="AF197" s="64">
        <f t="shared" si="111"/>
        <v>1197</v>
      </c>
      <c r="AG197" s="62">
        <f t="shared" si="99"/>
        <v>7497</v>
      </c>
      <c r="AH197" s="62">
        <f t="shared" si="100"/>
        <v>7497</v>
      </c>
      <c r="AI197" s="74">
        <f t="shared" si="101"/>
        <v>-70657.383333333331</v>
      </c>
      <c r="AJ197" s="64">
        <f t="shared" ref="AJ197:AJ201" si="126">+Q197+(Q197*0.0386)</f>
        <v>82077.494130000006</v>
      </c>
      <c r="AK197" s="64">
        <f t="shared" si="112"/>
        <v>15594.723884700001</v>
      </c>
      <c r="AL197" s="62">
        <f t="shared" si="104"/>
        <v>97672.218014700004</v>
      </c>
      <c r="AM197" s="62">
        <f t="shared" si="105"/>
        <v>97672.218014700004</v>
      </c>
    </row>
    <row r="198" spans="1:39" ht="38.25" x14ac:dyDescent="0.2">
      <c r="A198" s="59">
        <v>193</v>
      </c>
      <c r="B198" s="60" t="s">
        <v>159</v>
      </c>
      <c r="C198" s="61" t="s">
        <v>44</v>
      </c>
      <c r="D198" s="59">
        <v>1</v>
      </c>
      <c r="E198" s="62">
        <v>5500</v>
      </c>
      <c r="F198" s="64">
        <f t="shared" si="106"/>
        <v>1045</v>
      </c>
      <c r="G198" s="62">
        <f t="shared" si="81"/>
        <v>6545</v>
      </c>
      <c r="H198" s="62">
        <f t="shared" si="82"/>
        <v>6545</v>
      </c>
      <c r="I198" s="62">
        <v>5300</v>
      </c>
      <c r="J198" s="64">
        <f t="shared" si="107"/>
        <v>1007</v>
      </c>
      <c r="K198" s="62">
        <f t="shared" si="84"/>
        <v>6307</v>
      </c>
      <c r="L198" s="62">
        <f t="shared" si="85"/>
        <v>6307</v>
      </c>
      <c r="M198" s="62">
        <v>4950</v>
      </c>
      <c r="N198" s="64">
        <f t="shared" si="108"/>
        <v>940.5</v>
      </c>
      <c r="O198" s="62">
        <f t="shared" si="87"/>
        <v>5890.5</v>
      </c>
      <c r="P198" s="62">
        <f t="shared" si="88"/>
        <v>5890.5</v>
      </c>
      <c r="Q198" s="63">
        <v>39726.699999999997</v>
      </c>
      <c r="R198" s="62">
        <f t="shared" si="123"/>
        <v>7548.0729999999994</v>
      </c>
      <c r="S198" s="62">
        <f t="shared" si="124"/>
        <v>47274.772999999994</v>
      </c>
      <c r="T198" s="65">
        <f t="shared" si="125"/>
        <v>47274.772999999994</v>
      </c>
      <c r="U198" s="148">
        <f>+E198/I198-1</f>
        <v>3.7735849056603765E-2</v>
      </c>
      <c r="V198" s="148">
        <f>+M198/E198-1</f>
        <v>-9.9999999999999978E-2</v>
      </c>
      <c r="W198" s="64">
        <f t="shared" si="89"/>
        <v>5250</v>
      </c>
      <c r="X198" s="64">
        <f t="shared" si="109"/>
        <v>997.5</v>
      </c>
      <c r="Y198" s="62">
        <f t="shared" si="91"/>
        <v>6247.5</v>
      </c>
      <c r="Z198" s="62">
        <f t="shared" si="92"/>
        <v>6247.5</v>
      </c>
      <c r="AA198" s="64">
        <f t="shared" si="93"/>
        <v>5300</v>
      </c>
      <c r="AB198" s="64">
        <f t="shared" si="110"/>
        <v>1007</v>
      </c>
      <c r="AC198" s="62">
        <f t="shared" si="95"/>
        <v>6307</v>
      </c>
      <c r="AD198" s="62">
        <f t="shared" si="96"/>
        <v>6307</v>
      </c>
      <c r="AE198" s="64">
        <f t="shared" si="97"/>
        <v>4950</v>
      </c>
      <c r="AF198" s="64">
        <f t="shared" si="111"/>
        <v>940.5</v>
      </c>
      <c r="AG198" s="62">
        <f t="shared" si="99"/>
        <v>5890.5</v>
      </c>
      <c r="AH198" s="62">
        <f t="shared" si="100"/>
        <v>5890.5</v>
      </c>
      <c r="AI198" s="74">
        <f t="shared" si="101"/>
        <v>-33479.199999999997</v>
      </c>
      <c r="AJ198" s="64">
        <f t="shared" si="126"/>
        <v>41260.15062</v>
      </c>
      <c r="AK198" s="64">
        <f t="shared" si="112"/>
        <v>7839.4286178000002</v>
      </c>
      <c r="AL198" s="62">
        <f t="shared" si="104"/>
        <v>49099.579237800004</v>
      </c>
      <c r="AM198" s="62">
        <f t="shared" si="105"/>
        <v>49099.579237800004</v>
      </c>
    </row>
    <row r="199" spans="1:39" ht="38.25" x14ac:dyDescent="0.2">
      <c r="A199" s="59">
        <v>194</v>
      </c>
      <c r="B199" s="60" t="s">
        <v>160</v>
      </c>
      <c r="C199" s="61" t="s">
        <v>44</v>
      </c>
      <c r="D199" s="59">
        <v>1</v>
      </c>
      <c r="E199" s="62">
        <v>5300</v>
      </c>
      <c r="F199" s="64">
        <f t="shared" ref="F199:F215" si="127">+E199*0.19</f>
        <v>1007</v>
      </c>
      <c r="G199" s="62">
        <f t="shared" ref="G199:G215" si="128">+E199+F199</f>
        <v>6307</v>
      </c>
      <c r="H199" s="62">
        <f t="shared" ref="H199:H215" si="129">+G199</f>
        <v>6307</v>
      </c>
      <c r="I199" s="62">
        <v>5250</v>
      </c>
      <c r="J199" s="64">
        <f t="shared" si="107"/>
        <v>997.5</v>
      </c>
      <c r="K199" s="62">
        <f t="shared" ref="K199:K215" si="130">+I199+J199</f>
        <v>6247.5</v>
      </c>
      <c r="L199" s="62">
        <f t="shared" ref="L199:L215" si="131">+K199</f>
        <v>6247.5</v>
      </c>
      <c r="M199" s="62">
        <v>4950</v>
      </c>
      <c r="N199" s="64">
        <f t="shared" si="108"/>
        <v>940.5</v>
      </c>
      <c r="O199" s="62">
        <f t="shared" ref="O199:O215" si="132">+M199+N199</f>
        <v>5890.5</v>
      </c>
      <c r="P199" s="62">
        <f t="shared" ref="P199:P215" si="133">+O199</f>
        <v>5890.5</v>
      </c>
      <c r="Q199" s="63">
        <v>47493.4</v>
      </c>
      <c r="R199" s="62">
        <f t="shared" si="123"/>
        <v>9023.746000000001</v>
      </c>
      <c r="S199" s="62">
        <f t="shared" si="124"/>
        <v>56517.146000000001</v>
      </c>
      <c r="T199" s="65">
        <f t="shared" si="125"/>
        <v>56517.146000000001</v>
      </c>
      <c r="U199" s="148">
        <f>+E199/I199-1</f>
        <v>9.52380952380949E-3</v>
      </c>
      <c r="V199" s="148">
        <f>+M199/E199-1</f>
        <v>-6.6037735849056589E-2</v>
      </c>
      <c r="W199" s="64">
        <f t="shared" ref="W199:W215" si="134">+AVERAGE($E199,$I199,$M199)</f>
        <v>5166.666666666667</v>
      </c>
      <c r="X199" s="64">
        <f t="shared" si="109"/>
        <v>981.66666666666674</v>
      </c>
      <c r="Y199" s="62">
        <f t="shared" ref="Y199:Y215" si="135">+W199+X199</f>
        <v>6148.3333333333339</v>
      </c>
      <c r="Z199" s="62">
        <f t="shared" ref="Z199:Z215" si="136">+Y199</f>
        <v>6148.3333333333339</v>
      </c>
      <c r="AA199" s="64">
        <f t="shared" ref="AA199:AA215" si="137">+MEDIAN($E199,$I199,$M199)</f>
        <v>5250</v>
      </c>
      <c r="AB199" s="64">
        <f t="shared" si="110"/>
        <v>997.5</v>
      </c>
      <c r="AC199" s="62">
        <f t="shared" ref="AC199:AC215" si="138">+AA199+AB199</f>
        <v>6247.5</v>
      </c>
      <c r="AD199" s="62">
        <f t="shared" ref="AD199:AD215" si="139">+AC199</f>
        <v>6247.5</v>
      </c>
      <c r="AE199" s="64">
        <f t="shared" ref="AE199:AE215" si="140">+MIN($E199,$I199,$M199)</f>
        <v>4950</v>
      </c>
      <c r="AF199" s="64">
        <f t="shared" si="111"/>
        <v>940.5</v>
      </c>
      <c r="AG199" s="62">
        <f t="shared" ref="AG199:AG215" si="141">+AE199+AF199</f>
        <v>5890.5</v>
      </c>
      <c r="AH199" s="62">
        <f t="shared" ref="AH199:AH215" si="142">+AG199</f>
        <v>5890.5</v>
      </c>
      <c r="AI199" s="74">
        <f t="shared" ref="AI199:AI215" si="143">+Z199-Q199</f>
        <v>-41345.066666666666</v>
      </c>
      <c r="AJ199" s="64">
        <f t="shared" si="126"/>
        <v>49326.645239999998</v>
      </c>
      <c r="AK199" s="64">
        <f t="shared" si="112"/>
        <v>9372.0625956000003</v>
      </c>
      <c r="AL199" s="62">
        <f t="shared" ref="AL199:AL215" si="144">+AJ199+AK199</f>
        <v>58698.707835599998</v>
      </c>
      <c r="AM199" s="62">
        <f t="shared" ref="AM199:AM215" si="145">+AL199</f>
        <v>58698.707835599998</v>
      </c>
    </row>
    <row r="200" spans="1:39" ht="38.25" x14ac:dyDescent="0.2">
      <c r="A200" s="59">
        <v>195</v>
      </c>
      <c r="B200" s="60" t="s">
        <v>161</v>
      </c>
      <c r="C200" s="61" t="s">
        <v>44</v>
      </c>
      <c r="D200" s="59">
        <v>1</v>
      </c>
      <c r="E200" s="62">
        <v>5200</v>
      </c>
      <c r="F200" s="64">
        <f t="shared" si="127"/>
        <v>988</v>
      </c>
      <c r="G200" s="62">
        <f t="shared" si="128"/>
        <v>6188</v>
      </c>
      <c r="H200" s="62">
        <f t="shared" si="129"/>
        <v>6188</v>
      </c>
      <c r="I200" s="62">
        <v>5100</v>
      </c>
      <c r="J200" s="64">
        <f t="shared" si="107"/>
        <v>969</v>
      </c>
      <c r="K200" s="62">
        <f t="shared" si="130"/>
        <v>6069</v>
      </c>
      <c r="L200" s="62">
        <f t="shared" si="131"/>
        <v>6069</v>
      </c>
      <c r="M200" s="62">
        <v>4950</v>
      </c>
      <c r="N200" s="64">
        <f t="shared" si="108"/>
        <v>940.5</v>
      </c>
      <c r="O200" s="62">
        <f t="shared" si="132"/>
        <v>5890.5</v>
      </c>
      <c r="P200" s="62">
        <f t="shared" si="133"/>
        <v>5890.5</v>
      </c>
      <c r="Q200" s="62">
        <v>48862.89</v>
      </c>
      <c r="R200" s="62">
        <f t="shared" si="123"/>
        <v>9283.9490999999998</v>
      </c>
      <c r="S200" s="62">
        <f t="shared" si="124"/>
        <v>58146.839099999997</v>
      </c>
      <c r="T200" s="65">
        <f t="shared" si="125"/>
        <v>58146.839099999997</v>
      </c>
      <c r="U200" s="148">
        <f>+E200/I200-1</f>
        <v>1.9607843137254832E-2</v>
      </c>
      <c r="V200" s="148">
        <f>+M200/E200-1</f>
        <v>-4.8076923076923128E-2</v>
      </c>
      <c r="W200" s="64">
        <f t="shared" si="134"/>
        <v>5083.333333333333</v>
      </c>
      <c r="X200" s="64">
        <f t="shared" si="109"/>
        <v>965.83333333333326</v>
      </c>
      <c r="Y200" s="62">
        <f t="shared" si="135"/>
        <v>6049.1666666666661</v>
      </c>
      <c r="Z200" s="62">
        <f t="shared" si="136"/>
        <v>6049.1666666666661</v>
      </c>
      <c r="AA200" s="64">
        <f t="shared" si="137"/>
        <v>5100</v>
      </c>
      <c r="AB200" s="64">
        <f t="shared" si="110"/>
        <v>969</v>
      </c>
      <c r="AC200" s="62">
        <f t="shared" si="138"/>
        <v>6069</v>
      </c>
      <c r="AD200" s="62">
        <f t="shared" si="139"/>
        <v>6069</v>
      </c>
      <c r="AE200" s="64">
        <f t="shared" si="140"/>
        <v>4950</v>
      </c>
      <c r="AF200" s="64">
        <f t="shared" si="111"/>
        <v>940.5</v>
      </c>
      <c r="AG200" s="62">
        <f t="shared" si="141"/>
        <v>5890.5</v>
      </c>
      <c r="AH200" s="62">
        <f t="shared" si="142"/>
        <v>5890.5</v>
      </c>
      <c r="AI200" s="74">
        <f t="shared" si="143"/>
        <v>-42813.723333333335</v>
      </c>
      <c r="AJ200" s="64">
        <f t="shared" si="126"/>
        <v>50748.997554000001</v>
      </c>
      <c r="AK200" s="64">
        <f t="shared" si="112"/>
        <v>9642.3095352600012</v>
      </c>
      <c r="AL200" s="62">
        <f t="shared" si="144"/>
        <v>60391.307089260001</v>
      </c>
      <c r="AM200" s="62">
        <f t="shared" si="145"/>
        <v>60391.307089260001</v>
      </c>
    </row>
    <row r="201" spans="1:39" ht="38.25" x14ac:dyDescent="0.2">
      <c r="A201" s="59">
        <v>196</v>
      </c>
      <c r="B201" s="60" t="s">
        <v>709</v>
      </c>
      <c r="C201" s="61" t="s">
        <v>44</v>
      </c>
      <c r="D201" s="59">
        <v>1</v>
      </c>
      <c r="E201" s="62">
        <v>4000</v>
      </c>
      <c r="F201" s="64">
        <f t="shared" si="127"/>
        <v>760</v>
      </c>
      <c r="G201" s="62">
        <f t="shared" si="128"/>
        <v>4760</v>
      </c>
      <c r="H201" s="62">
        <f t="shared" si="129"/>
        <v>4760</v>
      </c>
      <c r="I201" s="62">
        <v>5000</v>
      </c>
      <c r="J201" s="64">
        <f t="shared" si="107"/>
        <v>950</v>
      </c>
      <c r="K201" s="62">
        <f t="shared" si="130"/>
        <v>5950</v>
      </c>
      <c r="L201" s="62">
        <f t="shared" si="131"/>
        <v>5950</v>
      </c>
      <c r="M201" s="62">
        <v>4590</v>
      </c>
      <c r="N201" s="64">
        <f t="shared" si="108"/>
        <v>872.1</v>
      </c>
      <c r="O201" s="62">
        <f t="shared" si="132"/>
        <v>5462.1</v>
      </c>
      <c r="P201" s="62">
        <f t="shared" si="133"/>
        <v>5462.1</v>
      </c>
      <c r="Q201" s="62">
        <v>8643.85</v>
      </c>
      <c r="R201" s="62">
        <f t="shared" si="123"/>
        <v>1642.3315</v>
      </c>
      <c r="S201" s="62">
        <f t="shared" si="124"/>
        <v>10286.181500000001</v>
      </c>
      <c r="T201" s="65">
        <f t="shared" si="125"/>
        <v>10286.181500000001</v>
      </c>
      <c r="U201" s="148">
        <f>+E201/I201-1</f>
        <v>-0.19999999999999996</v>
      </c>
      <c r="V201" s="148">
        <f>+M201/E201-1</f>
        <v>0.14749999999999996</v>
      </c>
      <c r="W201" s="64">
        <f t="shared" si="134"/>
        <v>4530</v>
      </c>
      <c r="X201" s="64">
        <f t="shared" si="109"/>
        <v>860.7</v>
      </c>
      <c r="Y201" s="62">
        <f t="shared" si="135"/>
        <v>5390.7</v>
      </c>
      <c r="Z201" s="62">
        <f t="shared" si="136"/>
        <v>5390.7</v>
      </c>
      <c r="AA201" s="64">
        <f t="shared" si="137"/>
        <v>4590</v>
      </c>
      <c r="AB201" s="64">
        <f t="shared" si="110"/>
        <v>872.1</v>
      </c>
      <c r="AC201" s="62">
        <f t="shared" si="138"/>
        <v>5462.1</v>
      </c>
      <c r="AD201" s="62">
        <f t="shared" si="139"/>
        <v>5462.1</v>
      </c>
      <c r="AE201" s="64">
        <f t="shared" si="140"/>
        <v>4000</v>
      </c>
      <c r="AF201" s="64">
        <f t="shared" si="111"/>
        <v>760</v>
      </c>
      <c r="AG201" s="62">
        <f t="shared" si="141"/>
        <v>4760</v>
      </c>
      <c r="AH201" s="62">
        <f t="shared" si="142"/>
        <v>4760</v>
      </c>
      <c r="AI201" s="74">
        <f t="shared" si="143"/>
        <v>-3253.1500000000005</v>
      </c>
      <c r="AJ201" s="64">
        <f t="shared" si="126"/>
        <v>8977.5026099999995</v>
      </c>
      <c r="AK201" s="64">
        <f t="shared" si="112"/>
        <v>1705.7254958999999</v>
      </c>
      <c r="AL201" s="62">
        <f t="shared" si="144"/>
        <v>10683.2281059</v>
      </c>
      <c r="AM201" s="62">
        <f t="shared" si="145"/>
        <v>10683.2281059</v>
      </c>
    </row>
    <row r="202" spans="1:39" ht="25.5" x14ac:dyDescent="0.2">
      <c r="A202" s="59">
        <v>197</v>
      </c>
      <c r="B202" s="60" t="s">
        <v>710</v>
      </c>
      <c r="C202" s="61" t="s">
        <v>162</v>
      </c>
      <c r="D202" s="59">
        <v>1</v>
      </c>
      <c r="E202" s="62">
        <v>210000</v>
      </c>
      <c r="F202" s="64">
        <f t="shared" si="127"/>
        <v>39900</v>
      </c>
      <c r="G202" s="62">
        <f t="shared" si="128"/>
        <v>249900</v>
      </c>
      <c r="H202" s="62">
        <f t="shared" si="129"/>
        <v>249900</v>
      </c>
      <c r="I202" s="62">
        <v>286000</v>
      </c>
      <c r="J202" s="64">
        <f t="shared" ref="J202:J215" si="146">+I202*0.19</f>
        <v>54340</v>
      </c>
      <c r="K202" s="62">
        <f t="shared" si="130"/>
        <v>340340</v>
      </c>
      <c r="L202" s="62">
        <f t="shared" si="131"/>
        <v>340340</v>
      </c>
      <c r="M202" s="62">
        <v>191000</v>
      </c>
      <c r="N202" s="64">
        <f t="shared" ref="N202:N215" si="147">+M202*0.19</f>
        <v>36290</v>
      </c>
      <c r="O202" s="62">
        <f t="shared" si="132"/>
        <v>227290</v>
      </c>
      <c r="P202" s="62">
        <f t="shared" si="133"/>
        <v>227290</v>
      </c>
      <c r="Q202" s="62" t="s">
        <v>394</v>
      </c>
      <c r="R202" s="62" t="s">
        <v>394</v>
      </c>
      <c r="S202" s="62" t="s">
        <v>394</v>
      </c>
      <c r="T202" s="65" t="s">
        <v>394</v>
      </c>
      <c r="U202" s="148">
        <f>+E202/I202-1</f>
        <v>-0.26573426573426573</v>
      </c>
      <c r="V202" s="148">
        <f>+M202/E202-1</f>
        <v>-9.0476190476190488E-2</v>
      </c>
      <c r="W202" s="64">
        <f t="shared" si="134"/>
        <v>229000</v>
      </c>
      <c r="X202" s="64">
        <f t="shared" ref="X202:X215" si="148">+W202*0.19</f>
        <v>43510</v>
      </c>
      <c r="Y202" s="62">
        <f t="shared" si="135"/>
        <v>272510</v>
      </c>
      <c r="Z202" s="62">
        <f t="shared" si="136"/>
        <v>272510</v>
      </c>
      <c r="AA202" s="64">
        <f t="shared" si="137"/>
        <v>210000</v>
      </c>
      <c r="AB202" s="64">
        <f t="shared" ref="AB202:AB215" si="149">+AA202*0.19</f>
        <v>39900</v>
      </c>
      <c r="AC202" s="62">
        <f t="shared" si="138"/>
        <v>249900</v>
      </c>
      <c r="AD202" s="62">
        <f t="shared" si="139"/>
        <v>249900</v>
      </c>
      <c r="AE202" s="64">
        <f t="shared" si="140"/>
        <v>191000</v>
      </c>
      <c r="AF202" s="64">
        <f t="shared" ref="AF202:AF215" si="150">+AE202*0.19</f>
        <v>36290</v>
      </c>
      <c r="AG202" s="62">
        <f t="shared" si="141"/>
        <v>227290</v>
      </c>
      <c r="AH202" s="62">
        <f t="shared" si="142"/>
        <v>227290</v>
      </c>
      <c r="AI202" s="74">
        <v>0</v>
      </c>
      <c r="AJ202" s="64">
        <f t="shared" ref="AJ199:AJ215" si="151">+AVERAGE($E202,$I202,$M202)</f>
        <v>229000</v>
      </c>
      <c r="AK202" s="64">
        <f t="shared" ref="AK202:AK215" si="152">+AJ202*0.19</f>
        <v>43510</v>
      </c>
      <c r="AL202" s="62">
        <f t="shared" si="144"/>
        <v>272510</v>
      </c>
      <c r="AM202" s="62">
        <f t="shared" si="145"/>
        <v>272510</v>
      </c>
    </row>
    <row r="203" spans="1:39" ht="25.5" x14ac:dyDescent="0.2">
      <c r="A203" s="59">
        <v>198</v>
      </c>
      <c r="B203" s="60" t="s">
        <v>163</v>
      </c>
      <c r="C203" s="61" t="s">
        <v>162</v>
      </c>
      <c r="D203" s="59">
        <v>1</v>
      </c>
      <c r="E203" s="62">
        <v>215000</v>
      </c>
      <c r="F203" s="64">
        <f t="shared" si="127"/>
        <v>40850</v>
      </c>
      <c r="G203" s="62">
        <f t="shared" si="128"/>
        <v>255850</v>
      </c>
      <c r="H203" s="62">
        <f t="shared" si="129"/>
        <v>255850</v>
      </c>
      <c r="I203" s="62">
        <v>286000</v>
      </c>
      <c r="J203" s="64">
        <f t="shared" si="146"/>
        <v>54340</v>
      </c>
      <c r="K203" s="62">
        <f t="shared" si="130"/>
        <v>340340</v>
      </c>
      <c r="L203" s="62">
        <f t="shared" si="131"/>
        <v>340340</v>
      </c>
      <c r="M203" s="62">
        <v>191000</v>
      </c>
      <c r="N203" s="64">
        <f t="shared" si="147"/>
        <v>36290</v>
      </c>
      <c r="O203" s="62">
        <f t="shared" si="132"/>
        <v>227290</v>
      </c>
      <c r="P203" s="62">
        <f t="shared" si="133"/>
        <v>227290</v>
      </c>
      <c r="Q203" s="62" t="s">
        <v>394</v>
      </c>
      <c r="R203" s="62" t="s">
        <v>394</v>
      </c>
      <c r="S203" s="62" t="s">
        <v>394</v>
      </c>
      <c r="T203" s="65" t="s">
        <v>394</v>
      </c>
      <c r="U203" s="148">
        <f>+E203/I203-1</f>
        <v>-0.24825174825174823</v>
      </c>
      <c r="V203" s="148">
        <f>+M203/E203-1</f>
        <v>-0.11162790697674418</v>
      </c>
      <c r="W203" s="64">
        <f t="shared" si="134"/>
        <v>230666.66666666666</v>
      </c>
      <c r="X203" s="64">
        <f t="shared" si="148"/>
        <v>43826.666666666664</v>
      </c>
      <c r="Y203" s="62">
        <f t="shared" si="135"/>
        <v>274493.33333333331</v>
      </c>
      <c r="Z203" s="62">
        <f t="shared" si="136"/>
        <v>274493.33333333331</v>
      </c>
      <c r="AA203" s="64">
        <f t="shared" si="137"/>
        <v>215000</v>
      </c>
      <c r="AB203" s="64">
        <f t="shared" si="149"/>
        <v>40850</v>
      </c>
      <c r="AC203" s="62">
        <f t="shared" si="138"/>
        <v>255850</v>
      </c>
      <c r="AD203" s="62">
        <f t="shared" si="139"/>
        <v>255850</v>
      </c>
      <c r="AE203" s="64">
        <f t="shared" si="140"/>
        <v>191000</v>
      </c>
      <c r="AF203" s="64">
        <f t="shared" si="150"/>
        <v>36290</v>
      </c>
      <c r="AG203" s="62">
        <f t="shared" si="141"/>
        <v>227290</v>
      </c>
      <c r="AH203" s="62">
        <f t="shared" si="142"/>
        <v>227290</v>
      </c>
      <c r="AI203" s="74">
        <v>0</v>
      </c>
      <c r="AJ203" s="64">
        <f t="shared" si="151"/>
        <v>230666.66666666666</v>
      </c>
      <c r="AK203" s="64">
        <f t="shared" si="152"/>
        <v>43826.666666666664</v>
      </c>
      <c r="AL203" s="62">
        <f t="shared" si="144"/>
        <v>274493.33333333331</v>
      </c>
      <c r="AM203" s="62">
        <f t="shared" si="145"/>
        <v>274493.33333333331</v>
      </c>
    </row>
    <row r="204" spans="1:39" ht="25.5" x14ac:dyDescent="0.2">
      <c r="A204" s="59">
        <v>199</v>
      </c>
      <c r="B204" s="60" t="s">
        <v>164</v>
      </c>
      <c r="C204" s="61" t="s">
        <v>162</v>
      </c>
      <c r="D204" s="59">
        <v>1</v>
      </c>
      <c r="E204" s="62">
        <v>310000</v>
      </c>
      <c r="F204" s="64">
        <f t="shared" si="127"/>
        <v>58900</v>
      </c>
      <c r="G204" s="62">
        <f t="shared" si="128"/>
        <v>368900</v>
      </c>
      <c r="H204" s="62">
        <f t="shared" si="129"/>
        <v>368900</v>
      </c>
      <c r="I204" s="62">
        <v>278000</v>
      </c>
      <c r="J204" s="64">
        <f t="shared" si="146"/>
        <v>52820</v>
      </c>
      <c r="K204" s="62">
        <f t="shared" si="130"/>
        <v>330820</v>
      </c>
      <c r="L204" s="62">
        <f t="shared" si="131"/>
        <v>330820</v>
      </c>
      <c r="M204" s="62">
        <v>250000</v>
      </c>
      <c r="N204" s="64">
        <f t="shared" si="147"/>
        <v>47500</v>
      </c>
      <c r="O204" s="62">
        <f t="shared" si="132"/>
        <v>297500</v>
      </c>
      <c r="P204" s="62">
        <f t="shared" si="133"/>
        <v>297500</v>
      </c>
      <c r="Q204" s="62" t="s">
        <v>394</v>
      </c>
      <c r="R204" s="62" t="s">
        <v>394</v>
      </c>
      <c r="S204" s="62" t="s">
        <v>394</v>
      </c>
      <c r="T204" s="65" t="s">
        <v>394</v>
      </c>
      <c r="U204" s="148">
        <f>+E204/I204-1</f>
        <v>0.1151079136690647</v>
      </c>
      <c r="V204" s="148">
        <f>+M204/E204-1</f>
        <v>-0.19354838709677424</v>
      </c>
      <c r="W204" s="64">
        <f t="shared" si="134"/>
        <v>279333.33333333331</v>
      </c>
      <c r="X204" s="64">
        <f t="shared" si="148"/>
        <v>53073.333333333328</v>
      </c>
      <c r="Y204" s="62">
        <f t="shared" si="135"/>
        <v>332406.66666666663</v>
      </c>
      <c r="Z204" s="62">
        <f t="shared" si="136"/>
        <v>332406.66666666663</v>
      </c>
      <c r="AA204" s="64">
        <f t="shared" si="137"/>
        <v>278000</v>
      </c>
      <c r="AB204" s="64">
        <f t="shared" si="149"/>
        <v>52820</v>
      </c>
      <c r="AC204" s="62">
        <f t="shared" si="138"/>
        <v>330820</v>
      </c>
      <c r="AD204" s="62">
        <f t="shared" si="139"/>
        <v>330820</v>
      </c>
      <c r="AE204" s="64">
        <f t="shared" si="140"/>
        <v>250000</v>
      </c>
      <c r="AF204" s="64">
        <f t="shared" si="150"/>
        <v>47500</v>
      </c>
      <c r="AG204" s="62">
        <f t="shared" si="141"/>
        <v>297500</v>
      </c>
      <c r="AH204" s="62">
        <f t="shared" si="142"/>
        <v>297500</v>
      </c>
      <c r="AI204" s="74">
        <v>0</v>
      </c>
      <c r="AJ204" s="64">
        <f t="shared" si="151"/>
        <v>279333.33333333331</v>
      </c>
      <c r="AK204" s="64">
        <f t="shared" si="152"/>
        <v>53073.333333333328</v>
      </c>
      <c r="AL204" s="62">
        <f t="shared" si="144"/>
        <v>332406.66666666663</v>
      </c>
      <c r="AM204" s="62">
        <f t="shared" si="145"/>
        <v>332406.66666666663</v>
      </c>
    </row>
    <row r="205" spans="1:39" ht="38.25" x14ac:dyDescent="0.2">
      <c r="A205" s="59">
        <v>200</v>
      </c>
      <c r="B205" s="60" t="s">
        <v>711</v>
      </c>
      <c r="C205" s="61" t="s">
        <v>55</v>
      </c>
      <c r="D205" s="59">
        <v>1</v>
      </c>
      <c r="E205" s="62">
        <v>1012000</v>
      </c>
      <c r="F205" s="64">
        <f t="shared" si="127"/>
        <v>192280</v>
      </c>
      <c r="G205" s="62">
        <f t="shared" si="128"/>
        <v>1204280</v>
      </c>
      <c r="H205" s="62">
        <f t="shared" si="129"/>
        <v>1204280</v>
      </c>
      <c r="I205" s="62">
        <v>865200</v>
      </c>
      <c r="J205" s="64">
        <f t="shared" si="146"/>
        <v>164388</v>
      </c>
      <c r="K205" s="62">
        <f t="shared" si="130"/>
        <v>1029588</v>
      </c>
      <c r="L205" s="62">
        <f t="shared" si="131"/>
        <v>1029588</v>
      </c>
      <c r="M205" s="62">
        <v>901200</v>
      </c>
      <c r="N205" s="64">
        <f t="shared" si="147"/>
        <v>171228</v>
      </c>
      <c r="O205" s="62">
        <f t="shared" si="132"/>
        <v>1072428</v>
      </c>
      <c r="P205" s="62">
        <f t="shared" si="133"/>
        <v>1072428</v>
      </c>
      <c r="Q205" s="62" t="s">
        <v>394</v>
      </c>
      <c r="R205" s="62" t="s">
        <v>394</v>
      </c>
      <c r="S205" s="62" t="s">
        <v>394</v>
      </c>
      <c r="T205" s="65" t="s">
        <v>394</v>
      </c>
      <c r="U205" s="148">
        <f>+E205/I205-1</f>
        <v>0.16967175219602404</v>
      </c>
      <c r="V205" s="148">
        <f>+M205/E205-1</f>
        <v>-0.10948616600790517</v>
      </c>
      <c r="W205" s="64">
        <f t="shared" si="134"/>
        <v>926133.33333333337</v>
      </c>
      <c r="X205" s="64">
        <f t="shared" si="148"/>
        <v>175965.33333333334</v>
      </c>
      <c r="Y205" s="62">
        <f t="shared" si="135"/>
        <v>1102098.6666666667</v>
      </c>
      <c r="Z205" s="62">
        <f t="shared" si="136"/>
        <v>1102098.6666666667</v>
      </c>
      <c r="AA205" s="64">
        <f t="shared" si="137"/>
        <v>901200</v>
      </c>
      <c r="AB205" s="64">
        <f t="shared" si="149"/>
        <v>171228</v>
      </c>
      <c r="AC205" s="62">
        <f t="shared" si="138"/>
        <v>1072428</v>
      </c>
      <c r="AD205" s="62">
        <f t="shared" si="139"/>
        <v>1072428</v>
      </c>
      <c r="AE205" s="64">
        <f t="shared" si="140"/>
        <v>865200</v>
      </c>
      <c r="AF205" s="64">
        <f t="shared" si="150"/>
        <v>164388</v>
      </c>
      <c r="AG205" s="62">
        <f t="shared" si="141"/>
        <v>1029588</v>
      </c>
      <c r="AH205" s="62">
        <f t="shared" si="142"/>
        <v>1029588</v>
      </c>
      <c r="AI205" s="74">
        <v>0</v>
      </c>
      <c r="AJ205" s="64">
        <f t="shared" si="151"/>
        <v>926133.33333333337</v>
      </c>
      <c r="AK205" s="64">
        <f t="shared" si="152"/>
        <v>175965.33333333334</v>
      </c>
      <c r="AL205" s="62">
        <f t="shared" si="144"/>
        <v>1102098.6666666667</v>
      </c>
      <c r="AM205" s="62">
        <f t="shared" si="145"/>
        <v>1102098.6666666667</v>
      </c>
    </row>
    <row r="206" spans="1:39" ht="51" x14ac:dyDescent="0.2">
      <c r="A206" s="59">
        <v>201</v>
      </c>
      <c r="B206" s="60" t="s">
        <v>712</v>
      </c>
      <c r="C206" s="61" t="s">
        <v>24</v>
      </c>
      <c r="D206" s="59">
        <v>1</v>
      </c>
      <c r="E206" s="62">
        <v>16500</v>
      </c>
      <c r="F206" s="64">
        <f t="shared" si="127"/>
        <v>3135</v>
      </c>
      <c r="G206" s="62">
        <f t="shared" si="128"/>
        <v>19635</v>
      </c>
      <c r="H206" s="62">
        <f t="shared" si="129"/>
        <v>19635</v>
      </c>
      <c r="I206" s="62">
        <v>12500</v>
      </c>
      <c r="J206" s="64">
        <f t="shared" si="146"/>
        <v>2375</v>
      </c>
      <c r="K206" s="62">
        <f t="shared" si="130"/>
        <v>14875</v>
      </c>
      <c r="L206" s="62">
        <f t="shared" si="131"/>
        <v>14875</v>
      </c>
      <c r="M206" s="62">
        <v>13500</v>
      </c>
      <c r="N206" s="64">
        <f t="shared" si="147"/>
        <v>2565</v>
      </c>
      <c r="O206" s="62">
        <f t="shared" si="132"/>
        <v>16065</v>
      </c>
      <c r="P206" s="62">
        <f t="shared" si="133"/>
        <v>16065</v>
      </c>
      <c r="Q206" s="62">
        <v>3765.17</v>
      </c>
      <c r="R206" s="62">
        <f>Q206*19%</f>
        <v>715.38229999999999</v>
      </c>
      <c r="S206" s="62">
        <f>R206+Q206</f>
        <v>4480.5523000000003</v>
      </c>
      <c r="T206" s="65">
        <f>S206</f>
        <v>4480.5523000000003</v>
      </c>
      <c r="U206" s="148">
        <f>+E206/I206-1</f>
        <v>0.32000000000000006</v>
      </c>
      <c r="V206" s="148">
        <f>+M206/E206-1</f>
        <v>-0.18181818181818177</v>
      </c>
      <c r="W206" s="64">
        <f t="shared" si="134"/>
        <v>14166.666666666666</v>
      </c>
      <c r="X206" s="64">
        <f t="shared" si="148"/>
        <v>2691.6666666666665</v>
      </c>
      <c r="Y206" s="62">
        <f t="shared" si="135"/>
        <v>16858.333333333332</v>
      </c>
      <c r="Z206" s="62">
        <f t="shared" si="136"/>
        <v>16858.333333333332</v>
      </c>
      <c r="AA206" s="64">
        <f t="shared" si="137"/>
        <v>13500</v>
      </c>
      <c r="AB206" s="64">
        <f t="shared" si="149"/>
        <v>2565</v>
      </c>
      <c r="AC206" s="62">
        <f t="shared" si="138"/>
        <v>16065</v>
      </c>
      <c r="AD206" s="62">
        <f t="shared" si="139"/>
        <v>16065</v>
      </c>
      <c r="AE206" s="64">
        <f t="shared" si="140"/>
        <v>12500</v>
      </c>
      <c r="AF206" s="64">
        <f t="shared" si="150"/>
        <v>2375</v>
      </c>
      <c r="AG206" s="62">
        <f t="shared" si="141"/>
        <v>14875</v>
      </c>
      <c r="AH206" s="62">
        <f t="shared" si="142"/>
        <v>14875</v>
      </c>
      <c r="AI206" s="74">
        <f t="shared" si="143"/>
        <v>13093.163333333332</v>
      </c>
      <c r="AJ206" s="64">
        <f t="shared" si="151"/>
        <v>14166.666666666666</v>
      </c>
      <c r="AK206" s="64">
        <f t="shared" si="152"/>
        <v>2691.6666666666665</v>
      </c>
      <c r="AL206" s="62">
        <f t="shared" si="144"/>
        <v>16858.333333333332</v>
      </c>
      <c r="AM206" s="62">
        <f t="shared" si="145"/>
        <v>16858.333333333332</v>
      </c>
    </row>
    <row r="207" spans="1:39" ht="38.25" x14ac:dyDescent="0.2">
      <c r="A207" s="59">
        <v>202</v>
      </c>
      <c r="B207" s="60" t="s">
        <v>713</v>
      </c>
      <c r="C207" s="61" t="s">
        <v>24</v>
      </c>
      <c r="D207" s="59">
        <v>1</v>
      </c>
      <c r="E207" s="62">
        <v>102500</v>
      </c>
      <c r="F207" s="64">
        <f t="shared" si="127"/>
        <v>19475</v>
      </c>
      <c r="G207" s="62">
        <f t="shared" si="128"/>
        <v>121975</v>
      </c>
      <c r="H207" s="62">
        <f t="shared" si="129"/>
        <v>121975</v>
      </c>
      <c r="I207" s="62">
        <v>85000</v>
      </c>
      <c r="J207" s="64">
        <f t="shared" si="146"/>
        <v>16150</v>
      </c>
      <c r="K207" s="62">
        <f t="shared" si="130"/>
        <v>101150</v>
      </c>
      <c r="L207" s="62">
        <f t="shared" si="131"/>
        <v>101150</v>
      </c>
      <c r="M207" s="62">
        <v>82000</v>
      </c>
      <c r="N207" s="64">
        <f t="shared" si="147"/>
        <v>15580</v>
      </c>
      <c r="O207" s="62">
        <f t="shared" si="132"/>
        <v>97580</v>
      </c>
      <c r="P207" s="62">
        <f t="shared" si="133"/>
        <v>97580</v>
      </c>
      <c r="Q207" s="62">
        <v>5912.78</v>
      </c>
      <c r="R207" s="62">
        <f t="shared" ref="R207:R215" si="153">Q207*19%</f>
        <v>1123.4282000000001</v>
      </c>
      <c r="S207" s="62">
        <f t="shared" ref="S207:S215" si="154">R207+Q207</f>
        <v>7036.2082</v>
      </c>
      <c r="T207" s="65">
        <f t="shared" ref="T207:T215" si="155">S207</f>
        <v>7036.2082</v>
      </c>
      <c r="U207" s="148">
        <f>+E207/I207-1</f>
        <v>0.20588235294117641</v>
      </c>
      <c r="V207" s="148">
        <f>+M207/E207-1</f>
        <v>-0.19999999999999996</v>
      </c>
      <c r="W207" s="64">
        <f t="shared" si="134"/>
        <v>89833.333333333328</v>
      </c>
      <c r="X207" s="64">
        <f t="shared" si="148"/>
        <v>17068.333333333332</v>
      </c>
      <c r="Y207" s="62">
        <f t="shared" si="135"/>
        <v>106901.66666666666</v>
      </c>
      <c r="Z207" s="62">
        <f t="shared" si="136"/>
        <v>106901.66666666666</v>
      </c>
      <c r="AA207" s="64">
        <f t="shared" si="137"/>
        <v>85000</v>
      </c>
      <c r="AB207" s="64">
        <f t="shared" si="149"/>
        <v>16150</v>
      </c>
      <c r="AC207" s="62">
        <f t="shared" si="138"/>
        <v>101150</v>
      </c>
      <c r="AD207" s="62">
        <f t="shared" si="139"/>
        <v>101150</v>
      </c>
      <c r="AE207" s="64">
        <f t="shared" si="140"/>
        <v>82000</v>
      </c>
      <c r="AF207" s="64">
        <f t="shared" si="150"/>
        <v>15580</v>
      </c>
      <c r="AG207" s="62">
        <f t="shared" si="141"/>
        <v>97580</v>
      </c>
      <c r="AH207" s="62">
        <f t="shared" si="142"/>
        <v>97580</v>
      </c>
      <c r="AI207" s="74">
        <f t="shared" si="143"/>
        <v>100988.88666666666</v>
      </c>
      <c r="AJ207" s="64">
        <f t="shared" si="151"/>
        <v>89833.333333333328</v>
      </c>
      <c r="AK207" s="64">
        <f t="shared" si="152"/>
        <v>17068.333333333332</v>
      </c>
      <c r="AL207" s="62">
        <f t="shared" si="144"/>
        <v>106901.66666666666</v>
      </c>
      <c r="AM207" s="62">
        <f t="shared" si="145"/>
        <v>106901.66666666666</v>
      </c>
    </row>
    <row r="208" spans="1:39" ht="38.25" x14ac:dyDescent="0.2">
      <c r="A208" s="59">
        <v>203</v>
      </c>
      <c r="B208" s="60" t="s">
        <v>714</v>
      </c>
      <c r="C208" s="61" t="s">
        <v>24</v>
      </c>
      <c r="D208" s="59">
        <v>1</v>
      </c>
      <c r="E208" s="62">
        <v>85000</v>
      </c>
      <c r="F208" s="64">
        <f t="shared" si="127"/>
        <v>16150</v>
      </c>
      <c r="G208" s="62">
        <f t="shared" si="128"/>
        <v>101150</v>
      </c>
      <c r="H208" s="62">
        <f t="shared" si="129"/>
        <v>101150</v>
      </c>
      <c r="I208" s="62">
        <v>89000</v>
      </c>
      <c r="J208" s="64">
        <f t="shared" si="146"/>
        <v>16910</v>
      </c>
      <c r="K208" s="62">
        <f t="shared" si="130"/>
        <v>105910</v>
      </c>
      <c r="L208" s="62">
        <f t="shared" si="131"/>
        <v>105910</v>
      </c>
      <c r="M208" s="62">
        <v>75000</v>
      </c>
      <c r="N208" s="64">
        <f t="shared" si="147"/>
        <v>14250</v>
      </c>
      <c r="O208" s="62">
        <f t="shared" si="132"/>
        <v>89250</v>
      </c>
      <c r="P208" s="62">
        <f t="shared" si="133"/>
        <v>89250</v>
      </c>
      <c r="Q208" s="62">
        <v>91239.54</v>
      </c>
      <c r="R208" s="62">
        <f t="shared" si="153"/>
        <v>17335.512599999998</v>
      </c>
      <c r="S208" s="62">
        <f t="shared" si="154"/>
        <v>108575.0526</v>
      </c>
      <c r="T208" s="65">
        <f t="shared" si="155"/>
        <v>108575.0526</v>
      </c>
      <c r="U208" s="148">
        <f>+E208/I208-1</f>
        <v>-4.49438202247191E-2</v>
      </c>
      <c r="V208" s="148">
        <f>+M208/E208-1</f>
        <v>-0.11764705882352944</v>
      </c>
      <c r="W208" s="64">
        <f t="shared" si="134"/>
        <v>83000</v>
      </c>
      <c r="X208" s="64">
        <f t="shared" si="148"/>
        <v>15770</v>
      </c>
      <c r="Y208" s="62">
        <f t="shared" si="135"/>
        <v>98770</v>
      </c>
      <c r="Z208" s="62">
        <f t="shared" si="136"/>
        <v>98770</v>
      </c>
      <c r="AA208" s="64">
        <f t="shared" si="137"/>
        <v>85000</v>
      </c>
      <c r="AB208" s="64">
        <f t="shared" si="149"/>
        <v>16150</v>
      </c>
      <c r="AC208" s="62">
        <f t="shared" si="138"/>
        <v>101150</v>
      </c>
      <c r="AD208" s="62">
        <f t="shared" si="139"/>
        <v>101150</v>
      </c>
      <c r="AE208" s="64">
        <f t="shared" si="140"/>
        <v>75000</v>
      </c>
      <c r="AF208" s="64">
        <f t="shared" si="150"/>
        <v>14250</v>
      </c>
      <c r="AG208" s="62">
        <f t="shared" si="141"/>
        <v>89250</v>
      </c>
      <c r="AH208" s="62">
        <f t="shared" si="142"/>
        <v>89250</v>
      </c>
      <c r="AI208" s="74">
        <f t="shared" si="143"/>
        <v>7530.4600000000064</v>
      </c>
      <c r="AJ208" s="64">
        <f t="shared" si="151"/>
        <v>83000</v>
      </c>
      <c r="AK208" s="64">
        <f t="shared" si="152"/>
        <v>15770</v>
      </c>
      <c r="AL208" s="62">
        <f t="shared" si="144"/>
        <v>98770</v>
      </c>
      <c r="AM208" s="62">
        <f t="shared" si="145"/>
        <v>98770</v>
      </c>
    </row>
    <row r="209" spans="1:39" ht="63.75" x14ac:dyDescent="0.2">
      <c r="A209" s="59">
        <v>204</v>
      </c>
      <c r="B209" s="60" t="s">
        <v>715</v>
      </c>
      <c r="C209" s="61" t="s">
        <v>24</v>
      </c>
      <c r="D209" s="59">
        <v>1</v>
      </c>
      <c r="E209" s="62">
        <v>16000</v>
      </c>
      <c r="F209" s="64">
        <f t="shared" si="127"/>
        <v>3040</v>
      </c>
      <c r="G209" s="62">
        <f t="shared" si="128"/>
        <v>19040</v>
      </c>
      <c r="H209" s="62">
        <f t="shared" si="129"/>
        <v>19040</v>
      </c>
      <c r="I209" s="62">
        <v>161060</v>
      </c>
      <c r="J209" s="64">
        <f t="shared" si="146"/>
        <v>30601.4</v>
      </c>
      <c r="K209" s="62">
        <f t="shared" si="130"/>
        <v>191661.4</v>
      </c>
      <c r="L209" s="62">
        <f t="shared" si="131"/>
        <v>191661.4</v>
      </c>
      <c r="M209" s="62">
        <v>17500</v>
      </c>
      <c r="N209" s="64">
        <f t="shared" si="147"/>
        <v>3325</v>
      </c>
      <c r="O209" s="62">
        <f t="shared" si="132"/>
        <v>20825</v>
      </c>
      <c r="P209" s="62">
        <f t="shared" si="133"/>
        <v>20825</v>
      </c>
      <c r="Q209" s="62">
        <v>36181.1</v>
      </c>
      <c r="R209" s="62">
        <f t="shared" si="153"/>
        <v>6874.4089999999997</v>
      </c>
      <c r="S209" s="62">
        <f t="shared" si="154"/>
        <v>43055.508999999998</v>
      </c>
      <c r="T209" s="65">
        <f t="shared" si="155"/>
        <v>43055.508999999998</v>
      </c>
      <c r="U209" s="148">
        <f>+E209/I209-1</f>
        <v>-0.90065813982366816</v>
      </c>
      <c r="V209" s="148">
        <f>+M209/E209-1</f>
        <v>9.375E-2</v>
      </c>
      <c r="W209" s="64">
        <f t="shared" si="134"/>
        <v>64853.333333333336</v>
      </c>
      <c r="X209" s="64">
        <f t="shared" si="148"/>
        <v>12322.133333333333</v>
      </c>
      <c r="Y209" s="62">
        <f t="shared" si="135"/>
        <v>77175.466666666674</v>
      </c>
      <c r="Z209" s="62">
        <f t="shared" si="136"/>
        <v>77175.466666666674</v>
      </c>
      <c r="AA209" s="64">
        <f t="shared" si="137"/>
        <v>17500</v>
      </c>
      <c r="AB209" s="64">
        <f t="shared" si="149"/>
        <v>3325</v>
      </c>
      <c r="AC209" s="62">
        <f t="shared" si="138"/>
        <v>20825</v>
      </c>
      <c r="AD209" s="62">
        <f t="shared" si="139"/>
        <v>20825</v>
      </c>
      <c r="AE209" s="64">
        <f t="shared" si="140"/>
        <v>16000</v>
      </c>
      <c r="AF209" s="64">
        <f t="shared" si="150"/>
        <v>3040</v>
      </c>
      <c r="AG209" s="62">
        <f t="shared" si="141"/>
        <v>19040</v>
      </c>
      <c r="AH209" s="62">
        <f t="shared" si="142"/>
        <v>19040</v>
      </c>
      <c r="AI209" s="74">
        <f t="shared" si="143"/>
        <v>40994.366666666676</v>
      </c>
      <c r="AJ209" s="64">
        <f t="shared" si="151"/>
        <v>64853.333333333336</v>
      </c>
      <c r="AK209" s="64">
        <f t="shared" si="152"/>
        <v>12322.133333333333</v>
      </c>
      <c r="AL209" s="62">
        <f t="shared" si="144"/>
        <v>77175.466666666674</v>
      </c>
      <c r="AM209" s="62">
        <f t="shared" si="145"/>
        <v>77175.466666666674</v>
      </c>
    </row>
    <row r="210" spans="1:39" ht="51" x14ac:dyDescent="0.2">
      <c r="A210" s="59">
        <v>205</v>
      </c>
      <c r="B210" s="77" t="s">
        <v>716</v>
      </c>
      <c r="C210" s="61" t="s">
        <v>24</v>
      </c>
      <c r="D210" s="59">
        <v>1</v>
      </c>
      <c r="E210" s="62">
        <v>52000</v>
      </c>
      <c r="F210" s="64">
        <f t="shared" si="127"/>
        <v>9880</v>
      </c>
      <c r="G210" s="62">
        <f t="shared" si="128"/>
        <v>61880</v>
      </c>
      <c r="H210" s="62">
        <f t="shared" si="129"/>
        <v>61880</v>
      </c>
      <c r="I210" s="62">
        <v>59000</v>
      </c>
      <c r="J210" s="64">
        <f t="shared" si="146"/>
        <v>11210</v>
      </c>
      <c r="K210" s="62">
        <f t="shared" si="130"/>
        <v>70210</v>
      </c>
      <c r="L210" s="62">
        <f t="shared" si="131"/>
        <v>70210</v>
      </c>
      <c r="M210" s="62">
        <v>49000</v>
      </c>
      <c r="N210" s="64">
        <f t="shared" si="147"/>
        <v>9310</v>
      </c>
      <c r="O210" s="62">
        <f t="shared" si="132"/>
        <v>58310</v>
      </c>
      <c r="P210" s="62">
        <f t="shared" si="133"/>
        <v>58310</v>
      </c>
      <c r="Q210" s="62">
        <v>5497.98</v>
      </c>
      <c r="R210" s="62">
        <f t="shared" si="153"/>
        <v>1044.6161999999999</v>
      </c>
      <c r="S210" s="62">
        <f t="shared" si="154"/>
        <v>6542.5962</v>
      </c>
      <c r="T210" s="65">
        <f t="shared" si="155"/>
        <v>6542.5962</v>
      </c>
      <c r="U210" s="148">
        <f>+E210/I210-1</f>
        <v>-0.11864406779661019</v>
      </c>
      <c r="V210" s="148">
        <f>+M210/E210-1</f>
        <v>-5.7692307692307709E-2</v>
      </c>
      <c r="W210" s="64">
        <f t="shared" si="134"/>
        <v>53333.333333333336</v>
      </c>
      <c r="X210" s="64">
        <f t="shared" si="148"/>
        <v>10133.333333333334</v>
      </c>
      <c r="Y210" s="62">
        <f t="shared" si="135"/>
        <v>63466.666666666672</v>
      </c>
      <c r="Z210" s="62">
        <f t="shared" si="136"/>
        <v>63466.666666666672</v>
      </c>
      <c r="AA210" s="64">
        <f t="shared" si="137"/>
        <v>52000</v>
      </c>
      <c r="AB210" s="64">
        <f t="shared" si="149"/>
        <v>9880</v>
      </c>
      <c r="AC210" s="62">
        <f t="shared" si="138"/>
        <v>61880</v>
      </c>
      <c r="AD210" s="62">
        <f t="shared" si="139"/>
        <v>61880</v>
      </c>
      <c r="AE210" s="64">
        <f t="shared" si="140"/>
        <v>49000</v>
      </c>
      <c r="AF210" s="64">
        <f t="shared" si="150"/>
        <v>9310</v>
      </c>
      <c r="AG210" s="62">
        <f t="shared" si="141"/>
        <v>58310</v>
      </c>
      <c r="AH210" s="62">
        <f t="shared" si="142"/>
        <v>58310</v>
      </c>
      <c r="AI210" s="74">
        <f t="shared" si="143"/>
        <v>57968.686666666676</v>
      </c>
      <c r="AJ210" s="64">
        <f t="shared" si="151"/>
        <v>53333.333333333336</v>
      </c>
      <c r="AK210" s="64">
        <f t="shared" si="152"/>
        <v>10133.333333333334</v>
      </c>
      <c r="AL210" s="62">
        <f t="shared" si="144"/>
        <v>63466.666666666672</v>
      </c>
      <c r="AM210" s="62">
        <f t="shared" si="145"/>
        <v>63466.666666666672</v>
      </c>
    </row>
    <row r="211" spans="1:39" ht="51" x14ac:dyDescent="0.2">
      <c r="A211" s="59">
        <v>206</v>
      </c>
      <c r="B211" s="77" t="s">
        <v>717</v>
      </c>
      <c r="C211" s="61" t="s">
        <v>24</v>
      </c>
      <c r="D211" s="59">
        <v>1</v>
      </c>
      <c r="E211" s="62">
        <v>63000</v>
      </c>
      <c r="F211" s="64">
        <f t="shared" si="127"/>
        <v>11970</v>
      </c>
      <c r="G211" s="62">
        <f t="shared" si="128"/>
        <v>74970</v>
      </c>
      <c r="H211" s="62">
        <f t="shared" si="129"/>
        <v>74970</v>
      </c>
      <c r="I211" s="62">
        <v>65000</v>
      </c>
      <c r="J211" s="64">
        <f t="shared" si="146"/>
        <v>12350</v>
      </c>
      <c r="K211" s="62">
        <f t="shared" si="130"/>
        <v>77350</v>
      </c>
      <c r="L211" s="62">
        <f t="shared" si="131"/>
        <v>77350</v>
      </c>
      <c r="M211" s="62">
        <v>60000</v>
      </c>
      <c r="N211" s="64">
        <f t="shared" si="147"/>
        <v>11400</v>
      </c>
      <c r="O211" s="62">
        <f t="shared" si="132"/>
        <v>71400</v>
      </c>
      <c r="P211" s="62">
        <f t="shared" si="133"/>
        <v>71400</v>
      </c>
      <c r="Q211" s="62">
        <v>5004.12</v>
      </c>
      <c r="R211" s="62">
        <f t="shared" si="153"/>
        <v>950.78279999999995</v>
      </c>
      <c r="S211" s="62">
        <f t="shared" si="154"/>
        <v>5954.9027999999998</v>
      </c>
      <c r="T211" s="65">
        <f t="shared" si="155"/>
        <v>5954.9027999999998</v>
      </c>
      <c r="U211" s="148">
        <f>+E211/I211-1</f>
        <v>-3.0769230769230771E-2</v>
      </c>
      <c r="V211" s="148">
        <f>+M211/E211-1</f>
        <v>-4.7619047619047672E-2</v>
      </c>
      <c r="W211" s="64">
        <f t="shared" si="134"/>
        <v>62666.666666666664</v>
      </c>
      <c r="X211" s="64">
        <f t="shared" si="148"/>
        <v>11906.666666666666</v>
      </c>
      <c r="Y211" s="62">
        <f t="shared" si="135"/>
        <v>74573.333333333328</v>
      </c>
      <c r="Z211" s="62">
        <f t="shared" si="136"/>
        <v>74573.333333333328</v>
      </c>
      <c r="AA211" s="64">
        <f t="shared" si="137"/>
        <v>63000</v>
      </c>
      <c r="AB211" s="64">
        <f t="shared" si="149"/>
        <v>11970</v>
      </c>
      <c r="AC211" s="62">
        <f t="shared" si="138"/>
        <v>74970</v>
      </c>
      <c r="AD211" s="62">
        <f t="shared" si="139"/>
        <v>74970</v>
      </c>
      <c r="AE211" s="64">
        <f t="shared" si="140"/>
        <v>60000</v>
      </c>
      <c r="AF211" s="64">
        <f t="shared" si="150"/>
        <v>11400</v>
      </c>
      <c r="AG211" s="62">
        <f t="shared" si="141"/>
        <v>71400</v>
      </c>
      <c r="AH211" s="62">
        <f t="shared" si="142"/>
        <v>71400</v>
      </c>
      <c r="AI211" s="74">
        <f t="shared" si="143"/>
        <v>69569.213333333333</v>
      </c>
      <c r="AJ211" s="64">
        <f t="shared" si="151"/>
        <v>62666.666666666664</v>
      </c>
      <c r="AK211" s="64">
        <f t="shared" si="152"/>
        <v>11906.666666666666</v>
      </c>
      <c r="AL211" s="62">
        <f t="shared" si="144"/>
        <v>74573.333333333328</v>
      </c>
      <c r="AM211" s="62">
        <f t="shared" si="145"/>
        <v>74573.333333333328</v>
      </c>
    </row>
    <row r="212" spans="1:39" ht="38.25" x14ac:dyDescent="0.2">
      <c r="A212" s="59">
        <v>207</v>
      </c>
      <c r="B212" s="60" t="s">
        <v>718</v>
      </c>
      <c r="C212" s="61" t="s">
        <v>24</v>
      </c>
      <c r="D212" s="59">
        <v>1</v>
      </c>
      <c r="E212" s="62">
        <v>82000</v>
      </c>
      <c r="F212" s="64">
        <f t="shared" si="127"/>
        <v>15580</v>
      </c>
      <c r="G212" s="62">
        <f t="shared" si="128"/>
        <v>97580</v>
      </c>
      <c r="H212" s="62">
        <f t="shared" si="129"/>
        <v>97580</v>
      </c>
      <c r="I212" s="62">
        <v>79000</v>
      </c>
      <c r="J212" s="64">
        <f t="shared" si="146"/>
        <v>15010</v>
      </c>
      <c r="K212" s="62">
        <f t="shared" si="130"/>
        <v>94010</v>
      </c>
      <c r="L212" s="62">
        <f t="shared" si="131"/>
        <v>94010</v>
      </c>
      <c r="M212" s="62">
        <v>79000</v>
      </c>
      <c r="N212" s="64">
        <f t="shared" si="147"/>
        <v>15010</v>
      </c>
      <c r="O212" s="62">
        <f t="shared" si="132"/>
        <v>94010</v>
      </c>
      <c r="P212" s="62">
        <f t="shared" si="133"/>
        <v>94010</v>
      </c>
      <c r="Q212" s="62">
        <v>6830.87</v>
      </c>
      <c r="R212" s="62">
        <f t="shared" si="153"/>
        <v>1297.8652999999999</v>
      </c>
      <c r="S212" s="62">
        <f t="shared" si="154"/>
        <v>8128.7353000000003</v>
      </c>
      <c r="T212" s="65">
        <f t="shared" si="155"/>
        <v>8128.7353000000003</v>
      </c>
      <c r="U212" s="148">
        <f>+E212/I212-1</f>
        <v>3.7974683544303778E-2</v>
      </c>
      <c r="V212" s="148">
        <f>+M212/E212-1</f>
        <v>-3.6585365853658569E-2</v>
      </c>
      <c r="W212" s="64">
        <f t="shared" si="134"/>
        <v>80000</v>
      </c>
      <c r="X212" s="64">
        <f t="shared" si="148"/>
        <v>15200</v>
      </c>
      <c r="Y212" s="62">
        <f t="shared" si="135"/>
        <v>95200</v>
      </c>
      <c r="Z212" s="62">
        <f t="shared" si="136"/>
        <v>95200</v>
      </c>
      <c r="AA212" s="64">
        <f t="shared" si="137"/>
        <v>79000</v>
      </c>
      <c r="AB212" s="64">
        <f t="shared" si="149"/>
        <v>15010</v>
      </c>
      <c r="AC212" s="62">
        <f t="shared" si="138"/>
        <v>94010</v>
      </c>
      <c r="AD212" s="62">
        <f t="shared" si="139"/>
        <v>94010</v>
      </c>
      <c r="AE212" s="64">
        <f t="shared" si="140"/>
        <v>79000</v>
      </c>
      <c r="AF212" s="64">
        <f t="shared" si="150"/>
        <v>15010</v>
      </c>
      <c r="AG212" s="62">
        <f t="shared" si="141"/>
        <v>94010</v>
      </c>
      <c r="AH212" s="62">
        <f t="shared" si="142"/>
        <v>94010</v>
      </c>
      <c r="AI212" s="74">
        <f t="shared" si="143"/>
        <v>88369.13</v>
      </c>
      <c r="AJ212" s="64">
        <f t="shared" si="151"/>
        <v>80000</v>
      </c>
      <c r="AK212" s="64">
        <f t="shared" si="152"/>
        <v>15200</v>
      </c>
      <c r="AL212" s="62">
        <f t="shared" si="144"/>
        <v>95200</v>
      </c>
      <c r="AM212" s="62">
        <f t="shared" si="145"/>
        <v>95200</v>
      </c>
    </row>
    <row r="213" spans="1:39" ht="63.75" x14ac:dyDescent="0.2">
      <c r="A213" s="59">
        <v>208</v>
      </c>
      <c r="B213" s="60" t="s">
        <v>719</v>
      </c>
      <c r="C213" s="61" t="s">
        <v>24</v>
      </c>
      <c r="D213" s="59">
        <v>1</v>
      </c>
      <c r="E213" s="62">
        <v>83000</v>
      </c>
      <c r="F213" s="64">
        <f t="shared" si="127"/>
        <v>15770</v>
      </c>
      <c r="G213" s="62">
        <f t="shared" si="128"/>
        <v>98770</v>
      </c>
      <c r="H213" s="62">
        <f t="shared" si="129"/>
        <v>98770</v>
      </c>
      <c r="I213" s="62">
        <v>85000</v>
      </c>
      <c r="J213" s="64">
        <f t="shared" si="146"/>
        <v>16150</v>
      </c>
      <c r="K213" s="62">
        <f t="shared" si="130"/>
        <v>101150</v>
      </c>
      <c r="L213" s="62">
        <f t="shared" si="131"/>
        <v>101150</v>
      </c>
      <c r="M213" s="62">
        <v>71000</v>
      </c>
      <c r="N213" s="64">
        <f t="shared" si="147"/>
        <v>13490</v>
      </c>
      <c r="O213" s="62">
        <f t="shared" si="132"/>
        <v>84490</v>
      </c>
      <c r="P213" s="62">
        <f t="shared" si="133"/>
        <v>84490</v>
      </c>
      <c r="Q213" s="62">
        <v>11165.91</v>
      </c>
      <c r="R213" s="62">
        <f t="shared" si="153"/>
        <v>2121.5228999999999</v>
      </c>
      <c r="S213" s="62">
        <f t="shared" si="154"/>
        <v>13287.4329</v>
      </c>
      <c r="T213" s="65">
        <f t="shared" si="155"/>
        <v>13287.4329</v>
      </c>
      <c r="U213" s="148">
        <f>+E213/I213-1</f>
        <v>-2.352941176470591E-2</v>
      </c>
      <c r="V213" s="148">
        <f>+M213/E213-1</f>
        <v>-0.14457831325301207</v>
      </c>
      <c r="W213" s="64">
        <f t="shared" si="134"/>
        <v>79666.666666666672</v>
      </c>
      <c r="X213" s="64">
        <f t="shared" si="148"/>
        <v>15136.666666666668</v>
      </c>
      <c r="Y213" s="62">
        <f t="shared" si="135"/>
        <v>94803.333333333343</v>
      </c>
      <c r="Z213" s="62">
        <f t="shared" si="136"/>
        <v>94803.333333333343</v>
      </c>
      <c r="AA213" s="64">
        <f t="shared" si="137"/>
        <v>83000</v>
      </c>
      <c r="AB213" s="64">
        <f t="shared" si="149"/>
        <v>15770</v>
      </c>
      <c r="AC213" s="62">
        <f t="shared" si="138"/>
        <v>98770</v>
      </c>
      <c r="AD213" s="62">
        <f t="shared" si="139"/>
        <v>98770</v>
      </c>
      <c r="AE213" s="64">
        <f t="shared" si="140"/>
        <v>71000</v>
      </c>
      <c r="AF213" s="64">
        <f t="shared" si="150"/>
        <v>13490</v>
      </c>
      <c r="AG213" s="62">
        <f t="shared" si="141"/>
        <v>84490</v>
      </c>
      <c r="AH213" s="62">
        <f t="shared" si="142"/>
        <v>84490</v>
      </c>
      <c r="AI213" s="74">
        <f t="shared" si="143"/>
        <v>83637.42333333334</v>
      </c>
      <c r="AJ213" s="64">
        <f t="shared" si="151"/>
        <v>79666.666666666672</v>
      </c>
      <c r="AK213" s="64">
        <f t="shared" si="152"/>
        <v>15136.666666666668</v>
      </c>
      <c r="AL213" s="62">
        <f t="shared" si="144"/>
        <v>94803.333333333343</v>
      </c>
      <c r="AM213" s="62">
        <f t="shared" si="145"/>
        <v>94803.333333333343</v>
      </c>
    </row>
    <row r="214" spans="1:39" ht="51" x14ac:dyDescent="0.2">
      <c r="A214" s="59">
        <v>209</v>
      </c>
      <c r="B214" s="60" t="s">
        <v>169</v>
      </c>
      <c r="C214" s="61" t="s">
        <v>24</v>
      </c>
      <c r="D214" s="59">
        <v>1</v>
      </c>
      <c r="E214" s="62">
        <v>73000</v>
      </c>
      <c r="F214" s="64">
        <f t="shared" si="127"/>
        <v>13870</v>
      </c>
      <c r="G214" s="62">
        <f t="shared" si="128"/>
        <v>86870</v>
      </c>
      <c r="H214" s="62">
        <f t="shared" si="129"/>
        <v>86870</v>
      </c>
      <c r="I214" s="62">
        <v>65000</v>
      </c>
      <c r="J214" s="64">
        <f t="shared" si="146"/>
        <v>12350</v>
      </c>
      <c r="K214" s="62">
        <f t="shared" si="130"/>
        <v>77350</v>
      </c>
      <c r="L214" s="62">
        <f t="shared" si="131"/>
        <v>77350</v>
      </c>
      <c r="M214" s="62">
        <v>62000</v>
      </c>
      <c r="N214" s="64">
        <f t="shared" si="147"/>
        <v>11780</v>
      </c>
      <c r="O214" s="62">
        <f t="shared" si="132"/>
        <v>73780</v>
      </c>
      <c r="P214" s="62">
        <f t="shared" si="133"/>
        <v>73780</v>
      </c>
      <c r="Q214" s="62">
        <v>3557.86</v>
      </c>
      <c r="R214" s="62">
        <f t="shared" si="153"/>
        <v>675.99340000000007</v>
      </c>
      <c r="S214" s="62">
        <f t="shared" si="154"/>
        <v>4233.8534</v>
      </c>
      <c r="T214" s="65">
        <f t="shared" si="155"/>
        <v>4233.8534</v>
      </c>
      <c r="U214" s="148">
        <f>+E214/I214-1</f>
        <v>0.12307692307692308</v>
      </c>
      <c r="V214" s="148">
        <f>+M214/E214-1</f>
        <v>-0.15068493150684936</v>
      </c>
      <c r="W214" s="64">
        <f t="shared" si="134"/>
        <v>66666.666666666672</v>
      </c>
      <c r="X214" s="64">
        <f t="shared" si="148"/>
        <v>12666.666666666668</v>
      </c>
      <c r="Y214" s="62">
        <f t="shared" si="135"/>
        <v>79333.333333333343</v>
      </c>
      <c r="Z214" s="62">
        <f t="shared" si="136"/>
        <v>79333.333333333343</v>
      </c>
      <c r="AA214" s="64">
        <f t="shared" si="137"/>
        <v>65000</v>
      </c>
      <c r="AB214" s="64">
        <f t="shared" si="149"/>
        <v>12350</v>
      </c>
      <c r="AC214" s="62">
        <f t="shared" si="138"/>
        <v>77350</v>
      </c>
      <c r="AD214" s="62">
        <f t="shared" si="139"/>
        <v>77350</v>
      </c>
      <c r="AE214" s="64">
        <f t="shared" si="140"/>
        <v>62000</v>
      </c>
      <c r="AF214" s="64">
        <f t="shared" si="150"/>
        <v>11780</v>
      </c>
      <c r="AG214" s="62">
        <f t="shared" si="141"/>
        <v>73780</v>
      </c>
      <c r="AH214" s="62">
        <f t="shared" si="142"/>
        <v>73780</v>
      </c>
      <c r="AI214" s="74">
        <f t="shared" si="143"/>
        <v>75775.473333333342</v>
      </c>
      <c r="AJ214" s="64">
        <f t="shared" si="151"/>
        <v>66666.666666666672</v>
      </c>
      <c r="AK214" s="64">
        <f t="shared" si="152"/>
        <v>12666.666666666668</v>
      </c>
      <c r="AL214" s="62">
        <f t="shared" si="144"/>
        <v>79333.333333333343</v>
      </c>
      <c r="AM214" s="62">
        <f t="shared" si="145"/>
        <v>79333.333333333343</v>
      </c>
    </row>
    <row r="215" spans="1:39" ht="38.25" x14ac:dyDescent="0.2">
      <c r="A215" s="59">
        <v>210</v>
      </c>
      <c r="B215" s="60" t="s">
        <v>170</v>
      </c>
      <c r="C215" s="61" t="s">
        <v>24</v>
      </c>
      <c r="D215" s="59">
        <v>1</v>
      </c>
      <c r="E215" s="62">
        <v>55000</v>
      </c>
      <c r="F215" s="64">
        <f t="shared" si="127"/>
        <v>10450</v>
      </c>
      <c r="G215" s="62">
        <f t="shared" si="128"/>
        <v>65450</v>
      </c>
      <c r="H215" s="62">
        <f t="shared" si="129"/>
        <v>65450</v>
      </c>
      <c r="I215" s="62">
        <v>65000</v>
      </c>
      <c r="J215" s="64">
        <f t="shared" si="146"/>
        <v>12350</v>
      </c>
      <c r="K215" s="62">
        <f t="shared" si="130"/>
        <v>77350</v>
      </c>
      <c r="L215" s="62">
        <f t="shared" si="131"/>
        <v>77350</v>
      </c>
      <c r="M215" s="62">
        <v>63000</v>
      </c>
      <c r="N215" s="64">
        <f t="shared" si="147"/>
        <v>11970</v>
      </c>
      <c r="O215" s="62">
        <f t="shared" si="132"/>
        <v>74970</v>
      </c>
      <c r="P215" s="62">
        <f t="shared" si="133"/>
        <v>74970</v>
      </c>
      <c r="Q215" s="62">
        <v>2960.64</v>
      </c>
      <c r="R215" s="62">
        <f t="shared" si="153"/>
        <v>562.52160000000003</v>
      </c>
      <c r="S215" s="62">
        <f t="shared" si="154"/>
        <v>3523.1615999999999</v>
      </c>
      <c r="T215" s="65">
        <f t="shared" si="155"/>
        <v>3523.1615999999999</v>
      </c>
      <c r="U215" s="148">
        <f>+E215/I215-1</f>
        <v>-0.15384615384615385</v>
      </c>
      <c r="V215" s="148">
        <f>+M215/E215-1</f>
        <v>0.1454545454545455</v>
      </c>
      <c r="W215" s="64">
        <f t="shared" si="134"/>
        <v>61000</v>
      </c>
      <c r="X215" s="64">
        <f t="shared" si="148"/>
        <v>11590</v>
      </c>
      <c r="Y215" s="62">
        <f t="shared" si="135"/>
        <v>72590</v>
      </c>
      <c r="Z215" s="62">
        <f t="shared" si="136"/>
        <v>72590</v>
      </c>
      <c r="AA215" s="64">
        <f t="shared" si="137"/>
        <v>63000</v>
      </c>
      <c r="AB215" s="64">
        <f t="shared" si="149"/>
        <v>11970</v>
      </c>
      <c r="AC215" s="62">
        <f t="shared" si="138"/>
        <v>74970</v>
      </c>
      <c r="AD215" s="62">
        <f t="shared" si="139"/>
        <v>74970</v>
      </c>
      <c r="AE215" s="64">
        <f t="shared" si="140"/>
        <v>55000</v>
      </c>
      <c r="AF215" s="64">
        <f t="shared" si="150"/>
        <v>10450</v>
      </c>
      <c r="AG215" s="62">
        <f t="shared" si="141"/>
        <v>65450</v>
      </c>
      <c r="AH215" s="62">
        <f t="shared" si="142"/>
        <v>65450</v>
      </c>
      <c r="AI215" s="74">
        <f t="shared" si="143"/>
        <v>69629.36</v>
      </c>
      <c r="AJ215" s="64">
        <f t="shared" si="151"/>
        <v>61000</v>
      </c>
      <c r="AK215" s="64">
        <f t="shared" si="152"/>
        <v>11590</v>
      </c>
      <c r="AL215" s="62">
        <f t="shared" si="144"/>
        <v>72590</v>
      </c>
      <c r="AM215" s="62">
        <f t="shared" si="145"/>
        <v>72590</v>
      </c>
    </row>
    <row r="216" spans="1:39" x14ac:dyDescent="0.2">
      <c r="Z216" s="74">
        <f>SUM(Z6:Z215)</f>
        <v>32763890.509999994</v>
      </c>
      <c r="AD216" s="74">
        <f>SUM(AD6:AD215)</f>
        <v>32509362.330000002</v>
      </c>
      <c r="AH216" s="74">
        <f>SUM(AH6:AH215)</f>
        <v>30130320.399999999</v>
      </c>
      <c r="AM216" s="74">
        <f>SUM(AM6:AM215)</f>
        <v>33122504.756083652</v>
      </c>
    </row>
  </sheetData>
  <autoFilter ref="A4:AI216">
    <filterColumn colId="4" showButton="0"/>
    <filterColumn colId="5" showButton="0"/>
    <filterColumn colId="6" showButton="0"/>
    <filterColumn colId="8" showButton="0"/>
    <filterColumn colId="9" showButton="0"/>
    <filterColumn colId="10" showButton="0"/>
    <filterColumn colId="12" showButton="0"/>
    <filterColumn colId="13" showButton="0"/>
    <filterColumn colId="14" showButton="0"/>
    <filterColumn colId="16" showButton="0"/>
    <filterColumn colId="17" showButton="0"/>
    <filterColumn colId="18" showButton="0"/>
    <filterColumn colId="22" showButton="0"/>
    <filterColumn colId="23" showButton="0"/>
    <filterColumn colId="24" showButton="0"/>
    <filterColumn colId="26" showButton="0"/>
    <filterColumn colId="27" showButton="0"/>
    <filterColumn colId="28" showButton="0"/>
    <filterColumn colId="30" showButton="0"/>
    <filterColumn colId="31" showButton="0"/>
    <filterColumn colId="32" showButton="0"/>
  </autoFilter>
  <mergeCells count="12">
    <mergeCell ref="U4:U5"/>
    <mergeCell ref="V4:V5"/>
    <mergeCell ref="W4:Z5"/>
    <mergeCell ref="AA4:AD5"/>
    <mergeCell ref="AE4:AH5"/>
    <mergeCell ref="AJ4:AM5"/>
    <mergeCell ref="E4:H4"/>
    <mergeCell ref="I4:L4"/>
    <mergeCell ref="M4:P4"/>
    <mergeCell ref="Q4:T4"/>
    <mergeCell ref="A1:C1"/>
    <mergeCell ref="A2:C2"/>
  </mergeCell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2"/>
  <sheetViews>
    <sheetView tabSelected="1" topLeftCell="A203" workbookViewId="0">
      <selection activeCell="B207" sqref="B207"/>
    </sheetView>
  </sheetViews>
  <sheetFormatPr baseColWidth="10" defaultRowHeight="15" x14ac:dyDescent="0.25"/>
  <cols>
    <col min="2" max="2" width="80.5703125" customWidth="1"/>
    <col min="5" max="5" width="9.42578125" bestFit="1" customWidth="1"/>
    <col min="6" max="6" width="8.28515625" bestFit="1" customWidth="1"/>
    <col min="7" max="8" width="9.42578125" bestFit="1" customWidth="1"/>
  </cols>
  <sheetData>
    <row r="1" spans="1:8" x14ac:dyDescent="0.25">
      <c r="A1" s="154" t="s">
        <v>2</v>
      </c>
      <c r="B1" s="154" t="s">
        <v>4</v>
      </c>
      <c r="C1" s="154" t="s">
        <v>5</v>
      </c>
      <c r="D1" s="154" t="s">
        <v>393</v>
      </c>
      <c r="E1" s="151" t="s">
        <v>731</v>
      </c>
      <c r="F1" s="152"/>
      <c r="G1" s="152"/>
      <c r="H1" s="153"/>
    </row>
    <row r="2" spans="1:8" ht="25.5" x14ac:dyDescent="0.25">
      <c r="A2" s="155"/>
      <c r="B2" s="155"/>
      <c r="C2" s="155"/>
      <c r="D2" s="155"/>
      <c r="E2" s="46" t="s">
        <v>732</v>
      </c>
      <c r="F2" s="46" t="s">
        <v>511</v>
      </c>
      <c r="G2" s="46" t="s">
        <v>733</v>
      </c>
      <c r="H2" s="46" t="s">
        <v>734</v>
      </c>
    </row>
    <row r="3" spans="1:8" ht="63.75" x14ac:dyDescent="0.25">
      <c r="A3" s="59">
        <v>1</v>
      </c>
      <c r="B3" s="60" t="s">
        <v>523</v>
      </c>
      <c r="C3" s="61" t="s">
        <v>9</v>
      </c>
      <c r="D3" s="59">
        <v>1</v>
      </c>
      <c r="E3" s="62">
        <v>31227.825077999998</v>
      </c>
      <c r="F3" s="62">
        <v>5933.2867648199999</v>
      </c>
      <c r="G3" s="62">
        <v>37161.111842819999</v>
      </c>
      <c r="H3" s="62">
        <v>37161.111842819999</v>
      </c>
    </row>
    <row r="4" spans="1:8" ht="63.75" x14ac:dyDescent="0.25">
      <c r="A4" s="59">
        <v>2</v>
      </c>
      <c r="B4" s="60" t="s">
        <v>524</v>
      </c>
      <c r="C4" s="61" t="s">
        <v>9</v>
      </c>
      <c r="D4" s="59">
        <v>1</v>
      </c>
      <c r="E4" s="62">
        <v>41440.004982000006</v>
      </c>
      <c r="F4" s="62">
        <v>7873.6009465800016</v>
      </c>
      <c r="G4" s="62">
        <v>49313.605928580007</v>
      </c>
      <c r="H4" s="62">
        <v>49313.605928580007</v>
      </c>
    </row>
    <row r="5" spans="1:8" ht="25.5" x14ac:dyDescent="0.25">
      <c r="A5" s="59">
        <v>3</v>
      </c>
      <c r="B5" s="60" t="s">
        <v>525</v>
      </c>
      <c r="C5" s="61" t="s">
        <v>9</v>
      </c>
      <c r="D5" s="59">
        <v>1</v>
      </c>
      <c r="E5" s="62">
        <v>36333.333333333336</v>
      </c>
      <c r="F5" s="62">
        <v>6903.3333333333339</v>
      </c>
      <c r="G5" s="62">
        <v>43236.666666666672</v>
      </c>
      <c r="H5" s="62">
        <v>43236.666666666672</v>
      </c>
    </row>
    <row r="6" spans="1:8" ht="38.25" x14ac:dyDescent="0.25">
      <c r="A6" s="59">
        <v>4</v>
      </c>
      <c r="B6" s="60" t="s">
        <v>526</v>
      </c>
      <c r="C6" s="61" t="s">
        <v>13</v>
      </c>
      <c r="D6" s="59">
        <v>1</v>
      </c>
      <c r="E6" s="62">
        <v>70333.333333333328</v>
      </c>
      <c r="F6" s="62">
        <v>13363.333333333332</v>
      </c>
      <c r="G6" s="62">
        <v>83696.666666666657</v>
      </c>
      <c r="H6" s="62">
        <v>83696.666666666657</v>
      </c>
    </row>
    <row r="7" spans="1:8" ht="38.25" x14ac:dyDescent="0.25">
      <c r="A7" s="59">
        <v>5</v>
      </c>
      <c r="B7" s="77" t="s">
        <v>527</v>
      </c>
      <c r="C7" s="61" t="s">
        <v>18</v>
      </c>
      <c r="D7" s="59">
        <v>1</v>
      </c>
      <c r="E7" s="62">
        <v>191333.33333333334</v>
      </c>
      <c r="F7" s="62">
        <v>0</v>
      </c>
      <c r="G7" s="62">
        <v>191333.33333333334</v>
      </c>
      <c r="H7" s="62">
        <v>191333.33333333334</v>
      </c>
    </row>
    <row r="8" spans="1:8" ht="38.25" x14ac:dyDescent="0.25">
      <c r="A8" s="59">
        <v>6</v>
      </c>
      <c r="B8" s="77" t="s">
        <v>528</v>
      </c>
      <c r="C8" s="61" t="s">
        <v>18</v>
      </c>
      <c r="D8" s="59">
        <v>1</v>
      </c>
      <c r="E8" s="62">
        <v>159666.66666666666</v>
      </c>
      <c r="F8" s="62">
        <v>0</v>
      </c>
      <c r="G8" s="62">
        <v>159666.66666666666</v>
      </c>
      <c r="H8" s="62">
        <v>159666.66666666666</v>
      </c>
    </row>
    <row r="9" spans="1:8" ht="63.75" x14ac:dyDescent="0.25">
      <c r="A9" s="59">
        <v>7</v>
      </c>
      <c r="B9" s="60" t="s">
        <v>529</v>
      </c>
      <c r="C9" s="61" t="s">
        <v>22</v>
      </c>
      <c r="D9" s="59">
        <v>1</v>
      </c>
      <c r="E9" s="62">
        <v>30500</v>
      </c>
      <c r="F9" s="62">
        <v>5795</v>
      </c>
      <c r="G9" s="62">
        <v>36295</v>
      </c>
      <c r="H9" s="62">
        <v>36295</v>
      </c>
    </row>
    <row r="10" spans="1:8" ht="25.5" x14ac:dyDescent="0.25">
      <c r="A10" s="59">
        <v>8</v>
      </c>
      <c r="B10" s="60" t="s">
        <v>530</v>
      </c>
      <c r="C10" s="61" t="s">
        <v>23</v>
      </c>
      <c r="D10" s="59">
        <v>1</v>
      </c>
      <c r="E10" s="62">
        <v>6033.333333333333</v>
      </c>
      <c r="F10" s="62">
        <v>1146.3333333333333</v>
      </c>
      <c r="G10" s="62">
        <v>7179.6666666666661</v>
      </c>
      <c r="H10" s="62">
        <v>7179.6666666666661</v>
      </c>
    </row>
    <row r="11" spans="1:8" ht="51" x14ac:dyDescent="0.25">
      <c r="A11" s="59">
        <v>9</v>
      </c>
      <c r="B11" s="60" t="s">
        <v>531</v>
      </c>
      <c r="C11" s="61" t="s">
        <v>24</v>
      </c>
      <c r="D11" s="59">
        <v>1</v>
      </c>
      <c r="E11" s="62">
        <v>1816.6666666666667</v>
      </c>
      <c r="F11" s="62">
        <v>345.16666666666669</v>
      </c>
      <c r="G11" s="62">
        <v>2161.8333333333335</v>
      </c>
      <c r="H11" s="62">
        <v>2161.8333333333335</v>
      </c>
    </row>
    <row r="12" spans="1:8" ht="38.25" x14ac:dyDescent="0.25">
      <c r="A12" s="59">
        <v>10</v>
      </c>
      <c r="B12" s="80" t="s">
        <v>532</v>
      </c>
      <c r="C12" s="61" t="s">
        <v>29</v>
      </c>
      <c r="D12" s="59">
        <v>1</v>
      </c>
      <c r="E12" s="62">
        <v>102740</v>
      </c>
      <c r="F12" s="62">
        <v>19520.599999999999</v>
      </c>
      <c r="G12" s="62">
        <v>122260.6</v>
      </c>
      <c r="H12" s="62">
        <v>122260.6</v>
      </c>
    </row>
    <row r="13" spans="1:8" ht="63.75" x14ac:dyDescent="0.25">
      <c r="A13" s="59">
        <v>11</v>
      </c>
      <c r="B13" s="80" t="s">
        <v>533</v>
      </c>
      <c r="C13" s="61" t="s">
        <v>13</v>
      </c>
      <c r="D13" s="59">
        <v>1</v>
      </c>
      <c r="E13" s="62">
        <v>84333.333333333328</v>
      </c>
      <c r="F13" s="62">
        <v>16023.333333333332</v>
      </c>
      <c r="G13" s="62">
        <v>100356.66666666666</v>
      </c>
      <c r="H13" s="62">
        <v>100356.66666666666</v>
      </c>
    </row>
    <row r="14" spans="1:8" ht="76.5" x14ac:dyDescent="0.25">
      <c r="A14" s="59">
        <v>12</v>
      </c>
      <c r="B14" s="80" t="s">
        <v>534</v>
      </c>
      <c r="C14" s="61" t="s">
        <v>29</v>
      </c>
      <c r="D14" s="59">
        <v>1</v>
      </c>
      <c r="E14" s="62">
        <v>99333.333333333328</v>
      </c>
      <c r="F14" s="62">
        <v>18873.333333333332</v>
      </c>
      <c r="G14" s="62">
        <v>118206.66666666666</v>
      </c>
      <c r="H14" s="62">
        <v>118206.66666666666</v>
      </c>
    </row>
    <row r="15" spans="1:8" ht="51" x14ac:dyDescent="0.25">
      <c r="A15" s="59">
        <v>13</v>
      </c>
      <c r="B15" s="80" t="s">
        <v>535</v>
      </c>
      <c r="C15" s="61" t="s">
        <v>13</v>
      </c>
      <c r="D15" s="59">
        <v>1</v>
      </c>
      <c r="E15" s="62">
        <v>33000</v>
      </c>
      <c r="F15" s="62">
        <v>6270</v>
      </c>
      <c r="G15" s="62">
        <v>39270</v>
      </c>
      <c r="H15" s="62">
        <v>39270</v>
      </c>
    </row>
    <row r="16" spans="1:8" ht="63.75" x14ac:dyDescent="0.25">
      <c r="A16" s="59">
        <v>14</v>
      </c>
      <c r="B16" s="80" t="s">
        <v>536</v>
      </c>
      <c r="C16" s="61" t="s">
        <v>13</v>
      </c>
      <c r="D16" s="59">
        <v>1</v>
      </c>
      <c r="E16" s="62">
        <v>243666.66666666666</v>
      </c>
      <c r="F16" s="62">
        <v>46296.666666666664</v>
      </c>
      <c r="G16" s="62">
        <v>289963.33333333331</v>
      </c>
      <c r="H16" s="62">
        <v>289963.33333333331</v>
      </c>
    </row>
    <row r="17" spans="1:8" ht="38.25" x14ac:dyDescent="0.25">
      <c r="A17" s="59">
        <v>15</v>
      </c>
      <c r="B17" s="81" t="s">
        <v>537</v>
      </c>
      <c r="C17" s="61" t="s">
        <v>13</v>
      </c>
      <c r="D17" s="59">
        <v>1</v>
      </c>
      <c r="E17" s="62">
        <v>67000</v>
      </c>
      <c r="F17" s="62">
        <v>12730</v>
      </c>
      <c r="G17" s="62">
        <v>79730</v>
      </c>
      <c r="H17" s="62">
        <v>79730</v>
      </c>
    </row>
    <row r="18" spans="1:8" ht="140.25" x14ac:dyDescent="0.25">
      <c r="A18" s="59">
        <v>16</v>
      </c>
      <c r="B18" s="80" t="s">
        <v>538</v>
      </c>
      <c r="C18" s="82" t="s">
        <v>24</v>
      </c>
      <c r="D18" s="59">
        <v>1</v>
      </c>
      <c r="E18" s="62">
        <v>67000</v>
      </c>
      <c r="F18" s="62">
        <v>12730</v>
      </c>
      <c r="G18" s="62">
        <v>79730</v>
      </c>
      <c r="H18" s="62">
        <v>79730</v>
      </c>
    </row>
    <row r="19" spans="1:8" ht="51" x14ac:dyDescent="0.25">
      <c r="A19" s="59">
        <v>17</v>
      </c>
      <c r="B19" s="80" t="s">
        <v>724</v>
      </c>
      <c r="C19" s="82" t="s">
        <v>13</v>
      </c>
      <c r="D19" s="59">
        <v>1</v>
      </c>
      <c r="E19" s="62">
        <v>124809.995268</v>
      </c>
      <c r="F19" s="62">
        <v>23713.89910092</v>
      </c>
      <c r="G19" s="62">
        <v>148523.89436892001</v>
      </c>
      <c r="H19" s="62">
        <v>148523.89436892001</v>
      </c>
    </row>
    <row r="20" spans="1:8" ht="51" x14ac:dyDescent="0.25">
      <c r="A20" s="59">
        <v>18</v>
      </c>
      <c r="B20" s="80" t="s">
        <v>539</v>
      </c>
      <c r="C20" s="84" t="s">
        <v>29</v>
      </c>
      <c r="D20" s="59">
        <v>1</v>
      </c>
      <c r="E20" s="62">
        <v>249000</v>
      </c>
      <c r="F20" s="62">
        <v>47310</v>
      </c>
      <c r="G20" s="62">
        <v>296310</v>
      </c>
      <c r="H20" s="62">
        <v>296310</v>
      </c>
    </row>
    <row r="21" spans="1:8" ht="51" x14ac:dyDescent="0.25">
      <c r="A21" s="59">
        <v>19</v>
      </c>
      <c r="B21" s="80" t="s">
        <v>540</v>
      </c>
      <c r="C21" s="84" t="s">
        <v>29</v>
      </c>
      <c r="D21" s="59">
        <v>1</v>
      </c>
      <c r="E21" s="62">
        <v>209333.33333333334</v>
      </c>
      <c r="F21" s="62">
        <v>39773.333333333336</v>
      </c>
      <c r="G21" s="62">
        <v>249106.66666666669</v>
      </c>
      <c r="H21" s="62">
        <v>249106.66666666669</v>
      </c>
    </row>
    <row r="22" spans="1:8" ht="102" x14ac:dyDescent="0.25">
      <c r="A22" s="59">
        <v>20</v>
      </c>
      <c r="B22" s="80" t="s">
        <v>541</v>
      </c>
      <c r="C22" s="84" t="s">
        <v>13</v>
      </c>
      <c r="D22" s="59">
        <v>1</v>
      </c>
      <c r="E22" s="62">
        <v>84000</v>
      </c>
      <c r="F22" s="62">
        <v>15960</v>
      </c>
      <c r="G22" s="62">
        <v>99960</v>
      </c>
      <c r="H22" s="62">
        <v>99960</v>
      </c>
    </row>
    <row r="23" spans="1:8" ht="102" x14ac:dyDescent="0.25">
      <c r="A23" s="59">
        <v>21</v>
      </c>
      <c r="B23" s="80" t="s">
        <v>542</v>
      </c>
      <c r="C23" s="84" t="s">
        <v>13</v>
      </c>
      <c r="D23" s="59">
        <v>1</v>
      </c>
      <c r="E23" s="62">
        <v>84666.666666666672</v>
      </c>
      <c r="F23" s="62">
        <v>16086.666666666668</v>
      </c>
      <c r="G23" s="62">
        <v>100753.33333333334</v>
      </c>
      <c r="H23" s="62">
        <v>100753.33333333334</v>
      </c>
    </row>
    <row r="24" spans="1:8" ht="102" x14ac:dyDescent="0.25">
      <c r="A24" s="59">
        <v>22</v>
      </c>
      <c r="B24" s="80" t="s">
        <v>543</v>
      </c>
      <c r="C24" s="85" t="s">
        <v>33</v>
      </c>
      <c r="D24" s="59">
        <v>1</v>
      </c>
      <c r="E24" s="62">
        <v>310666.66666666669</v>
      </c>
      <c r="F24" s="62">
        <v>59026.666666666672</v>
      </c>
      <c r="G24" s="62">
        <v>369693.33333333337</v>
      </c>
      <c r="H24" s="62">
        <v>369693.33333333337</v>
      </c>
    </row>
    <row r="25" spans="1:8" ht="178.5" x14ac:dyDescent="0.25">
      <c r="A25" s="59">
        <v>23</v>
      </c>
      <c r="B25" s="60" t="s">
        <v>544</v>
      </c>
      <c r="C25" s="61" t="s">
        <v>13</v>
      </c>
      <c r="D25" s="59">
        <v>1</v>
      </c>
      <c r="E25" s="62">
        <v>74000</v>
      </c>
      <c r="F25" s="62">
        <v>14060</v>
      </c>
      <c r="G25" s="62">
        <v>88060</v>
      </c>
      <c r="H25" s="62">
        <v>88060</v>
      </c>
    </row>
    <row r="26" spans="1:8" ht="140.25" x14ac:dyDescent="0.25">
      <c r="A26" s="59">
        <v>24</v>
      </c>
      <c r="B26" s="86" t="s">
        <v>545</v>
      </c>
      <c r="C26" s="61" t="s">
        <v>33</v>
      </c>
      <c r="D26" s="59">
        <v>1</v>
      </c>
      <c r="E26" s="62">
        <v>102000</v>
      </c>
      <c r="F26" s="62">
        <v>19380</v>
      </c>
      <c r="G26" s="62">
        <v>121380</v>
      </c>
      <c r="H26" s="62">
        <v>121380</v>
      </c>
    </row>
    <row r="27" spans="1:8" ht="102" x14ac:dyDescent="0.25">
      <c r="A27" s="59">
        <v>25</v>
      </c>
      <c r="B27" s="87" t="s">
        <v>546</v>
      </c>
      <c r="C27" s="61" t="s">
        <v>24</v>
      </c>
      <c r="D27" s="59">
        <v>1</v>
      </c>
      <c r="E27" s="62">
        <v>13166.666666666666</v>
      </c>
      <c r="F27" s="62">
        <v>2501.6666666666665</v>
      </c>
      <c r="G27" s="62">
        <v>15668.333333333332</v>
      </c>
      <c r="H27" s="62">
        <v>15668.333333333332</v>
      </c>
    </row>
    <row r="28" spans="1:8" ht="51" x14ac:dyDescent="0.25">
      <c r="A28" s="59">
        <v>26</v>
      </c>
      <c r="B28" s="60" t="s">
        <v>547</v>
      </c>
      <c r="C28" s="61" t="s">
        <v>38</v>
      </c>
      <c r="D28" s="59">
        <v>1</v>
      </c>
      <c r="E28" s="62">
        <v>30200</v>
      </c>
      <c r="F28" s="62">
        <v>5738</v>
      </c>
      <c r="G28" s="62">
        <v>35938</v>
      </c>
      <c r="H28" s="62">
        <v>35938</v>
      </c>
    </row>
    <row r="29" spans="1:8" ht="127.5" x14ac:dyDescent="0.25">
      <c r="A29" s="59">
        <v>27</v>
      </c>
      <c r="B29" s="87" t="s">
        <v>548</v>
      </c>
      <c r="C29" s="61" t="s">
        <v>13</v>
      </c>
      <c r="D29" s="59">
        <v>1</v>
      </c>
      <c r="E29" s="62">
        <v>115000</v>
      </c>
      <c r="F29" s="62">
        <v>21850</v>
      </c>
      <c r="G29" s="62">
        <v>136850</v>
      </c>
      <c r="H29" s="62">
        <v>136850</v>
      </c>
    </row>
    <row r="30" spans="1:8" ht="38.25" x14ac:dyDescent="0.25">
      <c r="A30" s="59">
        <v>28</v>
      </c>
      <c r="B30" s="60" t="s">
        <v>549</v>
      </c>
      <c r="C30" s="61" t="s">
        <v>13</v>
      </c>
      <c r="D30" s="59">
        <v>1</v>
      </c>
      <c r="E30" s="62">
        <v>118333.33333333333</v>
      </c>
      <c r="F30" s="62">
        <v>22483.333333333332</v>
      </c>
      <c r="G30" s="62">
        <v>140816.66666666666</v>
      </c>
      <c r="H30" s="62">
        <v>140816.66666666666</v>
      </c>
    </row>
    <row r="31" spans="1:8" ht="38.25" x14ac:dyDescent="0.25">
      <c r="A31" s="59">
        <v>29</v>
      </c>
      <c r="B31" s="60" t="s">
        <v>550</v>
      </c>
      <c r="C31" s="61" t="s">
        <v>13</v>
      </c>
      <c r="D31" s="59">
        <v>1</v>
      </c>
      <c r="E31" s="62">
        <v>640733.33333333337</v>
      </c>
      <c r="F31" s="62">
        <v>121739.33333333334</v>
      </c>
      <c r="G31" s="62">
        <v>762472.66666666674</v>
      </c>
      <c r="H31" s="62">
        <v>762472.66666666674</v>
      </c>
    </row>
    <row r="32" spans="1:8" ht="89.25" x14ac:dyDescent="0.25">
      <c r="A32" s="59">
        <v>30</v>
      </c>
      <c r="B32" s="87" t="s">
        <v>551</v>
      </c>
      <c r="C32" s="61" t="s">
        <v>38</v>
      </c>
      <c r="D32" s="59">
        <v>1</v>
      </c>
      <c r="E32" s="62">
        <v>56000</v>
      </c>
      <c r="F32" s="62">
        <v>10640</v>
      </c>
      <c r="G32" s="62">
        <v>66640</v>
      </c>
      <c r="H32" s="62">
        <v>66640</v>
      </c>
    </row>
    <row r="33" spans="1:8" ht="76.5" x14ac:dyDescent="0.25">
      <c r="A33" s="59">
        <v>31</v>
      </c>
      <c r="B33" s="60" t="s">
        <v>552</v>
      </c>
      <c r="C33" s="61" t="s">
        <v>24</v>
      </c>
      <c r="D33" s="59">
        <v>1</v>
      </c>
      <c r="E33" s="62">
        <v>182833.33333333334</v>
      </c>
      <c r="F33" s="62">
        <v>34738.333333333336</v>
      </c>
      <c r="G33" s="62">
        <v>217571.66666666669</v>
      </c>
      <c r="H33" s="62">
        <v>217571.66666666669</v>
      </c>
    </row>
    <row r="34" spans="1:8" ht="76.5" x14ac:dyDescent="0.25">
      <c r="A34" s="59">
        <v>32</v>
      </c>
      <c r="B34" s="60" t="s">
        <v>553</v>
      </c>
      <c r="C34" s="61" t="s">
        <v>24</v>
      </c>
      <c r="D34" s="59">
        <v>1</v>
      </c>
      <c r="E34" s="62">
        <v>204833.33333333334</v>
      </c>
      <c r="F34" s="62">
        <v>38918.333333333336</v>
      </c>
      <c r="G34" s="62">
        <v>243751.66666666669</v>
      </c>
      <c r="H34" s="62">
        <v>243751.66666666669</v>
      </c>
    </row>
    <row r="35" spans="1:8" ht="114.75" x14ac:dyDescent="0.25">
      <c r="A35" s="59">
        <v>33</v>
      </c>
      <c r="B35" s="60" t="s">
        <v>554</v>
      </c>
      <c r="C35" s="61" t="s">
        <v>24</v>
      </c>
      <c r="D35" s="59">
        <v>1</v>
      </c>
      <c r="E35" s="62">
        <v>8066.666666666667</v>
      </c>
      <c r="F35" s="62">
        <v>1532.6666666666667</v>
      </c>
      <c r="G35" s="62">
        <v>9599.3333333333339</v>
      </c>
      <c r="H35" s="62">
        <v>9599.3333333333339</v>
      </c>
    </row>
    <row r="36" spans="1:8" ht="38.25" x14ac:dyDescent="0.25">
      <c r="A36" s="59">
        <v>34</v>
      </c>
      <c r="B36" s="60" t="s">
        <v>555</v>
      </c>
      <c r="C36" s="61" t="s">
        <v>24</v>
      </c>
      <c r="D36" s="59">
        <v>1</v>
      </c>
      <c r="E36" s="62">
        <v>5166.666666666667</v>
      </c>
      <c r="F36" s="62">
        <v>981.66666666666674</v>
      </c>
      <c r="G36" s="62">
        <v>6148.3333333333339</v>
      </c>
      <c r="H36" s="62">
        <v>6148.3333333333339</v>
      </c>
    </row>
    <row r="37" spans="1:8" ht="38.25" x14ac:dyDescent="0.25">
      <c r="A37" s="59">
        <v>35</v>
      </c>
      <c r="B37" s="60" t="s">
        <v>556</v>
      </c>
      <c r="C37" s="61" t="s">
        <v>24</v>
      </c>
      <c r="D37" s="59">
        <v>1</v>
      </c>
      <c r="E37" s="62">
        <v>7033.333333333333</v>
      </c>
      <c r="F37" s="62">
        <v>1336.3333333333333</v>
      </c>
      <c r="G37" s="62">
        <v>8369.6666666666661</v>
      </c>
      <c r="H37" s="62">
        <v>8369.6666666666661</v>
      </c>
    </row>
    <row r="38" spans="1:8" ht="38.25" x14ac:dyDescent="0.25">
      <c r="A38" s="59">
        <v>36</v>
      </c>
      <c r="B38" s="60" t="s">
        <v>557</v>
      </c>
      <c r="C38" s="61" t="s">
        <v>24</v>
      </c>
      <c r="D38" s="59">
        <v>1</v>
      </c>
      <c r="E38" s="62">
        <v>7233.333333333333</v>
      </c>
      <c r="F38" s="62">
        <v>1374.3333333333333</v>
      </c>
      <c r="G38" s="62">
        <v>8607.6666666666661</v>
      </c>
      <c r="H38" s="62">
        <v>8607.6666666666661</v>
      </c>
    </row>
    <row r="39" spans="1:8" ht="76.5" x14ac:dyDescent="0.25">
      <c r="A39" s="59">
        <v>37</v>
      </c>
      <c r="B39" s="60" t="s">
        <v>558</v>
      </c>
      <c r="C39" s="61" t="s">
        <v>24</v>
      </c>
      <c r="D39" s="59">
        <v>1</v>
      </c>
      <c r="E39" s="62">
        <v>12266.666666666666</v>
      </c>
      <c r="F39" s="62">
        <v>2330.6666666666665</v>
      </c>
      <c r="G39" s="62">
        <v>14597.333333333332</v>
      </c>
      <c r="H39" s="62">
        <v>14597.333333333332</v>
      </c>
    </row>
    <row r="40" spans="1:8" ht="89.25" x14ac:dyDescent="0.25">
      <c r="A40" s="59">
        <v>38</v>
      </c>
      <c r="B40" s="60" t="s">
        <v>559</v>
      </c>
      <c r="C40" s="61" t="s">
        <v>24</v>
      </c>
      <c r="D40" s="59">
        <v>1</v>
      </c>
      <c r="E40" s="62">
        <v>16633.333333333332</v>
      </c>
      <c r="F40" s="62">
        <v>3160.333333333333</v>
      </c>
      <c r="G40" s="62">
        <v>19793.666666666664</v>
      </c>
      <c r="H40" s="62">
        <v>19793.666666666664</v>
      </c>
    </row>
    <row r="41" spans="1:8" ht="89.25" x14ac:dyDescent="0.25">
      <c r="A41" s="59">
        <v>39</v>
      </c>
      <c r="B41" s="60" t="s">
        <v>560</v>
      </c>
      <c r="C41" s="61" t="s">
        <v>24</v>
      </c>
      <c r="D41" s="59">
        <v>1</v>
      </c>
      <c r="E41" s="62">
        <v>7366.666666666667</v>
      </c>
      <c r="F41" s="62">
        <v>1399.6666666666667</v>
      </c>
      <c r="G41" s="62">
        <v>8766.3333333333339</v>
      </c>
      <c r="H41" s="62">
        <v>8766.3333333333339</v>
      </c>
    </row>
    <row r="42" spans="1:8" ht="89.25" x14ac:dyDescent="0.25">
      <c r="A42" s="59">
        <v>40</v>
      </c>
      <c r="B42" s="60" t="s">
        <v>561</v>
      </c>
      <c r="C42" s="61" t="s">
        <v>24</v>
      </c>
      <c r="D42" s="59">
        <v>1</v>
      </c>
      <c r="E42" s="62">
        <v>12066.666666666666</v>
      </c>
      <c r="F42" s="62">
        <v>2292.6666666666665</v>
      </c>
      <c r="G42" s="62">
        <v>14359.333333333332</v>
      </c>
      <c r="H42" s="62">
        <v>14359.333333333332</v>
      </c>
    </row>
    <row r="43" spans="1:8" ht="102" x14ac:dyDescent="0.25">
      <c r="A43" s="59">
        <v>41</v>
      </c>
      <c r="B43" s="60" t="s">
        <v>562</v>
      </c>
      <c r="C43" s="61" t="s">
        <v>24</v>
      </c>
      <c r="D43" s="59">
        <v>1</v>
      </c>
      <c r="E43" s="62">
        <v>124513.33333333333</v>
      </c>
      <c r="F43" s="62">
        <v>23657.533333333333</v>
      </c>
      <c r="G43" s="62">
        <v>148170.86666666667</v>
      </c>
      <c r="H43" s="62">
        <v>148170.86666666667</v>
      </c>
    </row>
    <row r="44" spans="1:8" ht="38.25" x14ac:dyDescent="0.25">
      <c r="A44" s="59">
        <v>42</v>
      </c>
      <c r="B44" s="60" t="s">
        <v>563</v>
      </c>
      <c r="C44" s="61" t="s">
        <v>24</v>
      </c>
      <c r="D44" s="59">
        <v>1</v>
      </c>
      <c r="E44" s="62">
        <v>138166.66666666666</v>
      </c>
      <c r="F44" s="62">
        <v>26251.666666666664</v>
      </c>
      <c r="G44" s="62">
        <v>164418.33333333331</v>
      </c>
      <c r="H44" s="62">
        <v>164418.33333333331</v>
      </c>
    </row>
    <row r="45" spans="1:8" ht="38.25" x14ac:dyDescent="0.25">
      <c r="A45" s="59">
        <v>43</v>
      </c>
      <c r="B45" s="60" t="s">
        <v>564</v>
      </c>
      <c r="C45" s="61" t="s">
        <v>24</v>
      </c>
      <c r="D45" s="59">
        <v>1</v>
      </c>
      <c r="E45" s="62">
        <v>146333.33333333334</v>
      </c>
      <c r="F45" s="62">
        <v>27803.333333333336</v>
      </c>
      <c r="G45" s="62">
        <v>174136.66666666669</v>
      </c>
      <c r="H45" s="62">
        <v>174136.66666666669</v>
      </c>
    </row>
    <row r="46" spans="1:8" ht="38.25" x14ac:dyDescent="0.25">
      <c r="A46" s="59">
        <v>44</v>
      </c>
      <c r="B46" s="77" t="s">
        <v>565</v>
      </c>
      <c r="C46" s="61" t="s">
        <v>24</v>
      </c>
      <c r="D46" s="59">
        <v>1</v>
      </c>
      <c r="E46" s="62">
        <v>54400</v>
      </c>
      <c r="F46" s="62">
        <v>10336</v>
      </c>
      <c r="G46" s="62">
        <v>64736</v>
      </c>
      <c r="H46" s="62">
        <v>64736</v>
      </c>
    </row>
    <row r="47" spans="1:8" ht="38.25" x14ac:dyDescent="0.25">
      <c r="A47" s="59">
        <v>45</v>
      </c>
      <c r="B47" s="60" t="s">
        <v>566</v>
      </c>
      <c r="C47" s="61" t="s">
        <v>24</v>
      </c>
      <c r="D47" s="59">
        <v>1</v>
      </c>
      <c r="E47" s="62">
        <v>35666.666666666664</v>
      </c>
      <c r="F47" s="62">
        <v>6776.6666666666661</v>
      </c>
      <c r="G47" s="62">
        <v>42443.333333333328</v>
      </c>
      <c r="H47" s="62">
        <v>42443.333333333328</v>
      </c>
    </row>
    <row r="48" spans="1:8" ht="38.25" x14ac:dyDescent="0.25">
      <c r="A48" s="59">
        <v>46</v>
      </c>
      <c r="B48" s="60" t="s">
        <v>567</v>
      </c>
      <c r="C48" s="61" t="s">
        <v>24</v>
      </c>
      <c r="D48" s="59">
        <v>1</v>
      </c>
      <c r="E48" s="62">
        <v>71066.666666666672</v>
      </c>
      <c r="F48" s="62">
        <v>13502.666666666668</v>
      </c>
      <c r="G48" s="62">
        <v>84569.333333333343</v>
      </c>
      <c r="H48" s="62">
        <v>84569.333333333343</v>
      </c>
    </row>
    <row r="49" spans="1:8" ht="38.25" x14ac:dyDescent="0.25">
      <c r="A49" s="59">
        <v>47</v>
      </c>
      <c r="B49" s="60" t="s">
        <v>568</v>
      </c>
      <c r="C49" s="61" t="s">
        <v>24</v>
      </c>
      <c r="D49" s="59">
        <v>1</v>
      </c>
      <c r="E49" s="62">
        <v>35000</v>
      </c>
      <c r="F49" s="62">
        <v>6650</v>
      </c>
      <c r="G49" s="62">
        <v>41650</v>
      </c>
      <c r="H49" s="62">
        <v>41650</v>
      </c>
    </row>
    <row r="50" spans="1:8" ht="38.25" x14ac:dyDescent="0.25">
      <c r="A50" s="59">
        <v>48</v>
      </c>
      <c r="B50" s="60" t="s">
        <v>569</v>
      </c>
      <c r="C50" s="61" t="s">
        <v>24</v>
      </c>
      <c r="D50" s="59">
        <v>1</v>
      </c>
      <c r="E50" s="62">
        <v>3133.3333333333335</v>
      </c>
      <c r="F50" s="62">
        <v>595.33333333333337</v>
      </c>
      <c r="G50" s="62">
        <v>3728.666666666667</v>
      </c>
      <c r="H50" s="62">
        <v>3728.666666666667</v>
      </c>
    </row>
    <row r="51" spans="1:8" ht="38.25" x14ac:dyDescent="0.25">
      <c r="A51" s="59">
        <v>49</v>
      </c>
      <c r="B51" s="60" t="s">
        <v>570</v>
      </c>
      <c r="C51" s="61" t="s">
        <v>24</v>
      </c>
      <c r="D51" s="59">
        <v>1</v>
      </c>
      <c r="E51" s="62">
        <v>8833.3333333333339</v>
      </c>
      <c r="F51" s="62">
        <v>1678.3333333333335</v>
      </c>
      <c r="G51" s="62">
        <v>10511.666666666668</v>
      </c>
      <c r="H51" s="62">
        <v>10511.666666666668</v>
      </c>
    </row>
    <row r="52" spans="1:8" ht="25.5" x14ac:dyDescent="0.25">
      <c r="A52" s="59">
        <v>50</v>
      </c>
      <c r="B52" s="60" t="s">
        <v>571</v>
      </c>
      <c r="C52" s="61" t="s">
        <v>24</v>
      </c>
      <c r="D52" s="59">
        <v>1</v>
      </c>
      <c r="E52" s="62">
        <v>3933.3333333333335</v>
      </c>
      <c r="F52" s="62">
        <v>747.33333333333337</v>
      </c>
      <c r="G52" s="62">
        <v>4680.666666666667</v>
      </c>
      <c r="H52" s="62">
        <v>4680.666666666667</v>
      </c>
    </row>
    <row r="53" spans="1:8" ht="25.5" x14ac:dyDescent="0.25">
      <c r="A53" s="59">
        <v>51</v>
      </c>
      <c r="B53" s="60" t="s">
        <v>572</v>
      </c>
      <c r="C53" s="61" t="s">
        <v>24</v>
      </c>
      <c r="D53" s="59">
        <v>1</v>
      </c>
      <c r="E53" s="62">
        <v>111066.66666666667</v>
      </c>
      <c r="F53" s="62">
        <v>21102.666666666668</v>
      </c>
      <c r="G53" s="62">
        <v>132169.33333333334</v>
      </c>
      <c r="H53" s="62">
        <v>132169.33333333334</v>
      </c>
    </row>
    <row r="54" spans="1:8" ht="25.5" x14ac:dyDescent="0.25">
      <c r="A54" s="59">
        <v>52</v>
      </c>
      <c r="B54" s="60" t="s">
        <v>573</v>
      </c>
      <c r="C54" s="61" t="s">
        <v>24</v>
      </c>
      <c r="D54" s="59">
        <v>1</v>
      </c>
      <c r="E54" s="62">
        <v>57333.333333333336</v>
      </c>
      <c r="F54" s="62">
        <v>10893.333333333334</v>
      </c>
      <c r="G54" s="62">
        <v>68226.666666666672</v>
      </c>
      <c r="H54" s="62">
        <v>68226.666666666672</v>
      </c>
    </row>
    <row r="55" spans="1:8" ht="25.5" x14ac:dyDescent="0.25">
      <c r="A55" s="59">
        <v>53</v>
      </c>
      <c r="B55" s="60" t="s">
        <v>574</v>
      </c>
      <c r="C55" s="61" t="s">
        <v>24</v>
      </c>
      <c r="D55" s="59">
        <v>1</v>
      </c>
      <c r="E55" s="62">
        <v>3766.6666666666665</v>
      </c>
      <c r="F55" s="62">
        <v>715.66666666666663</v>
      </c>
      <c r="G55" s="62">
        <v>4482.333333333333</v>
      </c>
      <c r="H55" s="62">
        <v>4482.333333333333</v>
      </c>
    </row>
    <row r="56" spans="1:8" ht="25.5" x14ac:dyDescent="0.25">
      <c r="A56" s="59">
        <v>54</v>
      </c>
      <c r="B56" s="60" t="s">
        <v>575</v>
      </c>
      <c r="C56" s="61" t="s">
        <v>24</v>
      </c>
      <c r="D56" s="59">
        <v>1</v>
      </c>
      <c r="E56" s="62">
        <v>11733.333333333334</v>
      </c>
      <c r="F56" s="62">
        <v>2229.3333333333335</v>
      </c>
      <c r="G56" s="62">
        <v>13962.666666666668</v>
      </c>
      <c r="H56" s="62">
        <v>13962.666666666668</v>
      </c>
    </row>
    <row r="57" spans="1:8" ht="25.5" x14ac:dyDescent="0.25">
      <c r="A57" s="59">
        <v>55</v>
      </c>
      <c r="B57" s="60" t="s">
        <v>576</v>
      </c>
      <c r="C57" s="61" t="s">
        <v>24</v>
      </c>
      <c r="D57" s="59">
        <v>1</v>
      </c>
      <c r="E57" s="62">
        <v>31383.333333333332</v>
      </c>
      <c r="F57" s="62">
        <v>5962.833333333333</v>
      </c>
      <c r="G57" s="62">
        <v>37346.166666666664</v>
      </c>
      <c r="H57" s="62">
        <v>37346.166666666664</v>
      </c>
    </row>
    <row r="58" spans="1:8" ht="25.5" x14ac:dyDescent="0.25">
      <c r="A58" s="59">
        <v>56</v>
      </c>
      <c r="B58" s="77" t="s">
        <v>577</v>
      </c>
      <c r="C58" s="61" t="s">
        <v>24</v>
      </c>
      <c r="D58" s="59">
        <v>1</v>
      </c>
      <c r="E58" s="62">
        <v>3400</v>
      </c>
      <c r="F58" s="62">
        <v>646</v>
      </c>
      <c r="G58" s="62">
        <v>4046</v>
      </c>
      <c r="H58" s="62">
        <v>4046</v>
      </c>
    </row>
    <row r="59" spans="1:8" ht="25.5" x14ac:dyDescent="0.25">
      <c r="A59" s="59">
        <v>57</v>
      </c>
      <c r="B59" s="77" t="s">
        <v>578</v>
      </c>
      <c r="C59" s="61" t="s">
        <v>24</v>
      </c>
      <c r="D59" s="59">
        <v>1</v>
      </c>
      <c r="E59" s="62">
        <v>17666.666666666668</v>
      </c>
      <c r="F59" s="62">
        <v>3356.666666666667</v>
      </c>
      <c r="G59" s="62">
        <v>21023.333333333336</v>
      </c>
      <c r="H59" s="62">
        <v>21023.333333333336</v>
      </c>
    </row>
    <row r="60" spans="1:8" ht="25.5" x14ac:dyDescent="0.25">
      <c r="A60" s="59">
        <v>58</v>
      </c>
      <c r="B60" s="77" t="s">
        <v>579</v>
      </c>
      <c r="C60" s="61" t="s">
        <v>24</v>
      </c>
      <c r="D60" s="59">
        <v>1</v>
      </c>
      <c r="E60" s="62">
        <v>43733.333333333336</v>
      </c>
      <c r="F60" s="62">
        <v>8309.3333333333339</v>
      </c>
      <c r="G60" s="62">
        <v>52042.666666666672</v>
      </c>
      <c r="H60" s="62">
        <v>52042.666666666672</v>
      </c>
    </row>
    <row r="61" spans="1:8" ht="114.75" x14ac:dyDescent="0.25">
      <c r="A61" s="59">
        <v>59</v>
      </c>
      <c r="B61" s="77" t="s">
        <v>580</v>
      </c>
      <c r="C61" s="61" t="s">
        <v>24</v>
      </c>
      <c r="D61" s="59">
        <v>1</v>
      </c>
      <c r="E61" s="62">
        <v>16166.666666666666</v>
      </c>
      <c r="F61" s="62">
        <v>3071.6666666666665</v>
      </c>
      <c r="G61" s="62">
        <v>19238.333333333332</v>
      </c>
      <c r="H61" s="62">
        <v>19238.333333333332</v>
      </c>
    </row>
    <row r="62" spans="1:8" ht="102" x14ac:dyDescent="0.25">
      <c r="A62" s="59">
        <v>60</v>
      </c>
      <c r="B62" s="60" t="s">
        <v>581</v>
      </c>
      <c r="C62" s="61" t="s">
        <v>52</v>
      </c>
      <c r="D62" s="59">
        <v>1</v>
      </c>
      <c r="E62" s="62">
        <v>8200</v>
      </c>
      <c r="F62" s="62">
        <v>1558</v>
      </c>
      <c r="G62" s="62">
        <v>9758</v>
      </c>
      <c r="H62" s="62">
        <v>9758</v>
      </c>
    </row>
    <row r="63" spans="1:8" ht="178.5" x14ac:dyDescent="0.25">
      <c r="A63" s="59">
        <v>61</v>
      </c>
      <c r="B63" s="60" t="s">
        <v>582</v>
      </c>
      <c r="C63" s="61" t="s">
        <v>55</v>
      </c>
      <c r="D63" s="59">
        <v>1</v>
      </c>
      <c r="E63" s="62">
        <v>35333.333333333336</v>
      </c>
      <c r="F63" s="62">
        <v>6713.3333333333339</v>
      </c>
      <c r="G63" s="62">
        <v>42046.666666666672</v>
      </c>
      <c r="H63" s="62">
        <v>42046.666666666672</v>
      </c>
    </row>
    <row r="64" spans="1:8" ht="63.75" x14ac:dyDescent="0.25">
      <c r="A64" s="59">
        <v>62</v>
      </c>
      <c r="B64" s="60" t="s">
        <v>583</v>
      </c>
      <c r="C64" s="61" t="s">
        <v>56</v>
      </c>
      <c r="D64" s="59">
        <v>1</v>
      </c>
      <c r="E64" s="62">
        <v>15100</v>
      </c>
      <c r="F64" s="62">
        <v>2869</v>
      </c>
      <c r="G64" s="62">
        <v>17969</v>
      </c>
      <c r="H64" s="62">
        <v>17969</v>
      </c>
    </row>
    <row r="65" spans="1:8" ht="25.5" x14ac:dyDescent="0.25">
      <c r="A65" s="59">
        <v>63</v>
      </c>
      <c r="B65" s="60" t="s">
        <v>584</v>
      </c>
      <c r="C65" s="61" t="s">
        <v>56</v>
      </c>
      <c r="D65" s="59">
        <v>0</v>
      </c>
      <c r="E65" s="62">
        <v>16900</v>
      </c>
      <c r="F65" s="62">
        <v>3211</v>
      </c>
      <c r="G65" s="62">
        <v>20111</v>
      </c>
      <c r="H65" s="62">
        <v>20111</v>
      </c>
    </row>
    <row r="66" spans="1:8" ht="38.25" x14ac:dyDescent="0.25">
      <c r="A66" s="59">
        <v>64</v>
      </c>
      <c r="B66" s="60" t="s">
        <v>585</v>
      </c>
      <c r="C66" s="61" t="s">
        <v>56</v>
      </c>
      <c r="D66" s="59">
        <v>1</v>
      </c>
      <c r="E66" s="62">
        <v>56666.666666666664</v>
      </c>
      <c r="F66" s="62">
        <v>10766.666666666666</v>
      </c>
      <c r="G66" s="62">
        <v>67433.333333333328</v>
      </c>
      <c r="H66" s="62">
        <v>67433.333333333328</v>
      </c>
    </row>
    <row r="67" spans="1:8" ht="25.5" x14ac:dyDescent="0.25">
      <c r="A67" s="59">
        <v>65</v>
      </c>
      <c r="B67" s="60" t="s">
        <v>586</v>
      </c>
      <c r="C67" s="61" t="s">
        <v>24</v>
      </c>
      <c r="D67" s="59">
        <v>1</v>
      </c>
      <c r="E67" s="62">
        <v>7066.666666666667</v>
      </c>
      <c r="F67" s="62">
        <v>1342.6666666666667</v>
      </c>
      <c r="G67" s="62">
        <v>8409.3333333333339</v>
      </c>
      <c r="H67" s="62">
        <v>8409.3333333333339</v>
      </c>
    </row>
    <row r="68" spans="1:8" ht="102" x14ac:dyDescent="0.25">
      <c r="A68" s="59">
        <v>66</v>
      </c>
      <c r="B68" s="60" t="s">
        <v>587</v>
      </c>
      <c r="C68" s="61" t="s">
        <v>56</v>
      </c>
      <c r="D68" s="59">
        <v>1</v>
      </c>
      <c r="E68" s="62">
        <v>59433.333333333336</v>
      </c>
      <c r="F68" s="62">
        <v>11292.333333333334</v>
      </c>
      <c r="G68" s="62">
        <v>70725.666666666672</v>
      </c>
      <c r="H68" s="62">
        <v>70725.666666666672</v>
      </c>
    </row>
    <row r="69" spans="1:8" ht="140.25" x14ac:dyDescent="0.25">
      <c r="A69" s="59">
        <v>67</v>
      </c>
      <c r="B69" s="87" t="s">
        <v>588</v>
      </c>
      <c r="C69" s="61" t="s">
        <v>24</v>
      </c>
      <c r="D69" s="59">
        <v>1</v>
      </c>
      <c r="E69" s="62">
        <v>44066.666666666664</v>
      </c>
      <c r="F69" s="62">
        <v>8372.6666666666661</v>
      </c>
      <c r="G69" s="62">
        <v>52439.333333333328</v>
      </c>
      <c r="H69" s="62">
        <v>52439.333333333328</v>
      </c>
    </row>
    <row r="70" spans="1:8" ht="140.25" x14ac:dyDescent="0.25">
      <c r="A70" s="59">
        <v>68</v>
      </c>
      <c r="B70" s="87" t="s">
        <v>589</v>
      </c>
      <c r="C70" s="61" t="s">
        <v>24</v>
      </c>
      <c r="D70" s="59">
        <v>1</v>
      </c>
      <c r="E70" s="62">
        <v>41733.333333333336</v>
      </c>
      <c r="F70" s="62">
        <v>7929.3333333333339</v>
      </c>
      <c r="G70" s="62">
        <v>49662.666666666672</v>
      </c>
      <c r="H70" s="62">
        <v>49662.666666666672</v>
      </c>
    </row>
    <row r="71" spans="1:8" ht="38.25" x14ac:dyDescent="0.25">
      <c r="A71" s="59">
        <v>69</v>
      </c>
      <c r="B71" s="60" t="s">
        <v>590</v>
      </c>
      <c r="C71" s="61" t="s">
        <v>24</v>
      </c>
      <c r="D71" s="59">
        <v>1</v>
      </c>
      <c r="E71" s="62">
        <v>1633.3333333333333</v>
      </c>
      <c r="F71" s="62">
        <v>0</v>
      </c>
      <c r="G71" s="62">
        <v>1633.3333333333333</v>
      </c>
      <c r="H71" s="62">
        <v>1633.3333333333333</v>
      </c>
    </row>
    <row r="72" spans="1:8" ht="76.5" x14ac:dyDescent="0.25">
      <c r="A72" s="59">
        <v>70</v>
      </c>
      <c r="B72" s="60" t="s">
        <v>591</v>
      </c>
      <c r="C72" s="61" t="s">
        <v>66</v>
      </c>
      <c r="D72" s="59">
        <v>1</v>
      </c>
      <c r="E72" s="62">
        <v>103500</v>
      </c>
      <c r="F72" s="62">
        <v>19665</v>
      </c>
      <c r="G72" s="62">
        <v>123165</v>
      </c>
      <c r="H72" s="62">
        <v>123165</v>
      </c>
    </row>
    <row r="73" spans="1:8" ht="89.25" x14ac:dyDescent="0.25">
      <c r="A73" s="59">
        <v>71</v>
      </c>
      <c r="B73" s="60" t="s">
        <v>592</v>
      </c>
      <c r="C73" s="90" t="s">
        <v>68</v>
      </c>
      <c r="D73" s="59">
        <v>1</v>
      </c>
      <c r="E73" s="62">
        <v>16566.666666666668</v>
      </c>
      <c r="F73" s="62">
        <v>3147.666666666667</v>
      </c>
      <c r="G73" s="62">
        <v>19714.333333333336</v>
      </c>
      <c r="H73" s="62">
        <v>19714.333333333336</v>
      </c>
    </row>
    <row r="74" spans="1:8" ht="51" x14ac:dyDescent="0.25">
      <c r="A74" s="59">
        <v>72</v>
      </c>
      <c r="B74" s="80" t="s">
        <v>593</v>
      </c>
      <c r="C74" s="61" t="s">
        <v>55</v>
      </c>
      <c r="D74" s="59">
        <v>1</v>
      </c>
      <c r="E74" s="62">
        <v>34333.333333333336</v>
      </c>
      <c r="F74" s="62">
        <v>6523.3333333333339</v>
      </c>
      <c r="G74" s="62">
        <v>40856.666666666672</v>
      </c>
      <c r="H74" s="62">
        <v>40856.666666666672</v>
      </c>
    </row>
    <row r="75" spans="1:8" ht="63.75" x14ac:dyDescent="0.25">
      <c r="A75" s="59">
        <v>73</v>
      </c>
      <c r="B75" s="60" t="s">
        <v>594</v>
      </c>
      <c r="C75" s="61" t="s">
        <v>18</v>
      </c>
      <c r="D75" s="59">
        <v>1</v>
      </c>
      <c r="E75" s="62">
        <v>61333.333333333336</v>
      </c>
      <c r="F75" s="62">
        <v>11653.333333333334</v>
      </c>
      <c r="G75" s="62">
        <v>72986.666666666672</v>
      </c>
      <c r="H75" s="62">
        <v>72986.666666666672</v>
      </c>
    </row>
    <row r="76" spans="1:8" ht="63.75" x14ac:dyDescent="0.25">
      <c r="A76" s="59">
        <v>74</v>
      </c>
      <c r="B76" s="60" t="s">
        <v>595</v>
      </c>
      <c r="C76" s="61" t="s">
        <v>18</v>
      </c>
      <c r="D76" s="59">
        <v>1</v>
      </c>
      <c r="E76" s="62">
        <v>27000</v>
      </c>
      <c r="F76" s="62">
        <v>5130</v>
      </c>
      <c r="G76" s="62">
        <v>32130</v>
      </c>
      <c r="H76" s="62">
        <v>32130</v>
      </c>
    </row>
    <row r="77" spans="1:8" ht="25.5" x14ac:dyDescent="0.25">
      <c r="A77" s="59">
        <v>75</v>
      </c>
      <c r="B77" s="87" t="s">
        <v>596</v>
      </c>
      <c r="C77" s="61" t="s">
        <v>24</v>
      </c>
      <c r="D77" s="59">
        <v>1</v>
      </c>
      <c r="E77" s="62">
        <v>35533.333333333336</v>
      </c>
      <c r="F77" s="62">
        <v>6751.3333333333339</v>
      </c>
      <c r="G77" s="62">
        <v>42284.666666666672</v>
      </c>
      <c r="H77" s="62">
        <v>42284.666666666672</v>
      </c>
    </row>
    <row r="78" spans="1:8" ht="114.75" x14ac:dyDescent="0.25">
      <c r="A78" s="59">
        <v>76</v>
      </c>
      <c r="B78" s="87" t="s">
        <v>597</v>
      </c>
      <c r="C78" s="61" t="s">
        <v>24</v>
      </c>
      <c r="D78" s="59">
        <v>1</v>
      </c>
      <c r="E78" s="62">
        <v>36333.333333333336</v>
      </c>
      <c r="F78" s="62">
        <v>6903.3333333333339</v>
      </c>
      <c r="G78" s="62">
        <v>43236.666666666672</v>
      </c>
      <c r="H78" s="62">
        <v>43236.666666666672</v>
      </c>
    </row>
    <row r="79" spans="1:8" ht="114.75" x14ac:dyDescent="0.25">
      <c r="A79" s="59">
        <v>77</v>
      </c>
      <c r="B79" s="87" t="s">
        <v>598</v>
      </c>
      <c r="C79" s="61" t="s">
        <v>24</v>
      </c>
      <c r="D79" s="59">
        <v>1</v>
      </c>
      <c r="E79" s="62">
        <v>37666.666666666664</v>
      </c>
      <c r="F79" s="62">
        <v>7156.6666666666661</v>
      </c>
      <c r="G79" s="62">
        <v>44823.333333333328</v>
      </c>
      <c r="H79" s="62">
        <v>44823.333333333328</v>
      </c>
    </row>
    <row r="80" spans="1:8" ht="102" x14ac:dyDescent="0.25">
      <c r="A80" s="59">
        <v>78</v>
      </c>
      <c r="B80" s="87" t="s">
        <v>599</v>
      </c>
      <c r="C80" s="61" t="s">
        <v>24</v>
      </c>
      <c r="D80" s="59">
        <v>1</v>
      </c>
      <c r="E80" s="62">
        <v>73666.666666666672</v>
      </c>
      <c r="F80" s="62">
        <v>13996.666666666668</v>
      </c>
      <c r="G80" s="62">
        <v>87663.333333333343</v>
      </c>
      <c r="H80" s="62">
        <v>87663.333333333343</v>
      </c>
    </row>
    <row r="81" spans="1:8" ht="63.75" x14ac:dyDescent="0.25">
      <c r="A81" s="59">
        <v>79</v>
      </c>
      <c r="B81" s="60" t="s">
        <v>600</v>
      </c>
      <c r="C81" s="61" t="s">
        <v>76</v>
      </c>
      <c r="D81" s="59">
        <v>1</v>
      </c>
      <c r="E81" s="62">
        <v>16576.666666666668</v>
      </c>
      <c r="F81" s="62">
        <v>3149.5666666666671</v>
      </c>
      <c r="G81" s="62">
        <v>19726.233333333334</v>
      </c>
      <c r="H81" s="62">
        <v>19726.233333333334</v>
      </c>
    </row>
    <row r="82" spans="1:8" ht="25.5" x14ac:dyDescent="0.25">
      <c r="A82" s="59">
        <v>80</v>
      </c>
      <c r="B82" s="80" t="s">
        <v>601</v>
      </c>
      <c r="C82" s="61" t="s">
        <v>66</v>
      </c>
      <c r="D82" s="59">
        <v>1</v>
      </c>
      <c r="E82" s="62">
        <v>59833.333333333336</v>
      </c>
      <c r="F82" s="62">
        <v>11368.333333333334</v>
      </c>
      <c r="G82" s="62">
        <v>71201.666666666672</v>
      </c>
      <c r="H82" s="62">
        <v>71201.666666666672</v>
      </c>
    </row>
    <row r="83" spans="1:8" ht="38.25" x14ac:dyDescent="0.25">
      <c r="A83" s="59">
        <v>81</v>
      </c>
      <c r="B83" s="77" t="s">
        <v>602</v>
      </c>
      <c r="C83" s="61" t="s">
        <v>24</v>
      </c>
      <c r="D83" s="59">
        <v>1</v>
      </c>
      <c r="E83" s="62">
        <v>15900</v>
      </c>
      <c r="F83" s="62">
        <v>3021</v>
      </c>
      <c r="G83" s="62">
        <v>18921</v>
      </c>
      <c r="H83" s="62">
        <v>18921</v>
      </c>
    </row>
    <row r="84" spans="1:8" ht="38.25" x14ac:dyDescent="0.25">
      <c r="A84" s="59">
        <v>82</v>
      </c>
      <c r="B84" s="77" t="s">
        <v>603</v>
      </c>
      <c r="C84" s="61" t="s">
        <v>24</v>
      </c>
      <c r="D84" s="59">
        <v>1</v>
      </c>
      <c r="E84" s="62">
        <v>16366.666666666666</v>
      </c>
      <c r="F84" s="62">
        <v>3109.6666666666665</v>
      </c>
      <c r="G84" s="62">
        <v>19476.333333333332</v>
      </c>
      <c r="H84" s="62">
        <v>19476.333333333332</v>
      </c>
    </row>
    <row r="85" spans="1:8" ht="38.25" x14ac:dyDescent="0.25">
      <c r="A85" s="59">
        <v>83</v>
      </c>
      <c r="B85" s="77" t="s">
        <v>604</v>
      </c>
      <c r="C85" s="61" t="s">
        <v>24</v>
      </c>
      <c r="D85" s="59">
        <v>1</v>
      </c>
      <c r="E85" s="62">
        <v>17333.333333333332</v>
      </c>
      <c r="F85" s="62">
        <v>3293.333333333333</v>
      </c>
      <c r="G85" s="62">
        <v>20626.666666666664</v>
      </c>
      <c r="H85" s="62">
        <v>20626.666666666664</v>
      </c>
    </row>
    <row r="86" spans="1:8" ht="51" x14ac:dyDescent="0.25">
      <c r="A86" s="59">
        <v>84</v>
      </c>
      <c r="B86" s="77" t="s">
        <v>605</v>
      </c>
      <c r="C86" s="61" t="s">
        <v>24</v>
      </c>
      <c r="D86" s="59">
        <v>1</v>
      </c>
      <c r="E86" s="62">
        <v>15533.333333333334</v>
      </c>
      <c r="F86" s="62">
        <v>2951.3333333333335</v>
      </c>
      <c r="G86" s="62">
        <v>18484.666666666668</v>
      </c>
      <c r="H86" s="62">
        <v>18484.666666666668</v>
      </c>
    </row>
    <row r="87" spans="1:8" ht="51" x14ac:dyDescent="0.25">
      <c r="A87" s="59">
        <v>85</v>
      </c>
      <c r="B87" s="77" t="s">
        <v>606</v>
      </c>
      <c r="C87" s="61" t="s">
        <v>24</v>
      </c>
      <c r="D87" s="59">
        <v>1</v>
      </c>
      <c r="E87" s="62">
        <v>12566.666666666666</v>
      </c>
      <c r="F87" s="62">
        <v>2387.6666666666665</v>
      </c>
      <c r="G87" s="62">
        <v>14954.333333333332</v>
      </c>
      <c r="H87" s="62">
        <v>14954.333333333332</v>
      </c>
    </row>
    <row r="88" spans="1:8" ht="89.25" x14ac:dyDescent="0.25">
      <c r="A88" s="59">
        <v>86</v>
      </c>
      <c r="B88" s="60" t="s">
        <v>607</v>
      </c>
      <c r="C88" s="61" t="s">
        <v>24</v>
      </c>
      <c r="D88" s="59">
        <v>1</v>
      </c>
      <c r="E88" s="62">
        <v>18066.666666666668</v>
      </c>
      <c r="F88" s="62">
        <v>3432.666666666667</v>
      </c>
      <c r="G88" s="62">
        <v>21499.333333333336</v>
      </c>
      <c r="H88" s="62">
        <v>21499.333333333336</v>
      </c>
    </row>
    <row r="89" spans="1:8" ht="165.75" x14ac:dyDescent="0.25">
      <c r="A89" s="59">
        <v>87</v>
      </c>
      <c r="B89" s="60" t="s">
        <v>608</v>
      </c>
      <c r="C89" s="61" t="s">
        <v>82</v>
      </c>
      <c r="D89" s="59">
        <v>1</v>
      </c>
      <c r="E89" s="62">
        <v>32733.333333333332</v>
      </c>
      <c r="F89" s="62">
        <v>6219.333333333333</v>
      </c>
      <c r="G89" s="62">
        <v>38952.666666666664</v>
      </c>
      <c r="H89" s="62">
        <v>38952.666666666664</v>
      </c>
    </row>
    <row r="90" spans="1:8" ht="127.5" x14ac:dyDescent="0.25">
      <c r="A90" s="59">
        <v>88</v>
      </c>
      <c r="B90" s="60" t="s">
        <v>609</v>
      </c>
      <c r="C90" s="61" t="s">
        <v>82</v>
      </c>
      <c r="D90" s="59">
        <v>1</v>
      </c>
      <c r="E90" s="62">
        <v>15366.666666666666</v>
      </c>
      <c r="F90" s="62">
        <v>2919.6666666666665</v>
      </c>
      <c r="G90" s="62">
        <v>18286.333333333332</v>
      </c>
      <c r="H90" s="62">
        <v>18286.333333333332</v>
      </c>
    </row>
    <row r="91" spans="1:8" ht="76.5" x14ac:dyDescent="0.25">
      <c r="A91" s="59">
        <v>89</v>
      </c>
      <c r="B91" s="60" t="s">
        <v>610</v>
      </c>
      <c r="C91" s="61" t="s">
        <v>82</v>
      </c>
      <c r="D91" s="59">
        <v>1</v>
      </c>
      <c r="E91" s="62">
        <v>15566.666666666666</v>
      </c>
      <c r="F91" s="62">
        <v>2957.6666666666665</v>
      </c>
      <c r="G91" s="62">
        <v>18524.333333333332</v>
      </c>
      <c r="H91" s="62">
        <v>18524.333333333332</v>
      </c>
    </row>
    <row r="92" spans="1:8" ht="76.5" x14ac:dyDescent="0.25">
      <c r="A92" s="59">
        <v>90</v>
      </c>
      <c r="B92" s="60" t="s">
        <v>611</v>
      </c>
      <c r="C92" s="61" t="s">
        <v>24</v>
      </c>
      <c r="D92" s="59">
        <v>1</v>
      </c>
      <c r="E92" s="62">
        <v>4233.333333333333</v>
      </c>
      <c r="F92" s="62">
        <v>804.33333333333326</v>
      </c>
      <c r="G92" s="62">
        <v>5037.6666666666661</v>
      </c>
      <c r="H92" s="62">
        <v>5037.6666666666661</v>
      </c>
    </row>
    <row r="93" spans="1:8" ht="89.25" x14ac:dyDescent="0.25">
      <c r="A93" s="59">
        <v>91</v>
      </c>
      <c r="B93" s="60" t="s">
        <v>612</v>
      </c>
      <c r="C93" s="61" t="s">
        <v>24</v>
      </c>
      <c r="D93" s="59">
        <v>1</v>
      </c>
      <c r="E93" s="62">
        <v>6000</v>
      </c>
      <c r="F93" s="62">
        <v>1140</v>
      </c>
      <c r="G93" s="62">
        <v>7140</v>
      </c>
      <c r="H93" s="62">
        <v>7140</v>
      </c>
    </row>
    <row r="94" spans="1:8" ht="76.5" x14ac:dyDescent="0.25">
      <c r="A94" s="59">
        <v>92</v>
      </c>
      <c r="B94" s="60" t="s">
        <v>613</v>
      </c>
      <c r="C94" s="61" t="s">
        <v>24</v>
      </c>
      <c r="D94" s="59">
        <v>1</v>
      </c>
      <c r="E94" s="62">
        <v>6200</v>
      </c>
      <c r="F94" s="62">
        <v>1178</v>
      </c>
      <c r="G94" s="62">
        <v>7378</v>
      </c>
      <c r="H94" s="62">
        <v>7378</v>
      </c>
    </row>
    <row r="95" spans="1:8" ht="63.75" x14ac:dyDescent="0.25">
      <c r="A95" s="59">
        <v>93</v>
      </c>
      <c r="B95" s="60" t="s">
        <v>614</v>
      </c>
      <c r="C95" s="61" t="s">
        <v>44</v>
      </c>
      <c r="D95" s="59">
        <v>1</v>
      </c>
      <c r="E95" s="62">
        <v>7966.666666666667</v>
      </c>
      <c r="F95" s="62">
        <v>1513.6666666666667</v>
      </c>
      <c r="G95" s="62">
        <v>9480.3333333333339</v>
      </c>
      <c r="H95" s="62">
        <v>9480.3333333333339</v>
      </c>
    </row>
    <row r="96" spans="1:8" ht="51" x14ac:dyDescent="0.25">
      <c r="A96" s="59">
        <v>94</v>
      </c>
      <c r="B96" s="60" t="s">
        <v>615</v>
      </c>
      <c r="C96" s="61" t="s">
        <v>44</v>
      </c>
      <c r="D96" s="59">
        <v>1</v>
      </c>
      <c r="E96" s="62">
        <v>7633.333333333333</v>
      </c>
      <c r="F96" s="62">
        <v>1450.3333333333333</v>
      </c>
      <c r="G96" s="62">
        <v>9083.6666666666661</v>
      </c>
      <c r="H96" s="62">
        <v>9083.6666666666661</v>
      </c>
    </row>
    <row r="97" spans="1:8" ht="63.75" x14ac:dyDescent="0.25">
      <c r="A97" s="59">
        <v>95</v>
      </c>
      <c r="B97" s="60" t="s">
        <v>616</v>
      </c>
      <c r="C97" s="61" t="s">
        <v>44</v>
      </c>
      <c r="D97" s="59">
        <v>1</v>
      </c>
      <c r="E97" s="62">
        <v>8500</v>
      </c>
      <c r="F97" s="62">
        <v>1615</v>
      </c>
      <c r="G97" s="62">
        <v>10115</v>
      </c>
      <c r="H97" s="62">
        <v>10115</v>
      </c>
    </row>
    <row r="98" spans="1:8" ht="63.75" x14ac:dyDescent="0.25">
      <c r="A98" s="59">
        <v>96</v>
      </c>
      <c r="B98" s="60" t="s">
        <v>617</v>
      </c>
      <c r="C98" s="61" t="s">
        <v>44</v>
      </c>
      <c r="D98" s="59">
        <v>1</v>
      </c>
      <c r="E98" s="62">
        <v>10333.333333333334</v>
      </c>
      <c r="F98" s="62">
        <v>1963.3333333333335</v>
      </c>
      <c r="G98" s="62">
        <v>12296.666666666668</v>
      </c>
      <c r="H98" s="62">
        <v>12296.666666666668</v>
      </c>
    </row>
    <row r="99" spans="1:8" ht="63.75" x14ac:dyDescent="0.25">
      <c r="A99" s="59">
        <v>97</v>
      </c>
      <c r="B99" s="60" t="s">
        <v>618</v>
      </c>
      <c r="C99" s="61" t="s">
        <v>44</v>
      </c>
      <c r="D99" s="59">
        <v>1</v>
      </c>
      <c r="E99" s="62">
        <v>15566.666666666666</v>
      </c>
      <c r="F99" s="62">
        <v>2957.6666666666665</v>
      </c>
      <c r="G99" s="62">
        <v>18524.333333333332</v>
      </c>
      <c r="H99" s="62">
        <v>18524.333333333332</v>
      </c>
    </row>
    <row r="100" spans="1:8" ht="63.75" x14ac:dyDescent="0.25">
      <c r="A100" s="59">
        <v>98</v>
      </c>
      <c r="B100" s="60" t="s">
        <v>725</v>
      </c>
      <c r="C100" s="61" t="s">
        <v>68</v>
      </c>
      <c r="D100" s="59">
        <v>1</v>
      </c>
      <c r="E100" s="62">
        <v>15566.666666666666</v>
      </c>
      <c r="F100" s="62">
        <v>2957.6666666666665</v>
      </c>
      <c r="G100" s="62">
        <v>18524.333333333332</v>
      </c>
      <c r="H100" s="62">
        <v>18524.333333333332</v>
      </c>
    </row>
    <row r="101" spans="1:8" ht="63.75" x14ac:dyDescent="0.25">
      <c r="A101" s="59">
        <v>99</v>
      </c>
      <c r="B101" s="60" t="s">
        <v>619</v>
      </c>
      <c r="C101" s="61" t="s">
        <v>24</v>
      </c>
      <c r="D101" s="59">
        <v>1</v>
      </c>
      <c r="E101" s="62">
        <v>16166.666666666666</v>
      </c>
      <c r="F101" s="62">
        <v>3071.6666666666665</v>
      </c>
      <c r="G101" s="62">
        <v>19238.333333333332</v>
      </c>
      <c r="H101" s="62">
        <v>19238.333333333332</v>
      </c>
    </row>
    <row r="102" spans="1:8" ht="76.5" x14ac:dyDescent="0.25">
      <c r="A102" s="59">
        <v>100</v>
      </c>
      <c r="B102" s="87" t="s">
        <v>620</v>
      </c>
      <c r="C102" s="61" t="s">
        <v>24</v>
      </c>
      <c r="D102" s="59">
        <v>1</v>
      </c>
      <c r="E102" s="62">
        <v>17800</v>
      </c>
      <c r="F102" s="62">
        <v>3382</v>
      </c>
      <c r="G102" s="62">
        <v>21182</v>
      </c>
      <c r="H102" s="62">
        <v>21182</v>
      </c>
    </row>
    <row r="103" spans="1:8" ht="191.25" x14ac:dyDescent="0.25">
      <c r="A103" s="59">
        <v>101</v>
      </c>
      <c r="B103" s="60" t="s">
        <v>621</v>
      </c>
      <c r="C103" s="61" t="s">
        <v>24</v>
      </c>
      <c r="D103" s="59">
        <v>1</v>
      </c>
      <c r="E103" s="62">
        <v>125066.66666666667</v>
      </c>
      <c r="F103" s="62">
        <v>23762.666666666668</v>
      </c>
      <c r="G103" s="62">
        <v>148829.33333333334</v>
      </c>
      <c r="H103" s="62">
        <v>148829.33333333334</v>
      </c>
    </row>
    <row r="104" spans="1:8" ht="140.25" x14ac:dyDescent="0.25">
      <c r="A104" s="59">
        <v>102</v>
      </c>
      <c r="B104" s="60" t="s">
        <v>622</v>
      </c>
      <c r="C104" s="61" t="s">
        <v>24</v>
      </c>
      <c r="D104" s="59">
        <v>1</v>
      </c>
      <c r="E104" s="62">
        <v>56333.333333333336</v>
      </c>
      <c r="F104" s="62">
        <v>10703.333333333334</v>
      </c>
      <c r="G104" s="62">
        <v>67036.666666666672</v>
      </c>
      <c r="H104" s="62">
        <v>67036.666666666672</v>
      </c>
    </row>
    <row r="105" spans="1:8" ht="51" x14ac:dyDescent="0.25">
      <c r="A105" s="59">
        <v>103</v>
      </c>
      <c r="B105" s="60" t="s">
        <v>623</v>
      </c>
      <c r="C105" s="61" t="s">
        <v>88</v>
      </c>
      <c r="D105" s="59">
        <v>1</v>
      </c>
      <c r="E105" s="62">
        <v>13033.333333333334</v>
      </c>
      <c r="F105" s="62">
        <v>2476.3333333333335</v>
      </c>
      <c r="G105" s="62">
        <v>15509.666666666668</v>
      </c>
      <c r="H105" s="62">
        <v>15509.666666666668</v>
      </c>
    </row>
    <row r="106" spans="1:8" ht="38.25" x14ac:dyDescent="0.25">
      <c r="A106" s="59">
        <v>104</v>
      </c>
      <c r="B106" s="60" t="s">
        <v>624</v>
      </c>
      <c r="C106" s="61" t="s">
        <v>24</v>
      </c>
      <c r="D106" s="59">
        <v>1</v>
      </c>
      <c r="E106" s="62">
        <v>16300</v>
      </c>
      <c r="F106" s="62">
        <v>3097</v>
      </c>
      <c r="G106" s="62">
        <v>19397</v>
      </c>
      <c r="H106" s="62">
        <v>19397</v>
      </c>
    </row>
    <row r="107" spans="1:8" ht="38.25" x14ac:dyDescent="0.25">
      <c r="A107" s="59">
        <v>105</v>
      </c>
      <c r="B107" s="60" t="s">
        <v>625</v>
      </c>
      <c r="C107" s="61" t="s">
        <v>24</v>
      </c>
      <c r="D107" s="59">
        <v>1</v>
      </c>
      <c r="E107" s="62">
        <v>16200</v>
      </c>
      <c r="F107" s="62">
        <v>3078</v>
      </c>
      <c r="G107" s="62">
        <v>19278</v>
      </c>
      <c r="H107" s="62">
        <v>19278</v>
      </c>
    </row>
    <row r="108" spans="1:8" ht="38.25" x14ac:dyDescent="0.25">
      <c r="A108" s="59">
        <v>106</v>
      </c>
      <c r="B108" s="60" t="s">
        <v>626</v>
      </c>
      <c r="C108" s="61" t="s">
        <v>24</v>
      </c>
      <c r="D108" s="59">
        <v>1</v>
      </c>
      <c r="E108" s="62">
        <v>21333.333333333332</v>
      </c>
      <c r="F108" s="62">
        <v>4053.333333333333</v>
      </c>
      <c r="G108" s="62">
        <v>25386.666666666664</v>
      </c>
      <c r="H108" s="62">
        <v>25386.666666666664</v>
      </c>
    </row>
    <row r="109" spans="1:8" ht="38.25" x14ac:dyDescent="0.25">
      <c r="A109" s="59">
        <v>107</v>
      </c>
      <c r="B109" s="60" t="s">
        <v>627</v>
      </c>
      <c r="C109" s="61" t="s">
        <v>24</v>
      </c>
      <c r="D109" s="59">
        <v>1</v>
      </c>
      <c r="E109" s="62">
        <v>21666.666666666668</v>
      </c>
      <c r="F109" s="62">
        <v>4116.666666666667</v>
      </c>
      <c r="G109" s="62">
        <v>25783.333333333336</v>
      </c>
      <c r="H109" s="62">
        <v>25783.333333333336</v>
      </c>
    </row>
    <row r="110" spans="1:8" ht="63.75" x14ac:dyDescent="0.25">
      <c r="A110" s="59">
        <v>108</v>
      </c>
      <c r="B110" s="60" t="s">
        <v>628</v>
      </c>
      <c r="C110" s="61" t="s">
        <v>24</v>
      </c>
      <c r="D110" s="59">
        <v>1</v>
      </c>
      <c r="E110" s="62">
        <v>15074</v>
      </c>
      <c r="F110" s="62">
        <v>2864.06</v>
      </c>
      <c r="G110" s="62">
        <v>17938.060000000001</v>
      </c>
      <c r="H110" s="62">
        <v>17938.060000000001</v>
      </c>
    </row>
    <row r="111" spans="1:8" ht="38.25" x14ac:dyDescent="0.25">
      <c r="A111" s="59">
        <v>109</v>
      </c>
      <c r="B111" s="60" t="s">
        <v>629</v>
      </c>
      <c r="C111" s="61" t="s">
        <v>24</v>
      </c>
      <c r="D111" s="59">
        <v>1</v>
      </c>
      <c r="E111" s="62">
        <v>15333.333333333334</v>
      </c>
      <c r="F111" s="62">
        <v>2913.3333333333335</v>
      </c>
      <c r="G111" s="62">
        <v>18246.666666666668</v>
      </c>
      <c r="H111" s="62">
        <v>18246.666666666668</v>
      </c>
    </row>
    <row r="112" spans="1:8" ht="63.75" x14ac:dyDescent="0.25">
      <c r="A112" s="59">
        <v>110</v>
      </c>
      <c r="B112" s="60" t="s">
        <v>630</v>
      </c>
      <c r="C112" s="61" t="s">
        <v>88</v>
      </c>
      <c r="D112" s="59">
        <v>1</v>
      </c>
      <c r="E112" s="62">
        <v>6633.333333333333</v>
      </c>
      <c r="F112" s="62">
        <v>1260.3333333333333</v>
      </c>
      <c r="G112" s="62">
        <v>7893.6666666666661</v>
      </c>
      <c r="H112" s="62">
        <v>7893.6666666666661</v>
      </c>
    </row>
    <row r="113" spans="1:8" ht="25.5" x14ac:dyDescent="0.25">
      <c r="A113" s="59">
        <v>111</v>
      </c>
      <c r="B113" s="60" t="s">
        <v>631</v>
      </c>
      <c r="C113" s="61" t="s">
        <v>24</v>
      </c>
      <c r="D113" s="59">
        <v>1</v>
      </c>
      <c r="E113" s="62">
        <v>16500</v>
      </c>
      <c r="F113" s="62">
        <v>3135</v>
      </c>
      <c r="G113" s="62">
        <v>19635</v>
      </c>
      <c r="H113" s="62">
        <v>19635</v>
      </c>
    </row>
    <row r="114" spans="1:8" ht="38.25" x14ac:dyDescent="0.25">
      <c r="A114" s="59">
        <v>112</v>
      </c>
      <c r="B114" s="60" t="s">
        <v>632</v>
      </c>
      <c r="C114" s="61" t="s">
        <v>24</v>
      </c>
      <c r="D114" s="59">
        <v>1</v>
      </c>
      <c r="E114" s="62">
        <v>123.33333333333333</v>
      </c>
      <c r="F114" s="62">
        <v>23.433333333333334</v>
      </c>
      <c r="G114" s="62">
        <v>146.76666666666665</v>
      </c>
      <c r="H114" s="62">
        <v>146.76666666666665</v>
      </c>
    </row>
    <row r="115" spans="1:8" ht="51" x14ac:dyDescent="0.25">
      <c r="A115" s="59">
        <v>113</v>
      </c>
      <c r="B115" s="60" t="s">
        <v>633</v>
      </c>
      <c r="C115" s="61" t="s">
        <v>24</v>
      </c>
      <c r="D115" s="59">
        <v>1</v>
      </c>
      <c r="E115" s="62">
        <v>106.66666666666667</v>
      </c>
      <c r="F115" s="62">
        <v>20.266666666666669</v>
      </c>
      <c r="G115" s="62">
        <v>126.93333333333334</v>
      </c>
      <c r="H115" s="62">
        <v>126.93333333333334</v>
      </c>
    </row>
    <row r="116" spans="1:8" ht="38.25" x14ac:dyDescent="0.25">
      <c r="A116" s="59">
        <v>114</v>
      </c>
      <c r="B116" s="60" t="s">
        <v>634</v>
      </c>
      <c r="C116" s="61" t="s">
        <v>24</v>
      </c>
      <c r="D116" s="59">
        <v>1</v>
      </c>
      <c r="E116" s="62">
        <v>123.33333333333333</v>
      </c>
      <c r="F116" s="62">
        <v>23.433333333333334</v>
      </c>
      <c r="G116" s="62">
        <v>146.76666666666665</v>
      </c>
      <c r="H116" s="62">
        <v>146.76666666666665</v>
      </c>
    </row>
    <row r="117" spans="1:8" ht="38.25" x14ac:dyDescent="0.25">
      <c r="A117" s="59">
        <v>115</v>
      </c>
      <c r="B117" s="60" t="s">
        <v>635</v>
      </c>
      <c r="C117" s="61" t="s">
        <v>24</v>
      </c>
      <c r="D117" s="59">
        <v>1</v>
      </c>
      <c r="E117" s="62">
        <v>106.66666666666667</v>
      </c>
      <c r="F117" s="62">
        <v>20.266666666666669</v>
      </c>
      <c r="G117" s="62">
        <v>126.93333333333334</v>
      </c>
      <c r="H117" s="62">
        <v>126.93333333333334</v>
      </c>
    </row>
    <row r="118" spans="1:8" ht="38.25" x14ac:dyDescent="0.25">
      <c r="A118" s="59">
        <v>116</v>
      </c>
      <c r="B118" s="60" t="s">
        <v>636</v>
      </c>
      <c r="C118" s="61" t="s">
        <v>24</v>
      </c>
      <c r="D118" s="59">
        <v>1</v>
      </c>
      <c r="E118" s="62">
        <v>17566.666666666668</v>
      </c>
      <c r="F118" s="62">
        <v>3337.666666666667</v>
      </c>
      <c r="G118" s="62">
        <v>20904.333333333336</v>
      </c>
      <c r="H118" s="62">
        <v>20904.333333333336</v>
      </c>
    </row>
    <row r="119" spans="1:8" ht="38.25" x14ac:dyDescent="0.25">
      <c r="A119" s="59">
        <v>117</v>
      </c>
      <c r="B119" s="60" t="s">
        <v>637</v>
      </c>
      <c r="C119" s="61" t="s">
        <v>24</v>
      </c>
      <c r="D119" s="59">
        <v>1</v>
      </c>
      <c r="E119" s="62">
        <v>9483.3333333333339</v>
      </c>
      <c r="F119" s="62">
        <v>1801.8333333333335</v>
      </c>
      <c r="G119" s="62">
        <v>11285.166666666668</v>
      </c>
      <c r="H119" s="62">
        <v>11285.166666666668</v>
      </c>
    </row>
    <row r="120" spans="1:8" ht="38.25" x14ac:dyDescent="0.25">
      <c r="A120" s="59">
        <v>118</v>
      </c>
      <c r="B120" s="60" t="s">
        <v>638</v>
      </c>
      <c r="C120" s="61" t="s">
        <v>24</v>
      </c>
      <c r="D120" s="59">
        <v>1</v>
      </c>
      <c r="E120" s="62">
        <v>17466.666666666668</v>
      </c>
      <c r="F120" s="62">
        <v>3318.666666666667</v>
      </c>
      <c r="G120" s="62">
        <v>20785.333333333336</v>
      </c>
      <c r="H120" s="62">
        <v>20785.333333333336</v>
      </c>
    </row>
    <row r="121" spans="1:8" ht="38.25" x14ac:dyDescent="0.25">
      <c r="A121" s="59">
        <v>119</v>
      </c>
      <c r="B121" s="60" t="s">
        <v>639</v>
      </c>
      <c r="C121" s="61" t="s">
        <v>24</v>
      </c>
      <c r="D121" s="59">
        <v>1</v>
      </c>
      <c r="E121" s="62">
        <v>21166.666666666668</v>
      </c>
      <c r="F121" s="62">
        <v>4021.666666666667</v>
      </c>
      <c r="G121" s="62">
        <v>25188.333333333336</v>
      </c>
      <c r="H121" s="62">
        <v>25188.333333333336</v>
      </c>
    </row>
    <row r="122" spans="1:8" ht="38.25" x14ac:dyDescent="0.25">
      <c r="A122" s="59">
        <v>120</v>
      </c>
      <c r="B122" s="77" t="s">
        <v>640</v>
      </c>
      <c r="C122" s="61" t="s">
        <v>24</v>
      </c>
      <c r="D122" s="59">
        <v>1</v>
      </c>
      <c r="E122" s="62">
        <v>203.33333333333334</v>
      </c>
      <c r="F122" s="62">
        <v>38.633333333333333</v>
      </c>
      <c r="G122" s="62">
        <v>241.96666666666667</v>
      </c>
      <c r="H122" s="62">
        <v>241.96666666666667</v>
      </c>
    </row>
    <row r="123" spans="1:8" ht="38.25" x14ac:dyDescent="0.25">
      <c r="A123" s="59">
        <v>121</v>
      </c>
      <c r="B123" s="60" t="s">
        <v>641</v>
      </c>
      <c r="C123" s="61" t="s">
        <v>24</v>
      </c>
      <c r="D123" s="59">
        <v>1</v>
      </c>
      <c r="E123" s="62">
        <v>503.70022800000004</v>
      </c>
      <c r="F123" s="62">
        <v>95.703043320000006</v>
      </c>
      <c r="G123" s="62">
        <v>599.40327132000004</v>
      </c>
      <c r="H123" s="62">
        <v>599.40327132000004</v>
      </c>
    </row>
    <row r="124" spans="1:8" ht="25.5" x14ac:dyDescent="0.25">
      <c r="A124" s="59">
        <v>122</v>
      </c>
      <c r="B124" s="60" t="s">
        <v>642</v>
      </c>
      <c r="C124" s="61" t="s">
        <v>24</v>
      </c>
      <c r="D124" s="59">
        <v>1</v>
      </c>
      <c r="E124" s="62">
        <v>1026.012168</v>
      </c>
      <c r="F124" s="62">
        <v>194.94231192000001</v>
      </c>
      <c r="G124" s="62">
        <v>1220.95447992</v>
      </c>
      <c r="H124" s="62">
        <v>1220.95447992</v>
      </c>
    </row>
    <row r="125" spans="1:8" ht="25.5" x14ac:dyDescent="0.25">
      <c r="A125" s="59">
        <v>123</v>
      </c>
      <c r="B125" s="60" t="s">
        <v>643</v>
      </c>
      <c r="C125" s="61" t="s">
        <v>24</v>
      </c>
      <c r="D125" s="59">
        <v>1</v>
      </c>
      <c r="E125" s="62">
        <v>778.18143599999996</v>
      </c>
      <c r="F125" s="62">
        <v>147.85447284</v>
      </c>
      <c r="G125" s="62">
        <v>926.03590883999993</v>
      </c>
      <c r="H125" s="62">
        <v>926.03590883999993</v>
      </c>
    </row>
    <row r="126" spans="1:8" ht="25.5" x14ac:dyDescent="0.25">
      <c r="A126" s="59">
        <v>124</v>
      </c>
      <c r="B126" s="60" t="s">
        <v>644</v>
      </c>
      <c r="C126" s="61" t="s">
        <v>24</v>
      </c>
      <c r="D126" s="59">
        <v>1</v>
      </c>
      <c r="E126" s="62">
        <v>206.66666666666666</v>
      </c>
      <c r="F126" s="62">
        <v>39.266666666666666</v>
      </c>
      <c r="G126" s="62">
        <v>245.93333333333334</v>
      </c>
      <c r="H126" s="62">
        <v>245.93333333333334</v>
      </c>
    </row>
    <row r="127" spans="1:8" ht="25.5" x14ac:dyDescent="0.25">
      <c r="A127" s="59">
        <v>125</v>
      </c>
      <c r="B127" s="60" t="s">
        <v>645</v>
      </c>
      <c r="C127" s="61" t="s">
        <v>24</v>
      </c>
      <c r="D127" s="59">
        <v>1</v>
      </c>
      <c r="E127" s="62">
        <v>220</v>
      </c>
      <c r="F127" s="62">
        <v>41.8</v>
      </c>
      <c r="G127" s="62">
        <v>261.8</v>
      </c>
      <c r="H127" s="62">
        <v>261.8</v>
      </c>
    </row>
    <row r="128" spans="1:8" ht="38.25" x14ac:dyDescent="0.25">
      <c r="A128" s="59">
        <v>126</v>
      </c>
      <c r="B128" s="60" t="s">
        <v>646</v>
      </c>
      <c r="C128" s="61" t="s">
        <v>24</v>
      </c>
      <c r="D128" s="59">
        <v>1</v>
      </c>
      <c r="E128" s="62">
        <v>22000</v>
      </c>
      <c r="F128" s="62">
        <v>4180</v>
      </c>
      <c r="G128" s="62">
        <v>26180</v>
      </c>
      <c r="H128" s="62">
        <v>26180</v>
      </c>
    </row>
    <row r="129" spans="1:8" ht="51" x14ac:dyDescent="0.25">
      <c r="A129" s="59">
        <v>127</v>
      </c>
      <c r="B129" s="60" t="s">
        <v>647</v>
      </c>
      <c r="C129" s="61" t="s">
        <v>24</v>
      </c>
      <c r="D129" s="59">
        <v>1</v>
      </c>
      <c r="E129" s="62">
        <v>16000</v>
      </c>
      <c r="F129" s="62">
        <v>3040</v>
      </c>
      <c r="G129" s="62">
        <v>19040</v>
      </c>
      <c r="H129" s="62">
        <v>19040</v>
      </c>
    </row>
    <row r="130" spans="1:8" ht="76.5" x14ac:dyDescent="0.25">
      <c r="A130" s="59">
        <v>128</v>
      </c>
      <c r="B130" s="60" t="s">
        <v>648</v>
      </c>
      <c r="C130" s="61" t="s">
        <v>24</v>
      </c>
      <c r="D130" s="59">
        <v>1</v>
      </c>
      <c r="E130" s="62">
        <v>10466.666666666666</v>
      </c>
      <c r="F130" s="62">
        <v>1988.6666666666665</v>
      </c>
      <c r="G130" s="62">
        <v>12455.333333333332</v>
      </c>
      <c r="H130" s="62">
        <v>12455.333333333332</v>
      </c>
    </row>
    <row r="131" spans="1:8" ht="76.5" x14ac:dyDescent="0.25">
      <c r="A131" s="59">
        <v>129</v>
      </c>
      <c r="B131" s="60" t="s">
        <v>649</v>
      </c>
      <c r="C131" s="61" t="s">
        <v>24</v>
      </c>
      <c r="D131" s="59">
        <v>1</v>
      </c>
      <c r="E131" s="62">
        <v>23833.333333333332</v>
      </c>
      <c r="F131" s="62">
        <v>1191.6666666666667</v>
      </c>
      <c r="G131" s="62">
        <v>25025</v>
      </c>
      <c r="H131" s="62">
        <v>25025</v>
      </c>
    </row>
    <row r="132" spans="1:8" ht="63.75" x14ac:dyDescent="0.25">
      <c r="A132" s="59">
        <v>130</v>
      </c>
      <c r="B132" s="60" t="s">
        <v>650</v>
      </c>
      <c r="C132" s="61" t="s">
        <v>24</v>
      </c>
      <c r="D132" s="59">
        <v>1</v>
      </c>
      <c r="E132" s="62">
        <v>24166.666666666668</v>
      </c>
      <c r="F132" s="62">
        <v>1208.3333333333335</v>
      </c>
      <c r="G132" s="62">
        <v>25375</v>
      </c>
      <c r="H132" s="62">
        <v>25375</v>
      </c>
    </row>
    <row r="133" spans="1:8" ht="51" x14ac:dyDescent="0.25">
      <c r="A133" s="59">
        <v>131</v>
      </c>
      <c r="B133" s="60" t="s">
        <v>651</v>
      </c>
      <c r="C133" s="61" t="s">
        <v>24</v>
      </c>
      <c r="D133" s="59">
        <v>1</v>
      </c>
      <c r="E133" s="62">
        <v>93833.333333333328</v>
      </c>
      <c r="F133" s="62">
        <v>4691.666666666667</v>
      </c>
      <c r="G133" s="62">
        <v>98525</v>
      </c>
      <c r="H133" s="62">
        <v>98525</v>
      </c>
    </row>
    <row r="134" spans="1:8" ht="63.75" x14ac:dyDescent="0.25">
      <c r="A134" s="59">
        <v>132</v>
      </c>
      <c r="B134" s="60" t="s">
        <v>652</v>
      </c>
      <c r="C134" s="61" t="s">
        <v>24</v>
      </c>
      <c r="D134" s="59">
        <v>1</v>
      </c>
      <c r="E134" s="62">
        <v>139833.33333333334</v>
      </c>
      <c r="F134" s="62">
        <v>6991.6666666666679</v>
      </c>
      <c r="G134" s="62">
        <v>146825</v>
      </c>
      <c r="H134" s="62">
        <v>146825</v>
      </c>
    </row>
    <row r="135" spans="1:8" ht="89.25" x14ac:dyDescent="0.25">
      <c r="A135" s="59">
        <v>133</v>
      </c>
      <c r="B135" s="60" t="s">
        <v>653</v>
      </c>
      <c r="C135" s="61" t="s">
        <v>102</v>
      </c>
      <c r="D135" s="59">
        <v>1</v>
      </c>
      <c r="E135" s="62">
        <v>156733.33333333334</v>
      </c>
      <c r="F135" s="62">
        <v>29779.333333333336</v>
      </c>
      <c r="G135" s="62">
        <v>186512.66666666669</v>
      </c>
      <c r="H135" s="62">
        <v>186512.66666666669</v>
      </c>
    </row>
    <row r="136" spans="1:8" ht="409.5" x14ac:dyDescent="0.25">
      <c r="A136" s="92">
        <v>134</v>
      </c>
      <c r="B136" s="93" t="s">
        <v>654</v>
      </c>
      <c r="C136" s="94" t="s">
        <v>102</v>
      </c>
      <c r="D136" s="92">
        <v>1</v>
      </c>
      <c r="E136" s="62">
        <v>191000</v>
      </c>
      <c r="F136" s="62">
        <v>36290</v>
      </c>
      <c r="G136" s="62">
        <v>227290</v>
      </c>
      <c r="H136" s="62">
        <v>227290</v>
      </c>
    </row>
    <row r="137" spans="1:8" ht="51" x14ac:dyDescent="0.25">
      <c r="A137" s="59">
        <v>135</v>
      </c>
      <c r="B137" s="60" t="s">
        <v>655</v>
      </c>
      <c r="C137" s="61" t="s">
        <v>102</v>
      </c>
      <c r="D137" s="59">
        <v>1</v>
      </c>
      <c r="E137" s="62">
        <v>518666.66666666669</v>
      </c>
      <c r="F137" s="62">
        <v>98546.666666666672</v>
      </c>
      <c r="G137" s="62">
        <v>617213.33333333337</v>
      </c>
      <c r="H137" s="62">
        <v>617213.33333333337</v>
      </c>
    </row>
    <row r="138" spans="1:8" ht="140.25" x14ac:dyDescent="0.25">
      <c r="A138" s="59">
        <v>136</v>
      </c>
      <c r="B138" s="87" t="s">
        <v>656</v>
      </c>
      <c r="C138" s="61" t="s">
        <v>24</v>
      </c>
      <c r="D138" s="59">
        <v>1</v>
      </c>
      <c r="E138" s="62">
        <v>1676666.6666666667</v>
      </c>
      <c r="F138" s="62">
        <v>318566.66666666669</v>
      </c>
      <c r="G138" s="62">
        <v>1995233.3333333335</v>
      </c>
      <c r="H138" s="62">
        <v>1995233.3333333335</v>
      </c>
    </row>
    <row r="139" spans="1:8" ht="127.5" x14ac:dyDescent="0.25">
      <c r="A139" s="59">
        <v>137</v>
      </c>
      <c r="B139" s="60" t="s">
        <v>657</v>
      </c>
      <c r="C139" s="61" t="s">
        <v>24</v>
      </c>
      <c r="D139" s="59">
        <v>1</v>
      </c>
      <c r="E139" s="62">
        <v>1643333.3333333333</v>
      </c>
      <c r="F139" s="62">
        <v>312233.33333333331</v>
      </c>
      <c r="G139" s="62">
        <v>1955566.6666666665</v>
      </c>
      <c r="H139" s="62">
        <v>1955566.6666666665</v>
      </c>
    </row>
    <row r="140" spans="1:8" ht="178.5" x14ac:dyDescent="0.25">
      <c r="A140" s="59">
        <v>138</v>
      </c>
      <c r="B140" s="60" t="s">
        <v>658</v>
      </c>
      <c r="C140" s="61" t="s">
        <v>24</v>
      </c>
      <c r="D140" s="59">
        <v>1</v>
      </c>
      <c r="E140" s="62">
        <v>2281000</v>
      </c>
      <c r="F140" s="62">
        <v>433390</v>
      </c>
      <c r="G140" s="62">
        <v>2714390</v>
      </c>
      <c r="H140" s="62">
        <v>2714390</v>
      </c>
    </row>
    <row r="141" spans="1:8" ht="89.25" x14ac:dyDescent="0.25">
      <c r="A141" s="59">
        <v>139</v>
      </c>
      <c r="B141" s="60" t="s">
        <v>659</v>
      </c>
      <c r="C141" s="61" t="s">
        <v>24</v>
      </c>
      <c r="D141" s="59">
        <v>1</v>
      </c>
      <c r="E141" s="62">
        <v>471.66666666666669</v>
      </c>
      <c r="F141" s="62">
        <v>89.616666666666674</v>
      </c>
      <c r="G141" s="62">
        <v>561.2833333333333</v>
      </c>
      <c r="H141" s="62">
        <v>561.2833333333333</v>
      </c>
    </row>
    <row r="142" spans="1:8" ht="51" x14ac:dyDescent="0.25">
      <c r="A142" s="59">
        <v>140</v>
      </c>
      <c r="B142" s="60" t="s">
        <v>660</v>
      </c>
      <c r="C142" s="61" t="s">
        <v>24</v>
      </c>
      <c r="D142" s="59">
        <v>1</v>
      </c>
      <c r="E142" s="62">
        <v>32000</v>
      </c>
      <c r="F142" s="62">
        <v>6080</v>
      </c>
      <c r="G142" s="62">
        <v>38080</v>
      </c>
      <c r="H142" s="62">
        <v>38080</v>
      </c>
    </row>
    <row r="143" spans="1:8" ht="38.25" x14ac:dyDescent="0.25">
      <c r="A143" s="59">
        <v>141</v>
      </c>
      <c r="B143" s="60" t="s">
        <v>661</v>
      </c>
      <c r="C143" s="61" t="s">
        <v>24</v>
      </c>
      <c r="D143" s="59">
        <v>1</v>
      </c>
      <c r="E143" s="62">
        <v>17300</v>
      </c>
      <c r="F143" s="62">
        <v>3287</v>
      </c>
      <c r="G143" s="62">
        <v>20587</v>
      </c>
      <c r="H143" s="62">
        <v>20587</v>
      </c>
    </row>
    <row r="144" spans="1:8" ht="38.25" x14ac:dyDescent="0.25">
      <c r="A144" s="59">
        <v>142</v>
      </c>
      <c r="B144" s="60" t="s">
        <v>662</v>
      </c>
      <c r="C144" s="61" t="s">
        <v>24</v>
      </c>
      <c r="D144" s="59">
        <v>1</v>
      </c>
      <c r="E144" s="62">
        <v>20900</v>
      </c>
      <c r="F144" s="62">
        <v>3971</v>
      </c>
      <c r="G144" s="62">
        <v>24871</v>
      </c>
      <c r="H144" s="62">
        <v>24871</v>
      </c>
    </row>
    <row r="145" spans="1:8" ht="25.5" x14ac:dyDescent="0.25">
      <c r="A145" s="59">
        <v>143</v>
      </c>
      <c r="B145" s="60" t="s">
        <v>663</v>
      </c>
      <c r="C145" s="61" t="s">
        <v>24</v>
      </c>
      <c r="D145" s="59">
        <v>1</v>
      </c>
      <c r="E145" s="62">
        <v>26666.666666666668</v>
      </c>
      <c r="F145" s="62">
        <v>5066.666666666667</v>
      </c>
      <c r="G145" s="62">
        <v>31733.333333333336</v>
      </c>
      <c r="H145" s="62">
        <v>31733.333333333336</v>
      </c>
    </row>
    <row r="146" spans="1:8" ht="25.5" x14ac:dyDescent="0.25">
      <c r="A146" s="59">
        <v>144</v>
      </c>
      <c r="B146" s="60" t="s">
        <v>664</v>
      </c>
      <c r="C146" s="61" t="s">
        <v>24</v>
      </c>
      <c r="D146" s="59">
        <v>1</v>
      </c>
      <c r="E146" s="62">
        <v>16566.666666666668</v>
      </c>
      <c r="F146" s="62">
        <v>3147.666666666667</v>
      </c>
      <c r="G146" s="62">
        <v>19714.333333333336</v>
      </c>
      <c r="H146" s="62">
        <v>19714.333333333336</v>
      </c>
    </row>
    <row r="147" spans="1:8" ht="89.25" x14ac:dyDescent="0.25">
      <c r="A147" s="59">
        <v>145</v>
      </c>
      <c r="B147" s="60" t="s">
        <v>665</v>
      </c>
      <c r="C147" s="61" t="s">
        <v>24</v>
      </c>
      <c r="D147" s="59">
        <v>1</v>
      </c>
      <c r="E147" s="62">
        <v>7300</v>
      </c>
      <c r="F147" s="62">
        <v>1387</v>
      </c>
      <c r="G147" s="62">
        <v>8687</v>
      </c>
      <c r="H147" s="62">
        <v>8687</v>
      </c>
    </row>
    <row r="148" spans="1:8" ht="114.75" x14ac:dyDescent="0.25">
      <c r="A148" s="59">
        <v>146</v>
      </c>
      <c r="B148" s="60" t="s">
        <v>666</v>
      </c>
      <c r="C148" s="61" t="s">
        <v>24</v>
      </c>
      <c r="D148" s="59">
        <v>1</v>
      </c>
      <c r="E148" s="62">
        <v>31333.333333333332</v>
      </c>
      <c r="F148" s="62">
        <v>5953.333333333333</v>
      </c>
      <c r="G148" s="62">
        <v>37286.666666666664</v>
      </c>
      <c r="H148" s="62">
        <v>37286.666666666664</v>
      </c>
    </row>
    <row r="149" spans="1:8" ht="76.5" x14ac:dyDescent="0.25">
      <c r="A149" s="59">
        <v>147</v>
      </c>
      <c r="B149" s="60" t="s">
        <v>667</v>
      </c>
      <c r="C149" s="61" t="s">
        <v>24</v>
      </c>
      <c r="D149" s="59">
        <v>1</v>
      </c>
      <c r="E149" s="62">
        <v>81666.666666666672</v>
      </c>
      <c r="F149" s="62">
        <v>15516.666666666668</v>
      </c>
      <c r="G149" s="62">
        <v>97183.333333333343</v>
      </c>
      <c r="H149" s="62">
        <v>97183.333333333343</v>
      </c>
    </row>
    <row r="150" spans="1:8" ht="127.5" x14ac:dyDescent="0.25">
      <c r="A150" s="59">
        <v>148</v>
      </c>
      <c r="B150" s="60" t="s">
        <v>668</v>
      </c>
      <c r="C150" s="61" t="s">
        <v>24</v>
      </c>
      <c r="D150" s="59">
        <v>1</v>
      </c>
      <c r="E150" s="62">
        <v>43000</v>
      </c>
      <c r="F150" s="62">
        <v>8170</v>
      </c>
      <c r="G150" s="62">
        <v>51170</v>
      </c>
      <c r="H150" s="62">
        <v>51170</v>
      </c>
    </row>
    <row r="151" spans="1:8" ht="255" x14ac:dyDescent="0.25">
      <c r="A151" s="95">
        <v>149</v>
      </c>
      <c r="B151" s="60" t="s">
        <v>669</v>
      </c>
      <c r="C151" s="96" t="s">
        <v>102</v>
      </c>
      <c r="D151" s="95">
        <v>1</v>
      </c>
      <c r="E151" s="62">
        <v>204333.33333333334</v>
      </c>
      <c r="F151" s="62">
        <v>38823.333333333336</v>
      </c>
      <c r="G151" s="62">
        <v>243156.66666666669</v>
      </c>
      <c r="H151" s="62">
        <v>243156.66666666669</v>
      </c>
    </row>
    <row r="152" spans="1:8" ht="153" x14ac:dyDescent="0.25">
      <c r="A152" s="59">
        <v>150</v>
      </c>
      <c r="B152" s="60" t="s">
        <v>670</v>
      </c>
      <c r="C152" s="61" t="s">
        <v>102</v>
      </c>
      <c r="D152" s="59">
        <v>1</v>
      </c>
      <c r="E152" s="62">
        <v>223500</v>
      </c>
      <c r="F152" s="62">
        <v>42465</v>
      </c>
      <c r="G152" s="62">
        <v>265965</v>
      </c>
      <c r="H152" s="62">
        <v>265965</v>
      </c>
    </row>
    <row r="153" spans="1:8" ht="165.75" x14ac:dyDescent="0.25">
      <c r="A153" s="95">
        <v>151</v>
      </c>
      <c r="B153" s="77" t="s">
        <v>671</v>
      </c>
      <c r="C153" s="61" t="s">
        <v>24</v>
      </c>
      <c r="D153" s="59">
        <v>1</v>
      </c>
      <c r="E153" s="62">
        <v>302573.33333333331</v>
      </c>
      <c r="F153" s="62">
        <v>57488.933333333327</v>
      </c>
      <c r="G153" s="62">
        <v>360062.26666666666</v>
      </c>
      <c r="H153" s="62">
        <v>360062.26666666666</v>
      </c>
    </row>
    <row r="154" spans="1:8" ht="140.25" x14ac:dyDescent="0.25">
      <c r="A154" s="59">
        <v>152</v>
      </c>
      <c r="B154" s="60" t="s">
        <v>672</v>
      </c>
      <c r="C154" s="61" t="s">
        <v>24</v>
      </c>
      <c r="D154" s="59">
        <v>1</v>
      </c>
      <c r="E154" s="62">
        <v>60666.666666666664</v>
      </c>
      <c r="F154" s="62">
        <v>11526.666666666666</v>
      </c>
      <c r="G154" s="62">
        <v>72193.333333333328</v>
      </c>
      <c r="H154" s="62">
        <v>72193.333333333328</v>
      </c>
    </row>
    <row r="155" spans="1:8" ht="140.25" x14ac:dyDescent="0.25">
      <c r="A155" s="95">
        <v>153</v>
      </c>
      <c r="B155" s="60" t="s">
        <v>673</v>
      </c>
      <c r="C155" s="61" t="s">
        <v>24</v>
      </c>
      <c r="D155" s="59">
        <v>1</v>
      </c>
      <c r="E155" s="62">
        <v>248100</v>
      </c>
      <c r="F155" s="62">
        <v>47139</v>
      </c>
      <c r="G155" s="62">
        <v>295239</v>
      </c>
      <c r="H155" s="62">
        <v>295239</v>
      </c>
    </row>
    <row r="156" spans="1:8" ht="114.75" x14ac:dyDescent="0.25">
      <c r="A156" s="59">
        <v>154</v>
      </c>
      <c r="B156" s="60" t="s">
        <v>674</v>
      </c>
      <c r="C156" s="61" t="s">
        <v>24</v>
      </c>
      <c r="D156" s="59">
        <v>1</v>
      </c>
      <c r="E156" s="62">
        <v>306666.66666666669</v>
      </c>
      <c r="F156" s="62">
        <v>58266.666666666672</v>
      </c>
      <c r="G156" s="62">
        <v>364933.33333333337</v>
      </c>
      <c r="H156" s="62">
        <v>364933.33333333337</v>
      </c>
    </row>
    <row r="157" spans="1:8" ht="140.25" x14ac:dyDescent="0.25">
      <c r="A157" s="95">
        <v>155</v>
      </c>
      <c r="B157" s="60" t="s">
        <v>675</v>
      </c>
      <c r="C157" s="61" t="s">
        <v>24</v>
      </c>
      <c r="D157" s="59">
        <v>1</v>
      </c>
      <c r="E157" s="62">
        <v>350000</v>
      </c>
      <c r="F157" s="62">
        <v>66500</v>
      </c>
      <c r="G157" s="62">
        <v>416500</v>
      </c>
      <c r="H157" s="62">
        <v>416500</v>
      </c>
    </row>
    <row r="158" spans="1:8" ht="242.25" x14ac:dyDescent="0.25">
      <c r="A158" s="59">
        <v>156</v>
      </c>
      <c r="B158" s="60" t="s">
        <v>676</v>
      </c>
      <c r="C158" s="61" t="s">
        <v>24</v>
      </c>
      <c r="D158" s="59">
        <v>1</v>
      </c>
      <c r="E158" s="62">
        <v>188000</v>
      </c>
      <c r="F158" s="62">
        <v>35720</v>
      </c>
      <c r="G158" s="62">
        <v>223720</v>
      </c>
      <c r="H158" s="62">
        <v>223720</v>
      </c>
    </row>
    <row r="159" spans="1:8" ht="127.5" x14ac:dyDescent="0.25">
      <c r="A159" s="95">
        <v>157</v>
      </c>
      <c r="B159" s="77" t="s">
        <v>677</v>
      </c>
      <c r="C159" s="61" t="s">
        <v>24</v>
      </c>
      <c r="D159" s="59">
        <v>1</v>
      </c>
      <c r="E159" s="62">
        <v>20400</v>
      </c>
      <c r="F159" s="62">
        <v>3876</v>
      </c>
      <c r="G159" s="62">
        <v>24276</v>
      </c>
      <c r="H159" s="62">
        <v>24276</v>
      </c>
    </row>
    <row r="160" spans="1:8" ht="114.75" x14ac:dyDescent="0.25">
      <c r="A160" s="59">
        <v>158</v>
      </c>
      <c r="B160" s="60" t="s">
        <v>678</v>
      </c>
      <c r="C160" s="61" t="s">
        <v>24</v>
      </c>
      <c r="D160" s="59">
        <v>1</v>
      </c>
      <c r="E160" s="62">
        <v>2206000</v>
      </c>
      <c r="F160" s="62">
        <v>419140</v>
      </c>
      <c r="G160" s="62">
        <v>2625140</v>
      </c>
      <c r="H160" s="62">
        <v>2625140</v>
      </c>
    </row>
    <row r="161" spans="1:8" ht="114.75" x14ac:dyDescent="0.25">
      <c r="A161" s="59">
        <v>159</v>
      </c>
      <c r="B161" s="60" t="s">
        <v>679</v>
      </c>
      <c r="C161" s="61" t="s">
        <v>24</v>
      </c>
      <c r="D161" s="59">
        <v>1</v>
      </c>
      <c r="E161" s="62">
        <v>12333.333333333334</v>
      </c>
      <c r="F161" s="62">
        <v>2343.3333333333335</v>
      </c>
      <c r="G161" s="62">
        <v>14676.666666666668</v>
      </c>
      <c r="H161" s="62">
        <v>14676.666666666668</v>
      </c>
    </row>
    <row r="162" spans="1:8" ht="63.75" x14ac:dyDescent="0.25">
      <c r="A162" s="59">
        <v>160</v>
      </c>
      <c r="B162" s="77" t="s">
        <v>680</v>
      </c>
      <c r="C162" s="61" t="s">
        <v>24</v>
      </c>
      <c r="D162" s="59">
        <v>0</v>
      </c>
      <c r="E162" s="62">
        <v>1052066.6666666667</v>
      </c>
      <c r="F162" s="62">
        <v>199892.66666666669</v>
      </c>
      <c r="G162" s="62">
        <v>1251959.3333333335</v>
      </c>
      <c r="H162" s="62">
        <v>1251959.3333333335</v>
      </c>
    </row>
    <row r="163" spans="1:8" ht="76.5" x14ac:dyDescent="0.25">
      <c r="A163" s="59">
        <v>161</v>
      </c>
      <c r="B163" s="77" t="s">
        <v>681</v>
      </c>
      <c r="C163" s="61" t="s">
        <v>24</v>
      </c>
      <c r="D163" s="59">
        <v>1</v>
      </c>
      <c r="E163" s="62">
        <v>40933.333333333336</v>
      </c>
      <c r="F163" s="62">
        <v>7777.3333333333339</v>
      </c>
      <c r="G163" s="62">
        <v>48710.666666666672</v>
      </c>
      <c r="H163" s="62">
        <v>48710.666666666672</v>
      </c>
    </row>
    <row r="164" spans="1:8" ht="76.5" x14ac:dyDescent="0.25">
      <c r="A164" s="59">
        <v>162</v>
      </c>
      <c r="B164" s="60" t="s">
        <v>682</v>
      </c>
      <c r="C164" s="61" t="s">
        <v>24</v>
      </c>
      <c r="D164" s="59">
        <v>1</v>
      </c>
      <c r="E164" s="62">
        <v>791566.66666666663</v>
      </c>
      <c r="F164" s="62">
        <v>150397.66666666666</v>
      </c>
      <c r="G164" s="62">
        <v>941964.33333333326</v>
      </c>
      <c r="H164" s="62">
        <v>941964.33333333326</v>
      </c>
    </row>
    <row r="165" spans="1:8" ht="51" x14ac:dyDescent="0.25">
      <c r="A165" s="59">
        <v>163</v>
      </c>
      <c r="B165" s="60" t="s">
        <v>683</v>
      </c>
      <c r="C165" s="61" t="s">
        <v>24</v>
      </c>
      <c r="D165" s="59">
        <v>1</v>
      </c>
      <c r="E165" s="62">
        <v>597733.33333333337</v>
      </c>
      <c r="F165" s="62">
        <v>113569.33333333334</v>
      </c>
      <c r="G165" s="62">
        <v>711302.66666666674</v>
      </c>
      <c r="H165" s="62">
        <v>711302.66666666674</v>
      </c>
    </row>
    <row r="166" spans="1:8" ht="63.75" x14ac:dyDescent="0.25">
      <c r="A166" s="59">
        <v>164</v>
      </c>
      <c r="B166" s="60" t="s">
        <v>684</v>
      </c>
      <c r="C166" s="61" t="s">
        <v>24</v>
      </c>
      <c r="D166" s="59">
        <v>1</v>
      </c>
      <c r="E166" s="62">
        <v>1916666.6666666667</v>
      </c>
      <c r="F166" s="62">
        <v>364166.66666666669</v>
      </c>
      <c r="G166" s="62">
        <v>2280833.3333333335</v>
      </c>
      <c r="H166" s="62">
        <v>2280833.3333333335</v>
      </c>
    </row>
    <row r="167" spans="1:8" ht="76.5" x14ac:dyDescent="0.25">
      <c r="A167" s="59">
        <v>165</v>
      </c>
      <c r="B167" s="60" t="s">
        <v>685</v>
      </c>
      <c r="C167" s="61" t="s">
        <v>24</v>
      </c>
      <c r="D167" s="59">
        <v>1</v>
      </c>
      <c r="E167" s="62">
        <v>406866.66666666669</v>
      </c>
      <c r="F167" s="62">
        <v>77304.666666666672</v>
      </c>
      <c r="G167" s="62">
        <v>484171.33333333337</v>
      </c>
      <c r="H167" s="62">
        <v>484171.33333333337</v>
      </c>
    </row>
    <row r="168" spans="1:8" ht="89.25" x14ac:dyDescent="0.25">
      <c r="A168" s="59">
        <v>166</v>
      </c>
      <c r="B168" s="60" t="s">
        <v>686</v>
      </c>
      <c r="C168" s="61" t="s">
        <v>24</v>
      </c>
      <c r="D168" s="59">
        <v>1</v>
      </c>
      <c r="E168" s="62">
        <v>1082000</v>
      </c>
      <c r="F168" s="62">
        <v>205580</v>
      </c>
      <c r="G168" s="62">
        <v>1287580</v>
      </c>
      <c r="H168" s="62">
        <v>1287580</v>
      </c>
    </row>
    <row r="169" spans="1:8" ht="51" x14ac:dyDescent="0.25">
      <c r="A169" s="59">
        <v>167</v>
      </c>
      <c r="B169" s="60" t="s">
        <v>687</v>
      </c>
      <c r="C169" s="61" t="s">
        <v>24</v>
      </c>
      <c r="D169" s="59">
        <v>1</v>
      </c>
      <c r="E169" s="62">
        <v>99000</v>
      </c>
      <c r="F169" s="62">
        <v>4950</v>
      </c>
      <c r="G169" s="62">
        <v>103950</v>
      </c>
      <c r="H169" s="62">
        <v>103950</v>
      </c>
    </row>
    <row r="170" spans="1:8" ht="51" x14ac:dyDescent="0.25">
      <c r="A170" s="59">
        <v>168</v>
      </c>
      <c r="B170" s="60" t="s">
        <v>688</v>
      </c>
      <c r="C170" s="61" t="s">
        <v>24</v>
      </c>
      <c r="D170" s="59">
        <v>1</v>
      </c>
      <c r="E170" s="62">
        <v>56333.333333333336</v>
      </c>
      <c r="F170" s="62">
        <v>2816.666666666667</v>
      </c>
      <c r="G170" s="62">
        <v>59150</v>
      </c>
      <c r="H170" s="62">
        <v>59150</v>
      </c>
    </row>
    <row r="171" spans="1:8" ht="165.75" x14ac:dyDescent="0.25">
      <c r="A171" s="59">
        <v>169</v>
      </c>
      <c r="B171" s="60" t="s">
        <v>689</v>
      </c>
      <c r="C171" s="61" t="s">
        <v>24</v>
      </c>
      <c r="D171" s="59">
        <v>1</v>
      </c>
      <c r="E171" s="62">
        <v>444100</v>
      </c>
      <c r="F171" s="62">
        <v>84379</v>
      </c>
      <c r="G171" s="62">
        <v>528479</v>
      </c>
      <c r="H171" s="62">
        <v>528479</v>
      </c>
    </row>
    <row r="172" spans="1:8" ht="51" x14ac:dyDescent="0.25">
      <c r="A172" s="59">
        <v>170</v>
      </c>
      <c r="B172" s="60" t="s">
        <v>690</v>
      </c>
      <c r="C172" s="61" t="s">
        <v>24</v>
      </c>
      <c r="D172" s="59">
        <v>1</v>
      </c>
      <c r="E172" s="62">
        <v>92533.333333333328</v>
      </c>
      <c r="F172" s="62">
        <v>17581.333333333332</v>
      </c>
      <c r="G172" s="62">
        <v>110114.66666666666</v>
      </c>
      <c r="H172" s="62">
        <v>110114.66666666666</v>
      </c>
    </row>
    <row r="173" spans="1:8" ht="51" x14ac:dyDescent="0.25">
      <c r="A173" s="59">
        <v>171</v>
      </c>
      <c r="B173" s="60" t="s">
        <v>691</v>
      </c>
      <c r="C173" s="61" t="s">
        <v>24</v>
      </c>
      <c r="D173" s="59">
        <v>1</v>
      </c>
      <c r="E173" s="62">
        <v>103633.33333333333</v>
      </c>
      <c r="F173" s="62">
        <v>19690.333333333332</v>
      </c>
      <c r="G173" s="62">
        <v>123323.66666666666</v>
      </c>
      <c r="H173" s="62">
        <v>123323.66666666666</v>
      </c>
    </row>
    <row r="174" spans="1:8" ht="51" x14ac:dyDescent="0.25">
      <c r="A174" s="59">
        <v>172</v>
      </c>
      <c r="B174" s="60" t="s">
        <v>692</v>
      </c>
      <c r="C174" s="61" t="s">
        <v>24</v>
      </c>
      <c r="D174" s="59">
        <v>1</v>
      </c>
      <c r="E174" s="62">
        <v>104300</v>
      </c>
      <c r="F174" s="62">
        <v>19817</v>
      </c>
      <c r="G174" s="62">
        <v>124117</v>
      </c>
      <c r="H174" s="62">
        <v>124117</v>
      </c>
    </row>
    <row r="175" spans="1:8" ht="51" x14ac:dyDescent="0.25">
      <c r="A175" s="59">
        <v>173</v>
      </c>
      <c r="B175" s="60" t="s">
        <v>693</v>
      </c>
      <c r="C175" s="61" t="s">
        <v>24</v>
      </c>
      <c r="D175" s="59">
        <v>1</v>
      </c>
      <c r="E175" s="62">
        <v>104700</v>
      </c>
      <c r="F175" s="62">
        <v>19893</v>
      </c>
      <c r="G175" s="62">
        <v>124593</v>
      </c>
      <c r="H175" s="62">
        <v>124593</v>
      </c>
    </row>
    <row r="176" spans="1:8" ht="51" x14ac:dyDescent="0.25">
      <c r="A176" s="59">
        <v>174</v>
      </c>
      <c r="B176" s="60" t="s">
        <v>694</v>
      </c>
      <c r="C176" s="61" t="s">
        <v>24</v>
      </c>
      <c r="D176" s="59">
        <v>1</v>
      </c>
      <c r="E176" s="62">
        <v>101966.66666666667</v>
      </c>
      <c r="F176" s="62">
        <v>19373.666666666668</v>
      </c>
      <c r="G176" s="62">
        <v>121340.33333333334</v>
      </c>
      <c r="H176" s="62">
        <v>121340.33333333334</v>
      </c>
    </row>
    <row r="177" spans="1:8" ht="51" x14ac:dyDescent="0.25">
      <c r="A177" s="59">
        <v>175</v>
      </c>
      <c r="B177" s="60" t="s">
        <v>695</v>
      </c>
      <c r="C177" s="61" t="s">
        <v>24</v>
      </c>
      <c r="D177" s="59">
        <v>1</v>
      </c>
      <c r="E177" s="62">
        <v>101066.66666666667</v>
      </c>
      <c r="F177" s="62">
        <v>19202.666666666668</v>
      </c>
      <c r="G177" s="62">
        <v>120269.33333333334</v>
      </c>
      <c r="H177" s="62">
        <v>120269.33333333334</v>
      </c>
    </row>
    <row r="178" spans="1:8" ht="51" x14ac:dyDescent="0.25">
      <c r="A178" s="59">
        <v>176</v>
      </c>
      <c r="B178" s="60" t="s">
        <v>696</v>
      </c>
      <c r="C178" s="61" t="s">
        <v>24</v>
      </c>
      <c r="D178" s="59">
        <v>1</v>
      </c>
      <c r="E178" s="62">
        <v>100266.66666666667</v>
      </c>
      <c r="F178" s="62">
        <v>19050.666666666668</v>
      </c>
      <c r="G178" s="62">
        <v>119317.33333333334</v>
      </c>
      <c r="H178" s="62">
        <v>119317.33333333334</v>
      </c>
    </row>
    <row r="179" spans="1:8" ht="51" x14ac:dyDescent="0.25">
      <c r="A179" s="59">
        <v>177</v>
      </c>
      <c r="B179" s="60" t="s">
        <v>697</v>
      </c>
      <c r="C179" s="61" t="s">
        <v>24</v>
      </c>
      <c r="D179" s="59">
        <v>1</v>
      </c>
      <c r="E179" s="62">
        <v>105633.33333333333</v>
      </c>
      <c r="F179" s="62">
        <v>20070.333333333332</v>
      </c>
      <c r="G179" s="62">
        <v>125703.66666666666</v>
      </c>
      <c r="H179" s="62">
        <v>125703.66666666666</v>
      </c>
    </row>
    <row r="180" spans="1:8" ht="51" x14ac:dyDescent="0.25">
      <c r="A180" s="59">
        <v>178</v>
      </c>
      <c r="B180" s="60" t="s">
        <v>698</v>
      </c>
      <c r="C180" s="61" t="s">
        <v>24</v>
      </c>
      <c r="D180" s="59">
        <v>1</v>
      </c>
      <c r="E180" s="62">
        <v>98633.333333333328</v>
      </c>
      <c r="F180" s="62">
        <v>18740.333333333332</v>
      </c>
      <c r="G180" s="62">
        <v>117373.66666666666</v>
      </c>
      <c r="H180" s="62">
        <v>117373.66666666666</v>
      </c>
    </row>
    <row r="181" spans="1:8" ht="38.25" x14ac:dyDescent="0.25">
      <c r="A181" s="59">
        <v>179</v>
      </c>
      <c r="B181" s="60" t="s">
        <v>699</v>
      </c>
      <c r="C181" s="61" t="s">
        <v>24</v>
      </c>
      <c r="D181" s="59">
        <v>1</v>
      </c>
      <c r="E181" s="62">
        <v>17633.333333333332</v>
      </c>
      <c r="F181" s="62">
        <v>3350.333333333333</v>
      </c>
      <c r="G181" s="62">
        <v>20983.666666666664</v>
      </c>
      <c r="H181" s="62">
        <v>20983.666666666664</v>
      </c>
    </row>
    <row r="182" spans="1:8" ht="25.5" x14ac:dyDescent="0.25">
      <c r="A182" s="59">
        <v>180</v>
      </c>
      <c r="B182" s="60" t="s">
        <v>700</v>
      </c>
      <c r="C182" s="61" t="s">
        <v>24</v>
      </c>
      <c r="D182" s="59">
        <v>1</v>
      </c>
      <c r="E182" s="62">
        <v>37000</v>
      </c>
      <c r="F182" s="62">
        <v>7030</v>
      </c>
      <c r="G182" s="62">
        <v>44030</v>
      </c>
      <c r="H182" s="62">
        <v>44030</v>
      </c>
    </row>
    <row r="183" spans="1:8" ht="38.25" x14ac:dyDescent="0.25">
      <c r="A183" s="59">
        <v>181</v>
      </c>
      <c r="B183" s="60" t="s">
        <v>701</v>
      </c>
      <c r="C183" s="61" t="s">
        <v>24</v>
      </c>
      <c r="D183" s="59">
        <v>1</v>
      </c>
      <c r="E183" s="62">
        <v>7666.666666666667</v>
      </c>
      <c r="F183" s="62">
        <v>1456.6666666666667</v>
      </c>
      <c r="G183" s="62">
        <v>9123.3333333333339</v>
      </c>
      <c r="H183" s="62">
        <v>9123.3333333333339</v>
      </c>
    </row>
    <row r="184" spans="1:8" ht="51" x14ac:dyDescent="0.25">
      <c r="A184" s="59">
        <v>182</v>
      </c>
      <c r="B184" s="60" t="s">
        <v>702</v>
      </c>
      <c r="C184" s="61" t="s">
        <v>24</v>
      </c>
      <c r="D184" s="59">
        <v>1</v>
      </c>
      <c r="E184" s="62">
        <v>10400</v>
      </c>
      <c r="F184" s="62">
        <v>1976</v>
      </c>
      <c r="G184" s="62">
        <v>12376</v>
      </c>
      <c r="H184" s="62">
        <v>12376</v>
      </c>
    </row>
    <row r="185" spans="1:8" ht="51" x14ac:dyDescent="0.25">
      <c r="A185" s="59">
        <v>183</v>
      </c>
      <c r="B185" s="60" t="s">
        <v>703</v>
      </c>
      <c r="C185" s="61" t="s">
        <v>24</v>
      </c>
      <c r="D185" s="59">
        <v>1</v>
      </c>
      <c r="E185" s="62">
        <v>44433.333333333336</v>
      </c>
      <c r="F185" s="62">
        <v>8442.3333333333339</v>
      </c>
      <c r="G185" s="62">
        <v>52875.666666666672</v>
      </c>
      <c r="H185" s="62">
        <v>52875.666666666672</v>
      </c>
    </row>
    <row r="186" spans="1:8" ht="51" x14ac:dyDescent="0.25">
      <c r="A186" s="59">
        <v>184</v>
      </c>
      <c r="B186" s="60" t="s">
        <v>704</v>
      </c>
      <c r="C186" s="61" t="s">
        <v>24</v>
      </c>
      <c r="D186" s="59">
        <v>1</v>
      </c>
      <c r="E186" s="62">
        <v>45666.666666666664</v>
      </c>
      <c r="F186" s="62">
        <v>8676.6666666666661</v>
      </c>
      <c r="G186" s="62">
        <v>54343.333333333328</v>
      </c>
      <c r="H186" s="62">
        <v>54343.333333333328</v>
      </c>
    </row>
    <row r="187" spans="1:8" ht="38.25" x14ac:dyDescent="0.25">
      <c r="A187" s="59">
        <v>185</v>
      </c>
      <c r="B187" s="60" t="s">
        <v>705</v>
      </c>
      <c r="C187" s="61" t="s">
        <v>24</v>
      </c>
      <c r="D187" s="59">
        <v>1</v>
      </c>
      <c r="E187" s="62">
        <v>105666.66666666667</v>
      </c>
      <c r="F187" s="62">
        <v>20076.666666666668</v>
      </c>
      <c r="G187" s="62">
        <v>125743.33333333334</v>
      </c>
      <c r="H187" s="62">
        <v>125743.33333333334</v>
      </c>
    </row>
    <row r="188" spans="1:8" ht="38.25" x14ac:dyDescent="0.25">
      <c r="A188" s="59">
        <v>186</v>
      </c>
      <c r="B188" s="60" t="s">
        <v>706</v>
      </c>
      <c r="C188" s="61" t="s">
        <v>24</v>
      </c>
      <c r="D188" s="59">
        <v>1</v>
      </c>
      <c r="E188" s="62">
        <v>135333.33333333334</v>
      </c>
      <c r="F188" s="62">
        <v>25713.333333333336</v>
      </c>
      <c r="G188" s="62">
        <v>161046.66666666669</v>
      </c>
      <c r="H188" s="62">
        <v>161046.66666666669</v>
      </c>
    </row>
    <row r="189" spans="1:8" ht="25.5" x14ac:dyDescent="0.25">
      <c r="A189" s="59">
        <v>187</v>
      </c>
      <c r="B189" s="60" t="s">
        <v>707</v>
      </c>
      <c r="C189" s="61" t="s">
        <v>24</v>
      </c>
      <c r="D189" s="59">
        <v>1</v>
      </c>
      <c r="E189" s="62">
        <v>9966.6666666666661</v>
      </c>
      <c r="F189" s="62">
        <v>1893.6666666666665</v>
      </c>
      <c r="G189" s="62">
        <v>11860.333333333332</v>
      </c>
      <c r="H189" s="62">
        <v>11860.333333333332</v>
      </c>
    </row>
    <row r="190" spans="1:8" x14ac:dyDescent="0.25">
      <c r="A190" s="59">
        <v>188</v>
      </c>
      <c r="B190" s="77" t="s">
        <v>150</v>
      </c>
      <c r="C190" s="61" t="s">
        <v>24</v>
      </c>
      <c r="D190" s="59">
        <v>1</v>
      </c>
      <c r="E190" s="62">
        <v>40866.666666666664</v>
      </c>
      <c r="F190" s="62">
        <v>7764.6666666666661</v>
      </c>
      <c r="G190" s="62">
        <v>48631.333333333328</v>
      </c>
      <c r="H190" s="62">
        <v>48631.333333333328</v>
      </c>
    </row>
    <row r="191" spans="1:8" ht="63.75" x14ac:dyDescent="0.25">
      <c r="A191" s="59">
        <v>189</v>
      </c>
      <c r="B191" s="60" t="s">
        <v>708</v>
      </c>
      <c r="C191" s="61" t="s">
        <v>44</v>
      </c>
      <c r="D191" s="59">
        <v>1</v>
      </c>
      <c r="E191" s="62">
        <v>8566.6666666666661</v>
      </c>
      <c r="F191" s="62">
        <v>1627.6666666666665</v>
      </c>
      <c r="G191" s="62">
        <v>10194.333333333332</v>
      </c>
      <c r="H191" s="62">
        <v>10194.333333333332</v>
      </c>
    </row>
    <row r="192" spans="1:8" ht="38.25" x14ac:dyDescent="0.25">
      <c r="A192" s="59">
        <v>190</v>
      </c>
      <c r="B192" s="60" t="s">
        <v>155</v>
      </c>
      <c r="C192" s="61" t="s">
        <v>44</v>
      </c>
      <c r="D192" s="59">
        <v>1</v>
      </c>
      <c r="E192" s="62">
        <v>7000</v>
      </c>
      <c r="F192" s="62">
        <v>1330</v>
      </c>
      <c r="G192" s="62">
        <v>8330</v>
      </c>
      <c r="H192" s="62">
        <v>8330</v>
      </c>
    </row>
    <row r="193" spans="1:8" ht="38.25" x14ac:dyDescent="0.25">
      <c r="A193" s="59">
        <v>191</v>
      </c>
      <c r="B193" s="60" t="s">
        <v>156</v>
      </c>
      <c r="C193" s="61" t="s">
        <v>44</v>
      </c>
      <c r="D193" s="59">
        <v>1</v>
      </c>
      <c r="E193" s="62">
        <v>6633.333333333333</v>
      </c>
      <c r="F193" s="62">
        <v>1260.3333333333333</v>
      </c>
      <c r="G193" s="62">
        <v>7893.6666666666661</v>
      </c>
      <c r="H193" s="62">
        <v>7893.6666666666661</v>
      </c>
    </row>
    <row r="194" spans="1:8" x14ac:dyDescent="0.25">
      <c r="A194" s="59">
        <v>192</v>
      </c>
      <c r="B194" s="87" t="s">
        <v>157</v>
      </c>
      <c r="C194" s="61" t="s">
        <v>56</v>
      </c>
      <c r="D194" s="59">
        <v>1</v>
      </c>
      <c r="E194" s="62">
        <v>82077.494130000006</v>
      </c>
      <c r="F194" s="62">
        <v>15594.723884700001</v>
      </c>
      <c r="G194" s="62">
        <v>97672.218014700004</v>
      </c>
      <c r="H194" s="62">
        <v>97672.218014700004</v>
      </c>
    </row>
    <row r="195" spans="1:8" ht="38.25" x14ac:dyDescent="0.25">
      <c r="A195" s="59">
        <v>193</v>
      </c>
      <c r="B195" s="60" t="s">
        <v>159</v>
      </c>
      <c r="C195" s="61" t="s">
        <v>44</v>
      </c>
      <c r="D195" s="59">
        <v>1</v>
      </c>
      <c r="E195" s="62">
        <v>41260.15062</v>
      </c>
      <c r="F195" s="62">
        <v>7839.4286178000002</v>
      </c>
      <c r="G195" s="62">
        <v>49099.579237800004</v>
      </c>
      <c r="H195" s="62">
        <v>49099.579237800004</v>
      </c>
    </row>
    <row r="196" spans="1:8" ht="38.25" x14ac:dyDescent="0.25">
      <c r="A196" s="59">
        <v>194</v>
      </c>
      <c r="B196" s="60" t="s">
        <v>160</v>
      </c>
      <c r="C196" s="61" t="s">
        <v>44</v>
      </c>
      <c r="D196" s="59">
        <v>1</v>
      </c>
      <c r="E196" s="62">
        <v>49326.645239999998</v>
      </c>
      <c r="F196" s="62">
        <v>9372.0625956000003</v>
      </c>
      <c r="G196" s="62">
        <v>58698.707835599998</v>
      </c>
      <c r="H196" s="62">
        <v>58698.707835599998</v>
      </c>
    </row>
    <row r="197" spans="1:8" ht="38.25" x14ac:dyDescent="0.25">
      <c r="A197" s="59">
        <v>195</v>
      </c>
      <c r="B197" s="60" t="s">
        <v>161</v>
      </c>
      <c r="C197" s="61" t="s">
        <v>44</v>
      </c>
      <c r="D197" s="59">
        <v>1</v>
      </c>
      <c r="E197" s="62">
        <v>50748.997554000001</v>
      </c>
      <c r="F197" s="62">
        <v>9642.3095352600012</v>
      </c>
      <c r="G197" s="62">
        <v>60391.307089260001</v>
      </c>
      <c r="H197" s="62">
        <v>60391.307089260001</v>
      </c>
    </row>
    <row r="198" spans="1:8" ht="38.25" x14ac:dyDescent="0.25">
      <c r="A198" s="59">
        <v>196</v>
      </c>
      <c r="B198" s="60" t="s">
        <v>709</v>
      </c>
      <c r="C198" s="61" t="s">
        <v>44</v>
      </c>
      <c r="D198" s="59">
        <v>1</v>
      </c>
      <c r="E198" s="62">
        <v>8977.5026099999995</v>
      </c>
      <c r="F198" s="62">
        <v>1705.7254958999999</v>
      </c>
      <c r="G198" s="62">
        <v>10683.2281059</v>
      </c>
      <c r="H198" s="62">
        <v>10683.2281059</v>
      </c>
    </row>
    <row r="199" spans="1:8" ht="25.5" x14ac:dyDescent="0.25">
      <c r="A199" s="59">
        <v>197</v>
      </c>
      <c r="B199" s="60" t="s">
        <v>710</v>
      </c>
      <c r="C199" s="61" t="s">
        <v>162</v>
      </c>
      <c r="D199" s="59">
        <v>1</v>
      </c>
      <c r="E199" s="62">
        <v>229000</v>
      </c>
      <c r="F199" s="62">
        <v>43510</v>
      </c>
      <c r="G199" s="62">
        <v>272510</v>
      </c>
      <c r="H199" s="62">
        <v>272510</v>
      </c>
    </row>
    <row r="200" spans="1:8" ht="25.5" x14ac:dyDescent="0.25">
      <c r="A200" s="59">
        <v>198</v>
      </c>
      <c r="B200" s="60" t="s">
        <v>163</v>
      </c>
      <c r="C200" s="61" t="s">
        <v>162</v>
      </c>
      <c r="D200" s="59">
        <v>1</v>
      </c>
      <c r="E200" s="62">
        <v>230666.66666666666</v>
      </c>
      <c r="F200" s="62">
        <v>43826.666666666664</v>
      </c>
      <c r="G200" s="62">
        <v>274493.33333333331</v>
      </c>
      <c r="H200" s="62">
        <v>274493.33333333331</v>
      </c>
    </row>
    <row r="201" spans="1:8" ht="25.5" x14ac:dyDescent="0.25">
      <c r="A201" s="59">
        <v>199</v>
      </c>
      <c r="B201" s="60" t="s">
        <v>164</v>
      </c>
      <c r="C201" s="61" t="s">
        <v>162</v>
      </c>
      <c r="D201" s="59">
        <v>1</v>
      </c>
      <c r="E201" s="62">
        <v>279333.33333333331</v>
      </c>
      <c r="F201" s="62">
        <v>53073.333333333328</v>
      </c>
      <c r="G201" s="62">
        <v>332406.66666666663</v>
      </c>
      <c r="H201" s="62">
        <v>332406.66666666663</v>
      </c>
    </row>
    <row r="202" spans="1:8" ht="38.25" x14ac:dyDescent="0.25">
      <c r="A202" s="59">
        <v>200</v>
      </c>
      <c r="B202" s="60" t="s">
        <v>711</v>
      </c>
      <c r="C202" s="61" t="s">
        <v>55</v>
      </c>
      <c r="D202" s="59">
        <v>1</v>
      </c>
      <c r="E202" s="62">
        <v>926133.33333333337</v>
      </c>
      <c r="F202" s="62">
        <v>175965.33333333334</v>
      </c>
      <c r="G202" s="62">
        <v>1102098.6666666667</v>
      </c>
      <c r="H202" s="62">
        <v>1102098.6666666667</v>
      </c>
    </row>
    <row r="203" spans="1:8" ht="51" x14ac:dyDescent="0.25">
      <c r="A203" s="59">
        <v>201</v>
      </c>
      <c r="B203" s="60" t="s">
        <v>712</v>
      </c>
      <c r="C203" s="61" t="s">
        <v>24</v>
      </c>
      <c r="D203" s="59">
        <v>1</v>
      </c>
      <c r="E203" s="62">
        <v>14166.666666666666</v>
      </c>
      <c r="F203" s="62">
        <v>2691.6666666666665</v>
      </c>
      <c r="G203" s="62">
        <v>16858.333333333332</v>
      </c>
      <c r="H203" s="62">
        <v>16858.333333333332</v>
      </c>
    </row>
    <row r="204" spans="1:8" ht="25.5" x14ac:dyDescent="0.25">
      <c r="A204" s="59">
        <v>202</v>
      </c>
      <c r="B204" s="60" t="s">
        <v>713</v>
      </c>
      <c r="C204" s="61" t="s">
        <v>24</v>
      </c>
      <c r="D204" s="59">
        <v>1</v>
      </c>
      <c r="E204" s="62">
        <v>89833.333333333328</v>
      </c>
      <c r="F204" s="62">
        <v>17068.333333333332</v>
      </c>
      <c r="G204" s="62">
        <v>106901.66666666666</v>
      </c>
      <c r="H204" s="62">
        <v>106901.66666666666</v>
      </c>
    </row>
    <row r="205" spans="1:8" ht="25.5" x14ac:dyDescent="0.25">
      <c r="A205" s="59">
        <v>203</v>
      </c>
      <c r="B205" s="60" t="s">
        <v>714</v>
      </c>
      <c r="C205" s="61" t="s">
        <v>24</v>
      </c>
      <c r="D205" s="59">
        <v>1</v>
      </c>
      <c r="E205" s="62">
        <v>83000</v>
      </c>
      <c r="F205" s="62">
        <v>15770</v>
      </c>
      <c r="G205" s="62">
        <v>98770</v>
      </c>
      <c r="H205" s="62">
        <v>98770</v>
      </c>
    </row>
    <row r="206" spans="1:8" ht="38.25" x14ac:dyDescent="0.25">
      <c r="A206" s="59">
        <v>204</v>
      </c>
      <c r="B206" s="60" t="s">
        <v>715</v>
      </c>
      <c r="C206" s="61" t="s">
        <v>24</v>
      </c>
      <c r="D206" s="59">
        <v>1</v>
      </c>
      <c r="E206" s="62">
        <v>64853.333333333336</v>
      </c>
      <c r="F206" s="62">
        <v>12322.133333333333</v>
      </c>
      <c r="G206" s="62">
        <v>77175.466666666674</v>
      </c>
      <c r="H206" s="62">
        <v>77175.466666666674</v>
      </c>
    </row>
    <row r="207" spans="1:8" ht="38.25" x14ac:dyDescent="0.25">
      <c r="A207" s="59">
        <v>205</v>
      </c>
      <c r="B207" s="77" t="s">
        <v>716</v>
      </c>
      <c r="C207" s="61" t="s">
        <v>24</v>
      </c>
      <c r="D207" s="59">
        <v>1</v>
      </c>
      <c r="E207" s="62">
        <v>53333.333333333336</v>
      </c>
      <c r="F207" s="62">
        <v>10133.333333333334</v>
      </c>
      <c r="G207" s="62">
        <v>63466.666666666672</v>
      </c>
      <c r="H207" s="62">
        <v>63466.666666666672</v>
      </c>
    </row>
    <row r="208" spans="1:8" ht="38.25" x14ac:dyDescent="0.25">
      <c r="A208" s="59">
        <v>206</v>
      </c>
      <c r="B208" s="77" t="s">
        <v>717</v>
      </c>
      <c r="C208" s="61" t="s">
        <v>24</v>
      </c>
      <c r="D208" s="59">
        <v>1</v>
      </c>
      <c r="E208" s="62">
        <v>62666.666666666664</v>
      </c>
      <c r="F208" s="62">
        <v>11906.666666666666</v>
      </c>
      <c r="G208" s="62">
        <v>74573.333333333328</v>
      </c>
      <c r="H208" s="62">
        <v>74573.333333333328</v>
      </c>
    </row>
    <row r="209" spans="1:8" ht="25.5" x14ac:dyDescent="0.25">
      <c r="A209" s="59">
        <v>207</v>
      </c>
      <c r="B209" s="60" t="s">
        <v>718</v>
      </c>
      <c r="C209" s="61" t="s">
        <v>24</v>
      </c>
      <c r="D209" s="59">
        <v>1</v>
      </c>
      <c r="E209" s="62">
        <v>80000</v>
      </c>
      <c r="F209" s="62">
        <v>15200</v>
      </c>
      <c r="G209" s="62">
        <v>95200</v>
      </c>
      <c r="H209" s="62">
        <v>95200</v>
      </c>
    </row>
    <row r="210" spans="1:8" ht="38.25" x14ac:dyDescent="0.25">
      <c r="A210" s="59">
        <v>208</v>
      </c>
      <c r="B210" s="60" t="s">
        <v>719</v>
      </c>
      <c r="C210" s="61" t="s">
        <v>24</v>
      </c>
      <c r="D210" s="59">
        <v>1</v>
      </c>
      <c r="E210" s="62">
        <v>79666.666666666672</v>
      </c>
      <c r="F210" s="62">
        <v>15136.666666666668</v>
      </c>
      <c r="G210" s="62">
        <v>94803.333333333343</v>
      </c>
      <c r="H210" s="62">
        <v>94803.333333333343</v>
      </c>
    </row>
    <row r="211" spans="1:8" ht="25.5" x14ac:dyDescent="0.25">
      <c r="A211" s="59">
        <v>209</v>
      </c>
      <c r="B211" s="60" t="s">
        <v>169</v>
      </c>
      <c r="C211" s="61" t="s">
        <v>24</v>
      </c>
      <c r="D211" s="59">
        <v>1</v>
      </c>
      <c r="E211" s="62">
        <v>66666.666666666672</v>
      </c>
      <c r="F211" s="62">
        <v>12666.666666666668</v>
      </c>
      <c r="G211" s="62">
        <v>79333.333333333343</v>
      </c>
      <c r="H211" s="62">
        <v>79333.333333333343</v>
      </c>
    </row>
    <row r="212" spans="1:8" ht="25.5" x14ac:dyDescent="0.25">
      <c r="A212" s="59">
        <v>210</v>
      </c>
      <c r="B212" s="60" t="s">
        <v>170</v>
      </c>
      <c r="C212" s="61" t="s">
        <v>24</v>
      </c>
      <c r="D212" s="59">
        <v>1</v>
      </c>
      <c r="E212" s="62">
        <v>61000</v>
      </c>
      <c r="F212" s="62">
        <v>11590</v>
      </c>
      <c r="G212" s="62">
        <v>72590</v>
      </c>
      <c r="H212" s="62">
        <v>72590</v>
      </c>
    </row>
  </sheetData>
  <mergeCells count="5">
    <mergeCell ref="E1:H1"/>
    <mergeCell ref="D1:D2"/>
    <mergeCell ref="C1:C2"/>
    <mergeCell ref="B1:B2"/>
    <mergeCell ref="A1:A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ESP TECNICAS</vt:lpstr>
      <vt:lpstr>TEC ADICIONALES</vt:lpstr>
      <vt:lpstr>COTIZACIONES</vt:lpstr>
      <vt:lpstr>ANALISIS DE COTIZACIONES</vt: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Miller Exneider Marin Acuña</dc:creator>
  <cp:lastModifiedBy>Miller Exneider Marin Acuña</cp:lastModifiedBy>
  <dcterms:created xsi:type="dcterms:W3CDTF">2020-08-05T17:34:43Z</dcterms:created>
  <dcterms:modified xsi:type="dcterms:W3CDTF">2020-09-22T01:08:22Z</dcterms:modified>
</cp:coreProperties>
</file>