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electro\Desktop\VIVIAN\ALPA\2025\2. PROCESOS\9. ELEMENTOS PYBA\15.08.25 DOTACIÓN PYBA\"/>
    </mc:Choice>
  </mc:AlternateContent>
  <bookViews>
    <workbookView xWindow="0" yWindow="0" windowWidth="20490" windowHeight="8340" firstSheet="1" activeTab="1"/>
  </bookViews>
  <sheets>
    <sheet name="COTs CONSOLIDADA" sheetId="15" r:id="rId1"/>
    <sheet name="1. COT MOBILIARIO Cx" sheetId="12" r:id="rId2"/>
    <sheet name="2. COT EQUIPOS Cx" sheetId="13" r:id="rId3"/>
    <sheet name="3. COT INSTRUMENTAL GMedia" sheetId="14" r:id="rId4"/>
    <sheet name="Prueba formulas" sheetId="11"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2" i="14" l="1"/>
  <c r="AY4" i="14"/>
  <c r="BZ11" i="12"/>
  <c r="AC19" i="15"/>
  <c r="AC21" i="15"/>
  <c r="AC23" i="15"/>
  <c r="AC27" i="15"/>
  <c r="AC34" i="15"/>
  <c r="AC37" i="15"/>
  <c r="AC38" i="15"/>
  <c r="AC39" i="15"/>
  <c r="I29" i="15"/>
  <c r="J29" i="15" s="1"/>
  <c r="L29" i="15" s="1"/>
  <c r="I30" i="15"/>
  <c r="I31" i="15"/>
  <c r="J31" i="15" s="1"/>
  <c r="L31" i="15" s="1"/>
  <c r="I32" i="15"/>
  <c r="J32" i="15" s="1"/>
  <c r="L32" i="15" s="1"/>
  <c r="I33" i="15"/>
  <c r="I34" i="15"/>
  <c r="J34" i="15" s="1"/>
  <c r="L34" i="15" s="1"/>
  <c r="I37" i="15"/>
  <c r="I38" i="15"/>
  <c r="J38" i="15" s="1"/>
  <c r="L38" i="15" s="1"/>
  <c r="I39" i="15"/>
  <c r="I40" i="15"/>
  <c r="J40" i="15" s="1"/>
  <c r="L40" i="15" s="1"/>
  <c r="I41" i="15"/>
  <c r="I19" i="15"/>
  <c r="J19" i="15" s="1"/>
  <c r="L19" i="15" s="1"/>
  <c r="K19" i="15"/>
  <c r="O19" i="15"/>
  <c r="P19" i="15"/>
  <c r="R19" i="15" s="1"/>
  <c r="Q19" i="15"/>
  <c r="U19" i="15"/>
  <c r="V19" i="15" s="1"/>
  <c r="X19" i="15" s="1"/>
  <c r="W19" i="15"/>
  <c r="Z19" i="15"/>
  <c r="AA19" i="15" s="1"/>
  <c r="AB19" i="15" s="1"/>
  <c r="AD19" i="15" s="1"/>
  <c r="AG19" i="15" s="1"/>
  <c r="I20" i="15"/>
  <c r="J20" i="15"/>
  <c r="L20" i="15" s="1"/>
  <c r="K20" i="15"/>
  <c r="O20" i="15"/>
  <c r="P20" i="15" s="1"/>
  <c r="R20" i="15" s="1"/>
  <c r="Q20" i="15"/>
  <c r="U20" i="15"/>
  <c r="V20" i="15" s="1"/>
  <c r="X20" i="15" s="1"/>
  <c r="W20" i="15"/>
  <c r="Z20" i="15"/>
  <c r="AA20" i="15" s="1"/>
  <c r="AB20" i="15" s="1"/>
  <c r="AD20" i="15" s="1"/>
  <c r="AG20" i="15" s="1"/>
  <c r="I21" i="15"/>
  <c r="J21" i="15" s="1"/>
  <c r="L21" i="15" s="1"/>
  <c r="K21" i="15"/>
  <c r="O21" i="15"/>
  <c r="P21" i="15" s="1"/>
  <c r="R21" i="15" s="1"/>
  <c r="Q21" i="15"/>
  <c r="U21" i="15"/>
  <c r="V21" i="15" s="1"/>
  <c r="X21" i="15" s="1"/>
  <c r="W21" i="15"/>
  <c r="Z21" i="15"/>
  <c r="AA21" i="15" s="1"/>
  <c r="AB21" i="15" s="1"/>
  <c r="AD21" i="15" s="1"/>
  <c r="AG21" i="15" s="1"/>
  <c r="I22" i="15"/>
  <c r="J22" i="15"/>
  <c r="L22" i="15" s="1"/>
  <c r="K22" i="15"/>
  <c r="O22" i="15"/>
  <c r="P22" i="15" s="1"/>
  <c r="R22" i="15" s="1"/>
  <c r="Q22" i="15"/>
  <c r="U22" i="15"/>
  <c r="V22" i="15" s="1"/>
  <c r="X22" i="15" s="1"/>
  <c r="W22" i="15"/>
  <c r="Z22" i="15"/>
  <c r="AA22" i="15" s="1"/>
  <c r="AB22" i="15" s="1"/>
  <c r="AD22" i="15" s="1"/>
  <c r="AG22" i="15" s="1"/>
  <c r="I23" i="15"/>
  <c r="J23" i="15" s="1"/>
  <c r="L23" i="15" s="1"/>
  <c r="K23" i="15"/>
  <c r="O23" i="15"/>
  <c r="P23" i="15" s="1"/>
  <c r="R23" i="15" s="1"/>
  <c r="Q23" i="15"/>
  <c r="U23" i="15"/>
  <c r="V23" i="15"/>
  <c r="X23" i="15" s="1"/>
  <c r="W23" i="15"/>
  <c r="Z23" i="15"/>
  <c r="AA23" i="15" s="1"/>
  <c r="AB23" i="15" s="1"/>
  <c r="AD23" i="15" s="1"/>
  <c r="AG23" i="15" s="1"/>
  <c r="I24" i="15"/>
  <c r="J24" i="15"/>
  <c r="L24" i="15" s="1"/>
  <c r="K24" i="15"/>
  <c r="O24" i="15"/>
  <c r="P24" i="15" s="1"/>
  <c r="R24" i="15" s="1"/>
  <c r="Q24" i="15"/>
  <c r="U24" i="15"/>
  <c r="V24" i="15"/>
  <c r="W24" i="15"/>
  <c r="X24" i="15"/>
  <c r="Z24" i="15"/>
  <c r="AA24" i="15" s="1"/>
  <c r="AB24" i="15" s="1"/>
  <c r="AD24" i="15" s="1"/>
  <c r="AG24" i="15" s="1"/>
  <c r="I25" i="15"/>
  <c r="J25" i="15"/>
  <c r="L25" i="15" s="1"/>
  <c r="K25" i="15"/>
  <c r="O25" i="15"/>
  <c r="P25" i="15" s="1"/>
  <c r="R25" i="15" s="1"/>
  <c r="Q25" i="15"/>
  <c r="U25" i="15"/>
  <c r="V25" i="15" s="1"/>
  <c r="X25" i="15" s="1"/>
  <c r="W25" i="15"/>
  <c r="Z25" i="15"/>
  <c r="AA25" i="15" s="1"/>
  <c r="AB25" i="15" s="1"/>
  <c r="AD25" i="15" s="1"/>
  <c r="AG25" i="15" s="1"/>
  <c r="I26" i="15"/>
  <c r="J26" i="15" s="1"/>
  <c r="L26" i="15" s="1"/>
  <c r="K26" i="15"/>
  <c r="O26" i="15"/>
  <c r="P26" i="15"/>
  <c r="R26" i="15" s="1"/>
  <c r="Q26" i="15"/>
  <c r="U26" i="15"/>
  <c r="V26" i="15" s="1"/>
  <c r="X26" i="15" s="1"/>
  <c r="W26" i="15"/>
  <c r="Z26" i="15"/>
  <c r="AA26" i="15" s="1"/>
  <c r="AB26" i="15" s="1"/>
  <c r="AD26" i="15" s="1"/>
  <c r="AG26" i="15" s="1"/>
  <c r="I27" i="15"/>
  <c r="J27" i="15" s="1"/>
  <c r="L27" i="15" s="1"/>
  <c r="K27" i="15"/>
  <c r="O27" i="15"/>
  <c r="P27" i="15" s="1"/>
  <c r="R27" i="15" s="1"/>
  <c r="Q27" i="15"/>
  <c r="U27" i="15"/>
  <c r="V27" i="15" s="1"/>
  <c r="X27" i="15" s="1"/>
  <c r="W27" i="15"/>
  <c r="Z27" i="15"/>
  <c r="AA27" i="15" s="1"/>
  <c r="AB27" i="15" s="1"/>
  <c r="AD27" i="15" s="1"/>
  <c r="AG27" i="15" s="1"/>
  <c r="I28" i="15"/>
  <c r="J28" i="15"/>
  <c r="L28" i="15" s="1"/>
  <c r="K28" i="15"/>
  <c r="O28" i="15"/>
  <c r="P28" i="15"/>
  <c r="R28" i="15" s="1"/>
  <c r="Q28" i="15"/>
  <c r="U28" i="15"/>
  <c r="V28" i="15" s="1"/>
  <c r="X28" i="15" s="1"/>
  <c r="W28" i="15"/>
  <c r="Z28" i="15"/>
  <c r="AA28" i="15" s="1"/>
  <c r="AB28" i="15" s="1"/>
  <c r="AD28" i="15" s="1"/>
  <c r="AG28" i="15" s="1"/>
  <c r="K29" i="15"/>
  <c r="O29" i="15"/>
  <c r="P29" i="15" s="1"/>
  <c r="R29" i="15" s="1"/>
  <c r="Q29" i="15"/>
  <c r="U29" i="15"/>
  <c r="V29" i="15" s="1"/>
  <c r="X29" i="15" s="1"/>
  <c r="W29" i="15"/>
  <c r="Z29" i="15"/>
  <c r="AA29" i="15" s="1"/>
  <c r="AB29" i="15" s="1"/>
  <c r="AD29" i="15" s="1"/>
  <c r="AG29" i="15" s="1"/>
  <c r="J30" i="15"/>
  <c r="L30" i="15" s="1"/>
  <c r="K30" i="15"/>
  <c r="O30" i="15"/>
  <c r="P30" i="15"/>
  <c r="R30" i="15" s="1"/>
  <c r="Q30" i="15"/>
  <c r="U30" i="15"/>
  <c r="V30" i="15"/>
  <c r="X30" i="15" s="1"/>
  <c r="W30" i="15"/>
  <c r="Z30" i="15"/>
  <c r="AA30" i="15" s="1"/>
  <c r="AB30" i="15" s="1"/>
  <c r="AD30" i="15" s="1"/>
  <c r="AG30" i="15" s="1"/>
  <c r="K31" i="15"/>
  <c r="O31" i="15"/>
  <c r="P31" i="15" s="1"/>
  <c r="R31" i="15" s="1"/>
  <c r="Q31" i="15"/>
  <c r="U31" i="15"/>
  <c r="V31" i="15" s="1"/>
  <c r="X31" i="15" s="1"/>
  <c r="W31" i="15"/>
  <c r="Z31" i="15"/>
  <c r="AA31" i="15" s="1"/>
  <c r="AB31" i="15" s="1"/>
  <c r="AD31" i="15" s="1"/>
  <c r="AG31" i="15" s="1"/>
  <c r="K32" i="15"/>
  <c r="O32" i="15"/>
  <c r="P32" i="15"/>
  <c r="R32" i="15" s="1"/>
  <c r="Q32" i="15"/>
  <c r="U32" i="15"/>
  <c r="V32" i="15"/>
  <c r="X32" i="15" s="1"/>
  <c r="W32" i="15"/>
  <c r="Z32" i="15"/>
  <c r="AA32" i="15" s="1"/>
  <c r="AB32" i="15" s="1"/>
  <c r="AD32" i="15" s="1"/>
  <c r="AG32" i="15" s="1"/>
  <c r="J33" i="15"/>
  <c r="L33" i="15" s="1"/>
  <c r="K33" i="15"/>
  <c r="O33" i="15"/>
  <c r="P33" i="15" s="1"/>
  <c r="R33" i="15" s="1"/>
  <c r="Q33" i="15"/>
  <c r="U33" i="15"/>
  <c r="V33" i="15" s="1"/>
  <c r="X33" i="15" s="1"/>
  <c r="W33" i="15"/>
  <c r="Z33" i="15"/>
  <c r="AA33" i="15" s="1"/>
  <c r="AB33" i="15" s="1"/>
  <c r="AD33" i="15" s="1"/>
  <c r="AG33" i="15" s="1"/>
  <c r="K34" i="15"/>
  <c r="O34" i="15"/>
  <c r="P34" i="15" s="1"/>
  <c r="R34" i="15" s="1"/>
  <c r="Q34" i="15"/>
  <c r="U34" i="15"/>
  <c r="V34" i="15" s="1"/>
  <c r="X34" i="15" s="1"/>
  <c r="W34" i="15"/>
  <c r="Z34" i="15"/>
  <c r="AA34" i="15" s="1"/>
  <c r="AB34" i="15" s="1"/>
  <c r="AD34" i="15" s="1"/>
  <c r="AG34" i="15" s="1"/>
  <c r="I35" i="15"/>
  <c r="J35" i="15" s="1"/>
  <c r="L35" i="15" s="1"/>
  <c r="K35" i="15"/>
  <c r="O35" i="15"/>
  <c r="P35" i="15"/>
  <c r="Q35" i="15"/>
  <c r="R35" i="15"/>
  <c r="U35" i="15"/>
  <c r="V35" i="15"/>
  <c r="X35" i="15" s="1"/>
  <c r="W35" i="15"/>
  <c r="Z35" i="15"/>
  <c r="AA35" i="15" s="1"/>
  <c r="AB35" i="15" s="1"/>
  <c r="AD35" i="15" s="1"/>
  <c r="AG35" i="15" s="1"/>
  <c r="I36" i="15"/>
  <c r="J36" i="15" s="1"/>
  <c r="L36" i="15" s="1"/>
  <c r="K36" i="15"/>
  <c r="O36" i="15"/>
  <c r="P36" i="15" s="1"/>
  <c r="R36" i="15" s="1"/>
  <c r="Q36" i="15"/>
  <c r="U36" i="15"/>
  <c r="V36" i="15" s="1"/>
  <c r="X36" i="15" s="1"/>
  <c r="W36" i="15"/>
  <c r="Z36" i="15"/>
  <c r="AA36" i="15" s="1"/>
  <c r="AB36" i="15" s="1"/>
  <c r="AD36" i="15" s="1"/>
  <c r="AG36" i="15" s="1"/>
  <c r="J37" i="15"/>
  <c r="L37" i="15" s="1"/>
  <c r="K37" i="15"/>
  <c r="O37" i="15"/>
  <c r="P37" i="15"/>
  <c r="R37" i="15" s="1"/>
  <c r="Q37" i="15"/>
  <c r="U37" i="15"/>
  <c r="V37" i="15" s="1"/>
  <c r="X37" i="15" s="1"/>
  <c r="W37" i="15"/>
  <c r="Z37" i="15"/>
  <c r="AA37" i="15" s="1"/>
  <c r="AB37" i="15" s="1"/>
  <c r="AD37" i="15" s="1"/>
  <c r="AG37" i="15" s="1"/>
  <c r="K38" i="15"/>
  <c r="O38" i="15"/>
  <c r="P38" i="15"/>
  <c r="R38" i="15" s="1"/>
  <c r="Q38" i="15"/>
  <c r="U38" i="15"/>
  <c r="V38" i="15" s="1"/>
  <c r="X38" i="15" s="1"/>
  <c r="W38" i="15"/>
  <c r="Z38" i="15"/>
  <c r="AA38" i="15" s="1"/>
  <c r="AB38" i="15" s="1"/>
  <c r="AD38" i="15" s="1"/>
  <c r="AG38" i="15" s="1"/>
  <c r="J39" i="15"/>
  <c r="L39" i="15" s="1"/>
  <c r="K39" i="15"/>
  <c r="O39" i="15"/>
  <c r="P39" i="15" s="1"/>
  <c r="R39" i="15" s="1"/>
  <c r="Q39" i="15"/>
  <c r="U39" i="15"/>
  <c r="V39" i="15"/>
  <c r="X39" i="15" s="1"/>
  <c r="W39" i="15"/>
  <c r="Z39" i="15"/>
  <c r="AA39" i="15" s="1"/>
  <c r="AB39" i="15" s="1"/>
  <c r="AD39" i="15" s="1"/>
  <c r="AG39" i="15" s="1"/>
  <c r="K40" i="15"/>
  <c r="O40" i="15"/>
  <c r="P40" i="15" s="1"/>
  <c r="R40" i="15" s="1"/>
  <c r="Q40" i="15"/>
  <c r="U40" i="15"/>
  <c r="V40" i="15" s="1"/>
  <c r="X40" i="15" s="1"/>
  <c r="W40" i="15"/>
  <c r="Z40" i="15"/>
  <c r="AA40" i="15" s="1"/>
  <c r="AB40" i="15" s="1"/>
  <c r="AD40" i="15" s="1"/>
  <c r="AG40" i="15" s="1"/>
  <c r="J41" i="15"/>
  <c r="L41" i="15" s="1"/>
  <c r="K41" i="15"/>
  <c r="O41" i="15"/>
  <c r="P41" i="15" s="1"/>
  <c r="R41" i="15" s="1"/>
  <c r="Q41" i="15"/>
  <c r="U41" i="15"/>
  <c r="V41" i="15" s="1"/>
  <c r="X41" i="15" s="1"/>
  <c r="W41" i="15"/>
  <c r="Z41" i="15"/>
  <c r="AA41" i="15" s="1"/>
  <c r="AB41" i="15" s="1"/>
  <c r="AD41" i="15" s="1"/>
  <c r="AG41" i="15" s="1"/>
  <c r="AC35" i="15" l="1"/>
  <c r="AC31" i="15"/>
  <c r="AC30" i="15"/>
  <c r="AC26" i="15"/>
  <c r="AC22" i="15"/>
  <c r="AC33" i="15"/>
  <c r="AC29" i="15"/>
  <c r="AC25" i="15"/>
  <c r="AC40" i="15"/>
  <c r="AC36" i="15"/>
  <c r="AC32" i="15"/>
  <c r="AC28" i="15"/>
  <c r="AC24" i="15"/>
  <c r="AC20" i="15"/>
  <c r="AE36" i="15"/>
  <c r="AF36" i="15" s="1"/>
  <c r="AE31" i="15"/>
  <c r="AF31" i="15" s="1"/>
  <c r="AE21" i="15"/>
  <c r="AE22" i="15"/>
  <c r="AF22" i="15" s="1"/>
  <c r="AE32" i="15"/>
  <c r="AF21" i="15"/>
  <c r="AE20" i="15"/>
  <c r="AF20" i="15"/>
  <c r="AE35" i="15"/>
  <c r="AE24" i="15"/>
  <c r="AE23" i="15"/>
  <c r="AF23" i="15" s="1"/>
  <c r="AF24" i="15"/>
  <c r="AE41" i="15"/>
  <c r="AF35" i="15"/>
  <c r="AE34" i="15"/>
  <c r="AF34" i="15" s="1"/>
  <c r="AF32" i="15"/>
  <c r="AE40" i="15"/>
  <c r="AF40" i="15" s="1"/>
  <c r="AE39" i="15"/>
  <c r="AF39" i="15" s="1"/>
  <c r="AE38" i="15"/>
  <c r="AF38" i="15" s="1"/>
  <c r="AE37" i="15"/>
  <c r="AE33" i="15"/>
  <c r="AF33" i="15" s="1"/>
  <c r="AE27" i="15"/>
  <c r="AF27" i="15" s="1"/>
  <c r="AE25" i="15"/>
  <c r="AF25" i="15" s="1"/>
  <c r="AE19" i="15"/>
  <c r="AF19" i="15" s="1"/>
  <c r="AF41" i="15"/>
  <c r="AF37" i="15"/>
  <c r="AE26" i="15"/>
  <c r="AF26" i="15" s="1"/>
  <c r="AC41" i="15"/>
  <c r="AE30" i="15"/>
  <c r="AF30" i="15" s="1"/>
  <c r="AE29" i="15"/>
  <c r="AF29" i="15" s="1"/>
  <c r="AE28" i="15"/>
  <c r="AF28" i="15" s="1"/>
  <c r="O14" i="15" l="1"/>
  <c r="P14" i="15"/>
  <c r="R14" i="15" s="1"/>
  <c r="Q14" i="15"/>
  <c r="I11" i="15"/>
  <c r="J11" i="15" s="1"/>
  <c r="L11" i="15" s="1"/>
  <c r="K11" i="15"/>
  <c r="O11" i="15"/>
  <c r="P11" i="15" s="1"/>
  <c r="R11" i="15" s="1"/>
  <c r="Q11" i="15"/>
  <c r="U11" i="15"/>
  <c r="V11" i="15" s="1"/>
  <c r="X11" i="15" s="1"/>
  <c r="W11" i="15"/>
  <c r="Z11" i="15"/>
  <c r="I12" i="15"/>
  <c r="J12" i="15"/>
  <c r="K12" i="15"/>
  <c r="L12" i="15"/>
  <c r="O12" i="15"/>
  <c r="P12" i="15" s="1"/>
  <c r="R12" i="15" s="1"/>
  <c r="Q12" i="15"/>
  <c r="U12" i="15"/>
  <c r="V12" i="15" s="1"/>
  <c r="X12" i="15" s="1"/>
  <c r="W12" i="15"/>
  <c r="Z12" i="15"/>
  <c r="I13" i="15"/>
  <c r="J13" i="15"/>
  <c r="L13" i="15" s="1"/>
  <c r="K13" i="15"/>
  <c r="O13" i="15"/>
  <c r="P13" i="15" s="1"/>
  <c r="R13" i="15" s="1"/>
  <c r="Q13" i="15"/>
  <c r="U13" i="15"/>
  <c r="V13" i="15" s="1"/>
  <c r="X13" i="15" s="1"/>
  <c r="W13" i="15"/>
  <c r="Z13" i="15"/>
  <c r="I14" i="15"/>
  <c r="J14" i="15" s="1"/>
  <c r="L14" i="15" s="1"/>
  <c r="K14" i="15"/>
  <c r="U14" i="15"/>
  <c r="V14" i="15"/>
  <c r="X14" i="15" s="1"/>
  <c r="W14" i="15"/>
  <c r="Z14" i="15"/>
  <c r="I15" i="15"/>
  <c r="J15" i="15" s="1"/>
  <c r="L15" i="15" s="1"/>
  <c r="K15" i="15"/>
  <c r="O15" i="15"/>
  <c r="P15" i="15"/>
  <c r="Q15" i="15"/>
  <c r="R15" i="15"/>
  <c r="U15" i="15"/>
  <c r="V15" i="15" s="1"/>
  <c r="X15" i="15" s="1"/>
  <c r="W15" i="15"/>
  <c r="Z15" i="15"/>
  <c r="I16" i="15"/>
  <c r="J16" i="15" s="1"/>
  <c r="L16" i="15" s="1"/>
  <c r="K16" i="15"/>
  <c r="O16" i="15"/>
  <c r="P16" i="15" s="1"/>
  <c r="R16" i="15" s="1"/>
  <c r="Q16" i="15"/>
  <c r="U16" i="15"/>
  <c r="V16" i="15" s="1"/>
  <c r="X16" i="15" s="1"/>
  <c r="W16" i="15"/>
  <c r="Z16" i="15"/>
  <c r="AC16" i="15" s="1"/>
  <c r="AA16" i="15"/>
  <c r="AB16" i="15" s="1"/>
  <c r="AD16" i="15" s="1"/>
  <c r="AG16" i="15" s="1"/>
  <c r="I17" i="15"/>
  <c r="J17" i="15" s="1"/>
  <c r="L17" i="15" s="1"/>
  <c r="K17" i="15"/>
  <c r="O17" i="15"/>
  <c r="P17" i="15" s="1"/>
  <c r="R17" i="15" s="1"/>
  <c r="Q17" i="15"/>
  <c r="U17" i="15"/>
  <c r="V17" i="15" s="1"/>
  <c r="X17" i="15" s="1"/>
  <c r="W17" i="15"/>
  <c r="Z17" i="15"/>
  <c r="I18" i="15"/>
  <c r="J18" i="15" s="1"/>
  <c r="L18" i="15" s="1"/>
  <c r="K18" i="15"/>
  <c r="O18" i="15"/>
  <c r="P18" i="15" s="1"/>
  <c r="R18" i="15" s="1"/>
  <c r="Q18" i="15"/>
  <c r="U18" i="15"/>
  <c r="V18" i="15" s="1"/>
  <c r="X18" i="15" s="1"/>
  <c r="W18" i="15"/>
  <c r="Z18" i="15"/>
  <c r="AA15" i="15" l="1"/>
  <c r="AB15" i="15" s="1"/>
  <c r="AD15" i="15" s="1"/>
  <c r="AG15" i="15" s="1"/>
  <c r="AC15" i="15"/>
  <c r="AA11" i="15"/>
  <c r="AB11" i="15" s="1"/>
  <c r="AD11" i="15" s="1"/>
  <c r="AG11" i="15" s="1"/>
  <c r="AC11" i="15"/>
  <c r="AA17" i="15"/>
  <c r="AB17" i="15" s="1"/>
  <c r="AD17" i="15" s="1"/>
  <c r="AG17" i="15" s="1"/>
  <c r="AC17" i="15"/>
  <c r="AA14" i="15"/>
  <c r="AB14" i="15" s="1"/>
  <c r="AD14" i="15" s="1"/>
  <c r="AG14" i="15" s="1"/>
  <c r="AC14" i="15"/>
  <c r="AA13" i="15"/>
  <c r="AB13" i="15" s="1"/>
  <c r="AD13" i="15" s="1"/>
  <c r="AG13" i="15" s="1"/>
  <c r="AC13" i="15"/>
  <c r="AA18" i="15"/>
  <c r="AB18" i="15" s="1"/>
  <c r="AD18" i="15" s="1"/>
  <c r="AG18" i="15" s="1"/>
  <c r="AC18" i="15"/>
  <c r="AA12" i="15"/>
  <c r="AB12" i="15" s="1"/>
  <c r="AD12" i="15" s="1"/>
  <c r="AG12" i="15" s="1"/>
  <c r="AC12" i="15"/>
  <c r="AE13" i="15"/>
  <c r="AF13" i="15"/>
  <c r="AE15" i="15"/>
  <c r="AE17" i="15"/>
  <c r="AF17" i="15" s="1"/>
  <c r="AE16" i="15"/>
  <c r="AF16" i="15" s="1"/>
  <c r="AE18" i="15"/>
  <c r="AF18" i="15" s="1"/>
  <c r="AF15" i="15"/>
  <c r="AE14" i="15"/>
  <c r="AF14" i="15" s="1"/>
  <c r="AE11" i="15"/>
  <c r="AF11" i="15" s="1"/>
  <c r="AE12" i="15"/>
  <c r="AF12" i="15" s="1"/>
  <c r="Z5" i="15" l="1"/>
  <c r="Z6" i="15"/>
  <c r="Z7" i="15"/>
  <c r="Z8" i="15"/>
  <c r="Z9" i="15"/>
  <c r="Z10" i="15"/>
  <c r="Z4" i="15"/>
  <c r="AC4" i="15" s="1"/>
  <c r="U5" i="15"/>
  <c r="V5" i="15" s="1"/>
  <c r="X5" i="15" s="1"/>
  <c r="W5" i="15"/>
  <c r="U6" i="15"/>
  <c r="V6" i="15" s="1"/>
  <c r="X6" i="15" s="1"/>
  <c r="W6" i="15"/>
  <c r="U7" i="15"/>
  <c r="V7" i="15" s="1"/>
  <c r="X7" i="15" s="1"/>
  <c r="W7" i="15"/>
  <c r="U8" i="15"/>
  <c r="V8" i="15" s="1"/>
  <c r="X8" i="15" s="1"/>
  <c r="W8" i="15"/>
  <c r="U9" i="15"/>
  <c r="V9" i="15" s="1"/>
  <c r="X9" i="15" s="1"/>
  <c r="W9" i="15"/>
  <c r="U10" i="15"/>
  <c r="V10" i="15" s="1"/>
  <c r="X10" i="15" s="1"/>
  <c r="W10" i="15"/>
  <c r="O5" i="15"/>
  <c r="P5" i="15" s="1"/>
  <c r="R5" i="15" s="1"/>
  <c r="Q5" i="15"/>
  <c r="O6" i="15"/>
  <c r="P6" i="15" s="1"/>
  <c r="R6" i="15" s="1"/>
  <c r="Q6" i="15"/>
  <c r="O7" i="15"/>
  <c r="P7" i="15" s="1"/>
  <c r="R7" i="15" s="1"/>
  <c r="Q7" i="15"/>
  <c r="O8" i="15"/>
  <c r="P8" i="15" s="1"/>
  <c r="R8" i="15" s="1"/>
  <c r="Q8" i="15"/>
  <c r="O9" i="15"/>
  <c r="R9" i="15" s="1"/>
  <c r="Q9" i="15"/>
  <c r="O10" i="15"/>
  <c r="P10" i="15" s="1"/>
  <c r="R10" i="15" s="1"/>
  <c r="Q10" i="15"/>
  <c r="I5" i="15"/>
  <c r="J5" i="15" s="1"/>
  <c r="L5" i="15" s="1"/>
  <c r="K5" i="15"/>
  <c r="I6" i="15"/>
  <c r="J6" i="15" s="1"/>
  <c r="L6" i="15" s="1"/>
  <c r="AE6" i="15" s="1"/>
  <c r="K6" i="15"/>
  <c r="I7" i="15"/>
  <c r="J7" i="15" s="1"/>
  <c r="L7" i="15" s="1"/>
  <c r="K7" i="15"/>
  <c r="I8" i="15"/>
  <c r="J8" i="15" s="1"/>
  <c r="L8" i="15" s="1"/>
  <c r="K8" i="15"/>
  <c r="I9" i="15"/>
  <c r="J9" i="15" s="1"/>
  <c r="L9" i="15" s="1"/>
  <c r="K9" i="15"/>
  <c r="I10" i="15"/>
  <c r="J10" i="15" s="1"/>
  <c r="L10" i="15" s="1"/>
  <c r="K10" i="15"/>
  <c r="W4" i="15"/>
  <c r="U4" i="15"/>
  <c r="V4" i="15" s="1"/>
  <c r="X4" i="15" s="1"/>
  <c r="Q4" i="15"/>
  <c r="K4" i="15"/>
  <c r="O4" i="15"/>
  <c r="P4" i="15" s="1"/>
  <c r="R4" i="15" s="1"/>
  <c r="I4" i="15"/>
  <c r="J4" i="15" s="1"/>
  <c r="L4" i="15" s="1"/>
  <c r="AA7" i="15" l="1"/>
  <c r="AB7" i="15" s="1"/>
  <c r="AD7" i="15" s="1"/>
  <c r="AG7" i="15" s="1"/>
  <c r="AC7" i="15"/>
  <c r="AF6" i="15"/>
  <c r="AA10" i="15"/>
  <c r="AB10" i="15" s="1"/>
  <c r="AD10" i="15" s="1"/>
  <c r="AG10" i="15" s="1"/>
  <c r="AC10" i="15"/>
  <c r="AA6" i="15"/>
  <c r="AB6" i="15" s="1"/>
  <c r="AD6" i="15" s="1"/>
  <c r="AG6" i="15" s="1"/>
  <c r="AC6" i="15"/>
  <c r="AA9" i="15"/>
  <c r="AB9" i="15" s="1"/>
  <c r="AD9" i="15" s="1"/>
  <c r="AG9" i="15" s="1"/>
  <c r="AC9" i="15"/>
  <c r="AA8" i="15"/>
  <c r="AB8" i="15" s="1"/>
  <c r="AD8" i="15" s="1"/>
  <c r="AG8" i="15" s="1"/>
  <c r="AC8" i="15"/>
  <c r="AA5" i="15"/>
  <c r="AB5" i="15" s="1"/>
  <c r="AD5" i="15" s="1"/>
  <c r="AG5" i="15" s="1"/>
  <c r="AC5" i="15"/>
  <c r="AE7" i="15"/>
  <c r="AE4" i="15"/>
  <c r="AA4" i="15"/>
  <c r="AB4" i="15" s="1"/>
  <c r="AD4" i="15" s="1"/>
  <c r="AE10" i="15"/>
  <c r="AF10" i="15" s="1"/>
  <c r="AE9" i="15"/>
  <c r="AE8" i="15"/>
  <c r="AF8" i="15" s="1"/>
  <c r="AF7" i="15"/>
  <c r="AE5" i="15"/>
  <c r="AR26" i="14"/>
  <c r="AS26" i="14" s="1"/>
  <c r="AT26" i="14" s="1"/>
  <c r="AV26" i="14" s="1"/>
  <c r="AY26" i="14" s="1"/>
  <c r="AR25" i="14"/>
  <c r="AR24" i="14"/>
  <c r="AR21" i="14"/>
  <c r="AU21" i="14" s="1"/>
  <c r="AR20" i="14"/>
  <c r="AR19" i="14"/>
  <c r="AR18" i="14"/>
  <c r="AR17" i="14"/>
  <c r="AR16" i="14"/>
  <c r="AR15" i="14"/>
  <c r="AR14" i="14"/>
  <c r="AR13" i="14"/>
  <c r="AR12" i="14"/>
  <c r="AR10" i="14"/>
  <c r="AR11" i="14"/>
  <c r="AR9" i="14"/>
  <c r="AR8" i="14"/>
  <c r="AR7" i="14"/>
  <c r="AR6" i="14"/>
  <c r="AR5" i="14"/>
  <c r="AR4" i="14"/>
  <c r="AF5" i="14"/>
  <c r="AF6" i="14"/>
  <c r="AF7" i="14"/>
  <c r="AG7" i="14"/>
  <c r="AF8" i="14"/>
  <c r="AF9" i="14"/>
  <c r="AF10" i="14"/>
  <c r="AF11" i="14"/>
  <c r="AF12" i="14"/>
  <c r="AF13" i="14"/>
  <c r="AF14" i="14"/>
  <c r="AG14" i="14"/>
  <c r="AF15" i="14"/>
  <c r="AF16" i="14"/>
  <c r="AF17" i="14"/>
  <c r="AF18" i="14"/>
  <c r="AF19" i="14"/>
  <c r="AG19" i="14"/>
  <c r="AF20" i="14"/>
  <c r="AF21" i="14"/>
  <c r="AF22" i="14"/>
  <c r="AF23" i="14"/>
  <c r="AF24" i="14"/>
  <c r="AF25" i="14"/>
  <c r="AF26" i="14"/>
  <c r="AF4" i="14"/>
  <c r="AD26" i="14"/>
  <c r="AE26" i="14" s="1"/>
  <c r="AG26" i="14" s="1"/>
  <c r="AD25" i="14"/>
  <c r="AE25" i="14" s="1"/>
  <c r="AG25" i="14" s="1"/>
  <c r="AD24" i="14"/>
  <c r="AE24" i="14" s="1"/>
  <c r="AG24" i="14" s="1"/>
  <c r="AD23" i="14"/>
  <c r="AE23" i="14" s="1"/>
  <c r="AG23" i="14" s="1"/>
  <c r="AD22" i="14"/>
  <c r="AE22" i="14" s="1"/>
  <c r="AG22" i="14" s="1"/>
  <c r="AD21" i="14"/>
  <c r="AE21" i="14" s="1"/>
  <c r="AG21" i="14" s="1"/>
  <c r="AD20" i="14"/>
  <c r="AE20" i="14" s="1"/>
  <c r="AG20" i="14" s="1"/>
  <c r="AD19" i="14"/>
  <c r="AE19" i="14" s="1"/>
  <c r="AD18" i="14"/>
  <c r="AE18" i="14" s="1"/>
  <c r="AG18" i="14" s="1"/>
  <c r="AD17" i="14"/>
  <c r="AE17" i="14" s="1"/>
  <c r="AG17" i="14" s="1"/>
  <c r="AD16" i="14"/>
  <c r="AE16" i="14" s="1"/>
  <c r="AG16" i="14" s="1"/>
  <c r="AD15" i="14"/>
  <c r="AE15" i="14" s="1"/>
  <c r="AG15" i="14" s="1"/>
  <c r="AD14" i="14"/>
  <c r="AE14" i="14" s="1"/>
  <c r="AD13" i="14"/>
  <c r="AE13" i="14" s="1"/>
  <c r="AG13" i="14" s="1"/>
  <c r="AD12" i="14"/>
  <c r="AE12" i="14" s="1"/>
  <c r="AG12" i="14" s="1"/>
  <c r="AD11" i="14"/>
  <c r="AE11" i="14" s="1"/>
  <c r="AG11" i="14" s="1"/>
  <c r="AD10" i="14"/>
  <c r="AE10" i="14" s="1"/>
  <c r="AG10" i="14" s="1"/>
  <c r="AD9" i="14"/>
  <c r="AE9" i="14" s="1"/>
  <c r="AG9" i="14" s="1"/>
  <c r="AD8" i="14"/>
  <c r="AE8" i="14" s="1"/>
  <c r="AG8" i="14" s="1"/>
  <c r="AD7" i="14"/>
  <c r="AE7" i="14" s="1"/>
  <c r="AD6" i="14"/>
  <c r="AE6" i="14" s="1"/>
  <c r="AG6" i="14" s="1"/>
  <c r="AD5" i="14"/>
  <c r="AE5" i="14" s="1"/>
  <c r="AG5" i="14" s="1"/>
  <c r="AD4" i="14"/>
  <c r="AE4" i="14" s="1"/>
  <c r="AG4" i="14" s="1"/>
  <c r="J26" i="14"/>
  <c r="K26" i="14" s="1"/>
  <c r="M26" i="14" s="1"/>
  <c r="AW26" i="14" s="1"/>
  <c r="L26" i="14"/>
  <c r="O26" i="14"/>
  <c r="P26" i="14"/>
  <c r="R26" i="14" s="1"/>
  <c r="Q26" i="14"/>
  <c r="T26" i="14"/>
  <c r="U26" i="14"/>
  <c r="W26" i="14" s="1"/>
  <c r="V26" i="14"/>
  <c r="Y26" i="14"/>
  <c r="Z26" i="14"/>
  <c r="AB26" i="14" s="1"/>
  <c r="AA26" i="14"/>
  <c r="AI26" i="14"/>
  <c r="AJ26" i="14"/>
  <c r="AL26" i="14" s="1"/>
  <c r="AK26" i="14"/>
  <c r="AN26" i="14"/>
  <c r="AO26" i="14"/>
  <c r="AQ26" i="14" s="1"/>
  <c r="AP26" i="14"/>
  <c r="AU26" i="14"/>
  <c r="AS21" i="14"/>
  <c r="AT21" i="14" s="1"/>
  <c r="AV21" i="14" s="1"/>
  <c r="J6" i="14"/>
  <c r="K6" i="14" s="1"/>
  <c r="M6" i="14" s="1"/>
  <c r="L6" i="14"/>
  <c r="AF5" i="15" l="1"/>
  <c r="AF4" i="15"/>
  <c r="AF9" i="15"/>
  <c r="AG4" i="15"/>
  <c r="AX26" i="14"/>
  <c r="AN21" i="14"/>
  <c r="AO21" i="14" s="1"/>
  <c r="AQ21" i="14" s="1"/>
  <c r="AP21" i="14"/>
  <c r="AI21" i="14"/>
  <c r="AJ21" i="14" s="1"/>
  <c r="AL21" i="14" s="1"/>
  <c r="AK21" i="14"/>
  <c r="Y21" i="14"/>
  <c r="Z21" i="14" s="1"/>
  <c r="AB21" i="14" s="1"/>
  <c r="AA21" i="14"/>
  <c r="AW21" i="14" l="1"/>
  <c r="BV7" i="12"/>
  <c r="AI6" i="12"/>
  <c r="AJ6" i="12" s="1"/>
  <c r="AL6" i="12" s="1"/>
  <c r="AK6" i="12"/>
  <c r="AI7" i="12"/>
  <c r="AJ7" i="12" s="1"/>
  <c r="AL7" i="12" s="1"/>
  <c r="AK7" i="12"/>
  <c r="AP25" i="14"/>
  <c r="AO25" i="14"/>
  <c r="AQ25" i="14" s="1"/>
  <c r="AN25" i="14"/>
  <c r="AK25" i="14"/>
  <c r="AI25" i="14"/>
  <c r="AJ25" i="14" s="1"/>
  <c r="AL25" i="14" s="1"/>
  <c r="AA25" i="14"/>
  <c r="Y25" i="14"/>
  <c r="Z25" i="14" s="1"/>
  <c r="AB25" i="14" s="1"/>
  <c r="V25" i="14"/>
  <c r="T25" i="14"/>
  <c r="U25" i="14" s="1"/>
  <c r="W25" i="14" s="1"/>
  <c r="Q25" i="14"/>
  <c r="O25" i="14"/>
  <c r="P25" i="14" s="1"/>
  <c r="R25" i="14" s="1"/>
  <c r="L25" i="14"/>
  <c r="J25" i="14"/>
  <c r="AS24" i="14"/>
  <c r="AP24" i="14"/>
  <c r="AN24" i="14"/>
  <c r="AO24" i="14" s="1"/>
  <c r="AQ24" i="14" s="1"/>
  <c r="AK24" i="14"/>
  <c r="AI24" i="14"/>
  <c r="AJ24" i="14" s="1"/>
  <c r="AL24" i="14" s="1"/>
  <c r="AA24" i="14"/>
  <c r="Y24" i="14"/>
  <c r="Z24" i="14" s="1"/>
  <c r="AB24" i="14" s="1"/>
  <c r="V24" i="14"/>
  <c r="T24" i="14"/>
  <c r="U24" i="14" s="1"/>
  <c r="W24" i="14" s="1"/>
  <c r="Q24" i="14"/>
  <c r="O24" i="14"/>
  <c r="P24" i="14" s="1"/>
  <c r="R24" i="14" s="1"/>
  <c r="L24" i="14"/>
  <c r="J24" i="14"/>
  <c r="AR23" i="14"/>
  <c r="AS23" i="14" s="1"/>
  <c r="AP23" i="14"/>
  <c r="AO23" i="14"/>
  <c r="AQ23" i="14" s="1"/>
  <c r="AN23" i="14"/>
  <c r="AK23" i="14"/>
  <c r="AI23" i="14"/>
  <c r="AJ23" i="14" s="1"/>
  <c r="AL23" i="14" s="1"/>
  <c r="AA23" i="14"/>
  <c r="Y23" i="14"/>
  <c r="Z23" i="14" s="1"/>
  <c r="AB23" i="14" s="1"/>
  <c r="V23" i="14"/>
  <c r="T23" i="14"/>
  <c r="U23" i="14" s="1"/>
  <c r="W23" i="14" s="1"/>
  <c r="Q23" i="14"/>
  <c r="O23" i="14"/>
  <c r="P23" i="14" s="1"/>
  <c r="R23" i="14" s="1"/>
  <c r="L23" i="14"/>
  <c r="J23" i="14"/>
  <c r="AR22" i="14"/>
  <c r="AP22" i="14"/>
  <c r="AN22" i="14"/>
  <c r="AO22" i="14" s="1"/>
  <c r="AQ22" i="14" s="1"/>
  <c r="AK22" i="14"/>
  <c r="AI22" i="14"/>
  <c r="AJ22" i="14" s="1"/>
  <c r="AL22" i="14" s="1"/>
  <c r="AA22" i="14"/>
  <c r="Y22" i="14"/>
  <c r="Z22" i="14" s="1"/>
  <c r="AB22" i="14" s="1"/>
  <c r="V22" i="14"/>
  <c r="T22" i="14"/>
  <c r="U22" i="14" s="1"/>
  <c r="W22" i="14" s="1"/>
  <c r="Q22" i="14"/>
  <c r="O22" i="14"/>
  <c r="P22" i="14" s="1"/>
  <c r="R22" i="14" s="1"/>
  <c r="L22" i="14"/>
  <c r="J22" i="14"/>
  <c r="V21" i="14"/>
  <c r="L21" i="14"/>
  <c r="J21" i="14"/>
  <c r="AP20" i="14"/>
  <c r="AN20" i="14"/>
  <c r="AO20" i="14" s="1"/>
  <c r="AQ20" i="14" s="1"/>
  <c r="AK20" i="14"/>
  <c r="AI20" i="14"/>
  <c r="AJ20" i="14" s="1"/>
  <c r="AL20" i="14" s="1"/>
  <c r="AA20" i="14"/>
  <c r="Y20" i="14"/>
  <c r="Z20" i="14" s="1"/>
  <c r="AB20" i="14" s="1"/>
  <c r="V20" i="14"/>
  <c r="T20" i="14"/>
  <c r="U20" i="14" s="1"/>
  <c r="W20" i="14" s="1"/>
  <c r="Q20" i="14"/>
  <c r="O20" i="14"/>
  <c r="P20" i="14" s="1"/>
  <c r="R20" i="14" s="1"/>
  <c r="AW20" i="14" s="1"/>
  <c r="L20" i="14"/>
  <c r="J20" i="14"/>
  <c r="AP19" i="14"/>
  <c r="AN19" i="14"/>
  <c r="AO19" i="14" s="1"/>
  <c r="AQ19" i="14" s="1"/>
  <c r="AK19" i="14"/>
  <c r="AI19" i="14"/>
  <c r="AJ19" i="14" s="1"/>
  <c r="AL19" i="14" s="1"/>
  <c r="AA19" i="14"/>
  <c r="Y19" i="14"/>
  <c r="Z19" i="14" s="1"/>
  <c r="AB19" i="14" s="1"/>
  <c r="V19" i="14"/>
  <c r="T19" i="14"/>
  <c r="U19" i="14" s="1"/>
  <c r="W19" i="14" s="1"/>
  <c r="Q19" i="14"/>
  <c r="O19" i="14"/>
  <c r="P19" i="14" s="1"/>
  <c r="R19" i="14" s="1"/>
  <c r="L19" i="14"/>
  <c r="J19" i="14"/>
  <c r="AP18" i="14"/>
  <c r="AN18" i="14"/>
  <c r="AO18" i="14" s="1"/>
  <c r="AQ18" i="14" s="1"/>
  <c r="AK18" i="14"/>
  <c r="AI18" i="14"/>
  <c r="AJ18" i="14" s="1"/>
  <c r="AL18" i="14" s="1"/>
  <c r="AA18" i="14"/>
  <c r="Y18" i="14"/>
  <c r="Z18" i="14" s="1"/>
  <c r="AB18" i="14" s="1"/>
  <c r="V18" i="14"/>
  <c r="T18" i="14"/>
  <c r="U18" i="14" s="1"/>
  <c r="W18" i="14" s="1"/>
  <c r="Q18" i="14"/>
  <c r="O18" i="14"/>
  <c r="P18" i="14" s="1"/>
  <c r="R18" i="14" s="1"/>
  <c r="L18" i="14"/>
  <c r="J18" i="14"/>
  <c r="AS17" i="14"/>
  <c r="AP17" i="14"/>
  <c r="AN17" i="14"/>
  <c r="AO17" i="14" s="1"/>
  <c r="AQ17" i="14" s="1"/>
  <c r="AK17" i="14"/>
  <c r="AI17" i="14"/>
  <c r="AJ17" i="14" s="1"/>
  <c r="AL17" i="14" s="1"/>
  <c r="AA17" i="14"/>
  <c r="Z17" i="14"/>
  <c r="AB17" i="14" s="1"/>
  <c r="Y17" i="14"/>
  <c r="V17" i="14"/>
  <c r="T17" i="14"/>
  <c r="U17" i="14" s="1"/>
  <c r="W17" i="14" s="1"/>
  <c r="Q17" i="14"/>
  <c r="O17" i="14"/>
  <c r="P17" i="14" s="1"/>
  <c r="R17" i="14" s="1"/>
  <c r="L17" i="14"/>
  <c r="J17" i="14"/>
  <c r="AS16" i="14"/>
  <c r="AP16" i="14"/>
  <c r="AN16" i="14"/>
  <c r="AO16" i="14" s="1"/>
  <c r="AQ16" i="14" s="1"/>
  <c r="AK16" i="14"/>
  <c r="AI16" i="14"/>
  <c r="AJ16" i="14" s="1"/>
  <c r="AL16" i="14" s="1"/>
  <c r="AA16" i="14"/>
  <c r="Y16" i="14"/>
  <c r="Z16" i="14" s="1"/>
  <c r="AB16" i="14" s="1"/>
  <c r="V16" i="14"/>
  <c r="T16" i="14"/>
  <c r="U16" i="14" s="1"/>
  <c r="W16" i="14" s="1"/>
  <c r="Q16" i="14"/>
  <c r="O16" i="14"/>
  <c r="P16" i="14" s="1"/>
  <c r="R16" i="14" s="1"/>
  <c r="L16" i="14"/>
  <c r="J16" i="14"/>
  <c r="AP15" i="14"/>
  <c r="AN15" i="14"/>
  <c r="AO15" i="14" s="1"/>
  <c r="AQ15" i="14" s="1"/>
  <c r="AK15" i="14"/>
  <c r="AI15" i="14"/>
  <c r="AJ15" i="14" s="1"/>
  <c r="AL15" i="14" s="1"/>
  <c r="AA15" i="14"/>
  <c r="Y15" i="14"/>
  <c r="Z15" i="14" s="1"/>
  <c r="AB15" i="14" s="1"/>
  <c r="V15" i="14"/>
  <c r="T15" i="14"/>
  <c r="U15" i="14" s="1"/>
  <c r="W15" i="14" s="1"/>
  <c r="Q15" i="14"/>
  <c r="O15" i="14"/>
  <c r="P15" i="14" s="1"/>
  <c r="R15" i="14" s="1"/>
  <c r="L15" i="14"/>
  <c r="J15" i="14"/>
  <c r="AP14" i="14"/>
  <c r="AN14" i="14"/>
  <c r="AO14" i="14" s="1"/>
  <c r="AQ14" i="14" s="1"/>
  <c r="AK14" i="14"/>
  <c r="AI14" i="14"/>
  <c r="AJ14" i="14" s="1"/>
  <c r="AL14" i="14" s="1"/>
  <c r="AA14" i="14"/>
  <c r="Y14" i="14"/>
  <c r="Z14" i="14" s="1"/>
  <c r="AB14" i="14" s="1"/>
  <c r="V14" i="14"/>
  <c r="T14" i="14"/>
  <c r="U14" i="14" s="1"/>
  <c r="W14" i="14" s="1"/>
  <c r="Q14" i="14"/>
  <c r="O14" i="14"/>
  <c r="P14" i="14" s="1"/>
  <c r="R14" i="14" s="1"/>
  <c r="L14" i="14"/>
  <c r="J14" i="14"/>
  <c r="AS13" i="14"/>
  <c r="AP13" i="14"/>
  <c r="AN13" i="14"/>
  <c r="AO13" i="14" s="1"/>
  <c r="AQ13" i="14" s="1"/>
  <c r="AK13" i="14"/>
  <c r="AI13" i="14"/>
  <c r="AJ13" i="14" s="1"/>
  <c r="AL13" i="14" s="1"/>
  <c r="AW13" i="14" s="1"/>
  <c r="AA13" i="14"/>
  <c r="Y13" i="14"/>
  <c r="Z13" i="14" s="1"/>
  <c r="AB13" i="14" s="1"/>
  <c r="V13" i="14"/>
  <c r="T13" i="14"/>
  <c r="U13" i="14" s="1"/>
  <c r="W13" i="14" s="1"/>
  <c r="Q13" i="14"/>
  <c r="O13" i="14"/>
  <c r="P13" i="14" s="1"/>
  <c r="R13" i="14" s="1"/>
  <c r="L13" i="14"/>
  <c r="J13" i="14"/>
  <c r="AS12" i="14"/>
  <c r="AP12" i="14"/>
  <c r="AN12" i="14"/>
  <c r="AO12" i="14" s="1"/>
  <c r="AQ12" i="14" s="1"/>
  <c r="AK12" i="14"/>
  <c r="AI12" i="14"/>
  <c r="AJ12" i="14" s="1"/>
  <c r="AL12" i="14" s="1"/>
  <c r="AW12" i="14" s="1"/>
  <c r="AA12" i="14"/>
  <c r="Y12" i="14"/>
  <c r="Z12" i="14" s="1"/>
  <c r="AB12" i="14" s="1"/>
  <c r="V12" i="14"/>
  <c r="T12" i="14"/>
  <c r="U12" i="14" s="1"/>
  <c r="W12" i="14" s="1"/>
  <c r="Q12" i="14"/>
  <c r="O12" i="14"/>
  <c r="P12" i="14" s="1"/>
  <c r="R12" i="14" s="1"/>
  <c r="L12" i="14"/>
  <c r="J12" i="14"/>
  <c r="AP11" i="14"/>
  <c r="AN11" i="14"/>
  <c r="AO11" i="14" s="1"/>
  <c r="AQ11" i="14" s="1"/>
  <c r="AK11" i="14"/>
  <c r="AI11" i="14"/>
  <c r="AJ11" i="14" s="1"/>
  <c r="AL11" i="14" s="1"/>
  <c r="AA11" i="14"/>
  <c r="Y11" i="14"/>
  <c r="Z11" i="14" s="1"/>
  <c r="AB11" i="14" s="1"/>
  <c r="V11" i="14"/>
  <c r="T11" i="14"/>
  <c r="U11" i="14" s="1"/>
  <c r="W11" i="14" s="1"/>
  <c r="Q11" i="14"/>
  <c r="P11" i="14"/>
  <c r="R11" i="14" s="1"/>
  <c r="O11" i="14"/>
  <c r="L11" i="14"/>
  <c r="J11" i="14"/>
  <c r="AP10" i="14"/>
  <c r="AN10" i="14"/>
  <c r="AO10" i="14" s="1"/>
  <c r="AQ10" i="14" s="1"/>
  <c r="AK10" i="14"/>
  <c r="AI10" i="14"/>
  <c r="AJ10" i="14" s="1"/>
  <c r="AL10" i="14" s="1"/>
  <c r="AA10" i="14"/>
  <c r="Z10" i="14"/>
  <c r="AB10" i="14" s="1"/>
  <c r="Y10" i="14"/>
  <c r="V10" i="14"/>
  <c r="T10" i="14"/>
  <c r="U10" i="14" s="1"/>
  <c r="W10" i="14" s="1"/>
  <c r="Q10" i="14"/>
  <c r="O10" i="14"/>
  <c r="P10" i="14" s="1"/>
  <c r="R10" i="14" s="1"/>
  <c r="L10" i="14"/>
  <c r="J10" i="14"/>
  <c r="AP9" i="14"/>
  <c r="AN9" i="14"/>
  <c r="AO9" i="14" s="1"/>
  <c r="AQ9" i="14" s="1"/>
  <c r="AK9" i="14"/>
  <c r="AI9" i="14"/>
  <c r="AJ9" i="14" s="1"/>
  <c r="AL9" i="14" s="1"/>
  <c r="AA9" i="14"/>
  <c r="Y9" i="14"/>
  <c r="Z9" i="14" s="1"/>
  <c r="AB9" i="14" s="1"/>
  <c r="V9" i="14"/>
  <c r="T9" i="14"/>
  <c r="U9" i="14" s="1"/>
  <c r="W9" i="14" s="1"/>
  <c r="Q9" i="14"/>
  <c r="O9" i="14"/>
  <c r="P9" i="14" s="1"/>
  <c r="R9" i="14" s="1"/>
  <c r="L9" i="14"/>
  <c r="J9" i="14"/>
  <c r="AS8" i="14"/>
  <c r="AP8" i="14"/>
  <c r="AN8" i="14"/>
  <c r="AO8" i="14" s="1"/>
  <c r="AQ8" i="14" s="1"/>
  <c r="AK8" i="14"/>
  <c r="AI8" i="14"/>
  <c r="AJ8" i="14" s="1"/>
  <c r="AL8" i="14" s="1"/>
  <c r="AA8" i="14"/>
  <c r="Y8" i="14"/>
  <c r="Z8" i="14" s="1"/>
  <c r="AB8" i="14" s="1"/>
  <c r="V8" i="14"/>
  <c r="T8" i="14"/>
  <c r="U8" i="14" s="1"/>
  <c r="W8" i="14" s="1"/>
  <c r="Q8" i="14"/>
  <c r="O8" i="14"/>
  <c r="P8" i="14" s="1"/>
  <c r="R8" i="14" s="1"/>
  <c r="L8" i="14"/>
  <c r="J8" i="14"/>
  <c r="AP7" i="14"/>
  <c r="AN7" i="14"/>
  <c r="AO7" i="14" s="1"/>
  <c r="AQ7" i="14" s="1"/>
  <c r="AK7" i="14"/>
  <c r="AI7" i="14"/>
  <c r="AJ7" i="14" s="1"/>
  <c r="AL7" i="14" s="1"/>
  <c r="AA7" i="14"/>
  <c r="Y7" i="14"/>
  <c r="Z7" i="14" s="1"/>
  <c r="AB7" i="14" s="1"/>
  <c r="V7" i="14"/>
  <c r="T7" i="14"/>
  <c r="U7" i="14" s="1"/>
  <c r="W7" i="14" s="1"/>
  <c r="Q7" i="14"/>
  <c r="O7" i="14"/>
  <c r="P7" i="14" s="1"/>
  <c r="R7" i="14" s="1"/>
  <c r="L7" i="14"/>
  <c r="J7" i="14"/>
  <c r="AS6" i="14"/>
  <c r="AP6" i="14"/>
  <c r="AN6" i="14"/>
  <c r="AO6" i="14" s="1"/>
  <c r="AQ6" i="14" s="1"/>
  <c r="AK6" i="14"/>
  <c r="AI6" i="14"/>
  <c r="AJ6" i="14" s="1"/>
  <c r="AL6" i="14" s="1"/>
  <c r="AA6" i="14"/>
  <c r="Y6" i="14"/>
  <c r="Z6" i="14" s="1"/>
  <c r="AB6" i="14" s="1"/>
  <c r="V6" i="14"/>
  <c r="T6" i="14"/>
  <c r="U6" i="14" s="1"/>
  <c r="W6" i="14" s="1"/>
  <c r="Q6" i="14"/>
  <c r="O6" i="14"/>
  <c r="P6" i="14" s="1"/>
  <c r="R6" i="14" s="1"/>
  <c r="AP5" i="14"/>
  <c r="AN5" i="14"/>
  <c r="AO5" i="14" s="1"/>
  <c r="AQ5" i="14" s="1"/>
  <c r="AK5" i="14"/>
  <c r="AI5" i="14"/>
  <c r="AJ5" i="14" s="1"/>
  <c r="AL5" i="14" s="1"/>
  <c r="AA5" i="14"/>
  <c r="Y5" i="14"/>
  <c r="Z5" i="14" s="1"/>
  <c r="AB5" i="14" s="1"/>
  <c r="V5" i="14"/>
  <c r="T5" i="14"/>
  <c r="U5" i="14" s="1"/>
  <c r="W5" i="14" s="1"/>
  <c r="Q5" i="14"/>
  <c r="O5" i="14"/>
  <c r="P5" i="14" s="1"/>
  <c r="R5" i="14" s="1"/>
  <c r="L5" i="14"/>
  <c r="J5" i="14"/>
  <c r="AS4" i="14"/>
  <c r="AP4" i="14"/>
  <c r="AN4" i="14"/>
  <c r="AO4" i="14" s="1"/>
  <c r="AQ4" i="14" s="1"/>
  <c r="AK4" i="14"/>
  <c r="AI4" i="14"/>
  <c r="AJ4" i="14" s="1"/>
  <c r="AL4" i="14" s="1"/>
  <c r="AA4" i="14"/>
  <c r="Y4" i="14"/>
  <c r="Z4" i="14" s="1"/>
  <c r="AB4" i="14" s="1"/>
  <c r="V4" i="14"/>
  <c r="T4" i="14"/>
  <c r="U4" i="14" s="1"/>
  <c r="W4" i="14" s="1"/>
  <c r="Q4" i="14"/>
  <c r="O4" i="14"/>
  <c r="P4" i="14" s="1"/>
  <c r="R4" i="14" s="1"/>
  <c r="AW4" i="14" s="1"/>
  <c r="L4" i="14"/>
  <c r="J4" i="14"/>
  <c r="AW5" i="14" l="1"/>
  <c r="AW17" i="14"/>
  <c r="AX17" i="14" s="1"/>
  <c r="AW6" i="14"/>
  <c r="AW16" i="14"/>
  <c r="K4" i="14"/>
  <c r="M4" i="14" s="1"/>
  <c r="K5" i="14"/>
  <c r="M5" i="14" s="1"/>
  <c r="K7" i="14"/>
  <c r="M7" i="14" s="1"/>
  <c r="AW7" i="14" s="1"/>
  <c r="K9" i="14"/>
  <c r="M9" i="14" s="1"/>
  <c r="AW9" i="14" s="1"/>
  <c r="K10" i="14"/>
  <c r="M10" i="14" s="1"/>
  <c r="AW10" i="14" s="1"/>
  <c r="K11" i="14"/>
  <c r="M11" i="14" s="1"/>
  <c r="AW11" i="14" s="1"/>
  <c r="AX11" i="14" s="1"/>
  <c r="K12" i="14"/>
  <c r="M12" i="14" s="1"/>
  <c r="K13" i="14"/>
  <c r="M13" i="14" s="1"/>
  <c r="K14" i="14"/>
  <c r="M14" i="14" s="1"/>
  <c r="AW14" i="14" s="1"/>
  <c r="K15" i="14"/>
  <c r="M15" i="14" s="1"/>
  <c r="AW15" i="14" s="1"/>
  <c r="K19" i="14"/>
  <c r="M19" i="14" s="1"/>
  <c r="AW19" i="14" s="1"/>
  <c r="K21" i="14"/>
  <c r="M21" i="14" s="1"/>
  <c r="AX21" i="14" s="1"/>
  <c r="K24" i="14"/>
  <c r="M24" i="14" s="1"/>
  <c r="AW24" i="14" s="1"/>
  <c r="K25" i="14"/>
  <c r="M25" i="14" s="1"/>
  <c r="AW25" i="14" s="1"/>
  <c r="K8" i="14"/>
  <c r="M8" i="14" s="1"/>
  <c r="AW8" i="14" s="1"/>
  <c r="K16" i="14"/>
  <c r="M16" i="14" s="1"/>
  <c r="K17" i="14"/>
  <c r="M17" i="14" s="1"/>
  <c r="K18" i="14"/>
  <c r="M18" i="14" s="1"/>
  <c r="AW18" i="14" s="1"/>
  <c r="K20" i="14"/>
  <c r="M20" i="14" s="1"/>
  <c r="K22" i="14"/>
  <c r="M22" i="14" s="1"/>
  <c r="AW22" i="14" s="1"/>
  <c r="K23" i="14"/>
  <c r="M23" i="14" s="1"/>
  <c r="AW23" i="14" s="1"/>
  <c r="AX23" i="14" s="1"/>
  <c r="AU7" i="14"/>
  <c r="AT6" i="14"/>
  <c r="AV6" i="14" s="1"/>
  <c r="AY6" i="14" s="1"/>
  <c r="AU6" i="14"/>
  <c r="AS7" i="14"/>
  <c r="AT7" i="14" s="1"/>
  <c r="AV7" i="14" s="1"/>
  <c r="AY7" i="14" s="1"/>
  <c r="AU4" i="14"/>
  <c r="AU10" i="14"/>
  <c r="AU11" i="14"/>
  <c r="AU14" i="14"/>
  <c r="AU15" i="14"/>
  <c r="AU25" i="14"/>
  <c r="AS10" i="14"/>
  <c r="AT10" i="14" s="1"/>
  <c r="AV10" i="14" s="1"/>
  <c r="AY10" i="14" s="1"/>
  <c r="AS11" i="14"/>
  <c r="AT11" i="14" s="1"/>
  <c r="AV11" i="14" s="1"/>
  <c r="AY11" i="14" s="1"/>
  <c r="AT12" i="14"/>
  <c r="AV12" i="14" s="1"/>
  <c r="AY12" i="14" s="1"/>
  <c r="AU12" i="14"/>
  <c r="AT13" i="14"/>
  <c r="AV13" i="14" s="1"/>
  <c r="AY13" i="14" s="1"/>
  <c r="AU13" i="14"/>
  <c r="AS14" i="14"/>
  <c r="AT14" i="14" s="1"/>
  <c r="AV14" i="14" s="1"/>
  <c r="AY14" i="14" s="1"/>
  <c r="AS15" i="14"/>
  <c r="AT15" i="14" s="1"/>
  <c r="AV15" i="14" s="1"/>
  <c r="AY15" i="14" s="1"/>
  <c r="AT16" i="14"/>
  <c r="AV16" i="14" s="1"/>
  <c r="AY16" i="14" s="1"/>
  <c r="AU16" i="14"/>
  <c r="AT17" i="14"/>
  <c r="AV17" i="14" s="1"/>
  <c r="AY17" i="14" s="1"/>
  <c r="AU17" i="14"/>
  <c r="AT24" i="14"/>
  <c r="AV24" i="14" s="1"/>
  <c r="AY24" i="14" s="1"/>
  <c r="AU24" i="14"/>
  <c r="AS25" i="14"/>
  <c r="AT25" i="14" s="1"/>
  <c r="AV25" i="14" s="1"/>
  <c r="AY25" i="14" s="1"/>
  <c r="AU5" i="14"/>
  <c r="AU9" i="14"/>
  <c r="AU22" i="14"/>
  <c r="AW32" i="14"/>
  <c r="AS5" i="14"/>
  <c r="AT5" i="14" s="1"/>
  <c r="AV5" i="14" s="1"/>
  <c r="AY5" i="14" s="1"/>
  <c r="AT8" i="14"/>
  <c r="AV8" i="14" s="1"/>
  <c r="AY8" i="14" s="1"/>
  <c r="AU8" i="14"/>
  <c r="AS9" i="14"/>
  <c r="AT9" i="14" s="1"/>
  <c r="AV9" i="14" s="1"/>
  <c r="AY9" i="14" s="1"/>
  <c r="AS22" i="14"/>
  <c r="AT22" i="14" s="1"/>
  <c r="AV22" i="14" s="1"/>
  <c r="AY22" i="14" s="1"/>
  <c r="AT23" i="14"/>
  <c r="AV23" i="14" s="1"/>
  <c r="AY23" i="14" s="1"/>
  <c r="AU23" i="14"/>
  <c r="AT4" i="14"/>
  <c r="AV4" i="14" s="1"/>
  <c r="AU18" i="14"/>
  <c r="AS18" i="14"/>
  <c r="AT18" i="14" s="1"/>
  <c r="AV18" i="14" s="1"/>
  <c r="AY18" i="14" s="1"/>
  <c r="AU19" i="14"/>
  <c r="AS19" i="14"/>
  <c r="AT19" i="14" s="1"/>
  <c r="AV19" i="14" s="1"/>
  <c r="AY19" i="14" s="1"/>
  <c r="AU20" i="14"/>
  <c r="AS20" i="14"/>
  <c r="AT20" i="14" s="1"/>
  <c r="AV20" i="14" s="1"/>
  <c r="AY20" i="14" s="1"/>
  <c r="CX5" i="13"/>
  <c r="CX6" i="13"/>
  <c r="CX7" i="13"/>
  <c r="CX8" i="13"/>
  <c r="CX9" i="13"/>
  <c r="CX10" i="13"/>
  <c r="CX11" i="13"/>
  <c r="CX4" i="13"/>
  <c r="CS5" i="13"/>
  <c r="CS6" i="13"/>
  <c r="CS7" i="13"/>
  <c r="CS8" i="13"/>
  <c r="CS9" i="13"/>
  <c r="CS10" i="13"/>
  <c r="CS11" i="13"/>
  <c r="CS4" i="13"/>
  <c r="CN5" i="13"/>
  <c r="CN6" i="13"/>
  <c r="CN7" i="13"/>
  <c r="CN8" i="13"/>
  <c r="CN9" i="13"/>
  <c r="CN10" i="13"/>
  <c r="CN11" i="13"/>
  <c r="CN4" i="13"/>
  <c r="CV11" i="13"/>
  <c r="CW11" i="13" s="1"/>
  <c r="CY11" i="13" s="1"/>
  <c r="CV10" i="13"/>
  <c r="CW10" i="13" s="1"/>
  <c r="CY10" i="13" s="1"/>
  <c r="CV9" i="13"/>
  <c r="CW9" i="13" s="1"/>
  <c r="CY9" i="13" s="1"/>
  <c r="CV8" i="13"/>
  <c r="CW8" i="13" s="1"/>
  <c r="CY8" i="13" s="1"/>
  <c r="CV7" i="13"/>
  <c r="CW7" i="13" s="1"/>
  <c r="CY7" i="13" s="1"/>
  <c r="CV6" i="13"/>
  <c r="CW6" i="13" s="1"/>
  <c r="CY6" i="13" s="1"/>
  <c r="CV5" i="13"/>
  <c r="CW5" i="13" s="1"/>
  <c r="CY5" i="13" s="1"/>
  <c r="CV4" i="13"/>
  <c r="CW4" i="13" s="1"/>
  <c r="CY4" i="13" s="1"/>
  <c r="CQ11" i="13"/>
  <c r="CR11" i="13" s="1"/>
  <c r="CT11" i="13" s="1"/>
  <c r="CQ10" i="13"/>
  <c r="CR10" i="13" s="1"/>
  <c r="CT10" i="13" s="1"/>
  <c r="CQ9" i="13"/>
  <c r="CR9" i="13" s="1"/>
  <c r="CT9" i="13" s="1"/>
  <c r="CQ8" i="13"/>
  <c r="CR8" i="13" s="1"/>
  <c r="CT8" i="13" s="1"/>
  <c r="CQ7" i="13"/>
  <c r="CR7" i="13" s="1"/>
  <c r="CT7" i="13" s="1"/>
  <c r="CQ6" i="13"/>
  <c r="CR6" i="13" s="1"/>
  <c r="CT6" i="13" s="1"/>
  <c r="CQ5" i="13"/>
  <c r="CR5" i="13" s="1"/>
  <c r="CT5" i="13" s="1"/>
  <c r="CQ4" i="13"/>
  <c r="CR4" i="13" s="1"/>
  <c r="CT4" i="13" s="1"/>
  <c r="CL11" i="13"/>
  <c r="CM11" i="13" s="1"/>
  <c r="CO11" i="13" s="1"/>
  <c r="CL10" i="13"/>
  <c r="CM10" i="13" s="1"/>
  <c r="CO10" i="13" s="1"/>
  <c r="CL9" i="13"/>
  <c r="CM9" i="13" s="1"/>
  <c r="CO9" i="13" s="1"/>
  <c r="CL8" i="13"/>
  <c r="CM8" i="13" s="1"/>
  <c r="CO8" i="13" s="1"/>
  <c r="CL7" i="13"/>
  <c r="CM7" i="13" s="1"/>
  <c r="CO7" i="13" s="1"/>
  <c r="CL6" i="13"/>
  <c r="CM6" i="13" s="1"/>
  <c r="CO6" i="13" s="1"/>
  <c r="CL5" i="13"/>
  <c r="CM5" i="13" s="1"/>
  <c r="CO5" i="13" s="1"/>
  <c r="CL4" i="13"/>
  <c r="CM4" i="13" s="1"/>
  <c r="CO4" i="13" s="1"/>
  <c r="CZ11" i="13"/>
  <c r="DA11" i="13" s="1"/>
  <c r="DB11" i="13" s="1"/>
  <c r="DD11" i="13" s="1"/>
  <c r="O10" i="13"/>
  <c r="P10" i="13"/>
  <c r="R10" i="13" s="1"/>
  <c r="Q10" i="13"/>
  <c r="T10" i="13"/>
  <c r="U10" i="13" s="1"/>
  <c r="W10" i="13" s="1"/>
  <c r="V10" i="13"/>
  <c r="Y10" i="13"/>
  <c r="Z10" i="13" s="1"/>
  <c r="AB10" i="13" s="1"/>
  <c r="AA10" i="13"/>
  <c r="O11" i="13"/>
  <c r="P11" i="13"/>
  <c r="R11" i="13" s="1"/>
  <c r="Q11" i="13"/>
  <c r="T11" i="13"/>
  <c r="U11" i="13" s="1"/>
  <c r="W11" i="13" s="1"/>
  <c r="V11" i="13"/>
  <c r="Y11" i="13"/>
  <c r="Z11" i="13" s="1"/>
  <c r="AB11" i="13" s="1"/>
  <c r="AA11" i="13"/>
  <c r="CI5" i="13"/>
  <c r="CI6" i="13"/>
  <c r="CI7" i="13"/>
  <c r="CI8" i="13"/>
  <c r="CI9" i="13"/>
  <c r="CI10" i="13"/>
  <c r="CI11" i="13"/>
  <c r="CI4" i="13"/>
  <c r="CD5" i="13"/>
  <c r="CD6" i="13"/>
  <c r="CD7" i="13"/>
  <c r="CD8" i="13"/>
  <c r="CD9" i="13"/>
  <c r="CD10" i="13"/>
  <c r="CD11" i="13"/>
  <c r="CD4" i="13"/>
  <c r="BY5" i="13"/>
  <c r="BY6" i="13"/>
  <c r="BY7" i="13"/>
  <c r="BY8" i="13"/>
  <c r="BY9" i="13"/>
  <c r="BY10" i="13"/>
  <c r="BY11" i="13"/>
  <c r="BY4" i="13"/>
  <c r="BW11" i="13"/>
  <c r="BX11" i="13" s="1"/>
  <c r="BZ11" i="13" s="1"/>
  <c r="BW10" i="13"/>
  <c r="BX10" i="13" s="1"/>
  <c r="BZ10" i="13" s="1"/>
  <c r="BW9" i="13"/>
  <c r="BX9" i="13" s="1"/>
  <c r="BZ9" i="13" s="1"/>
  <c r="BW8" i="13"/>
  <c r="BX8" i="13" s="1"/>
  <c r="BZ8" i="13" s="1"/>
  <c r="BW7" i="13"/>
  <c r="BX7" i="13" s="1"/>
  <c r="BZ7" i="13" s="1"/>
  <c r="BW6" i="13"/>
  <c r="BX6" i="13" s="1"/>
  <c r="BZ6" i="13" s="1"/>
  <c r="BW5" i="13"/>
  <c r="BX5" i="13" s="1"/>
  <c r="BZ5" i="13" s="1"/>
  <c r="BW4" i="13"/>
  <c r="BX4" i="13" s="1"/>
  <c r="BZ4" i="13" s="1"/>
  <c r="CB11" i="13"/>
  <c r="CC11" i="13" s="1"/>
  <c r="CE11" i="13" s="1"/>
  <c r="CB10" i="13"/>
  <c r="CC10" i="13" s="1"/>
  <c r="CE10" i="13" s="1"/>
  <c r="CB9" i="13"/>
  <c r="CC9" i="13" s="1"/>
  <c r="CE9" i="13" s="1"/>
  <c r="CB8" i="13"/>
  <c r="CC8" i="13" s="1"/>
  <c r="CE8" i="13" s="1"/>
  <c r="CB7" i="13"/>
  <c r="CC7" i="13" s="1"/>
  <c r="CE7" i="13" s="1"/>
  <c r="CB6" i="13"/>
  <c r="CC6" i="13" s="1"/>
  <c r="CE6" i="13" s="1"/>
  <c r="CB5" i="13"/>
  <c r="CC5" i="13" s="1"/>
  <c r="CE5" i="13" s="1"/>
  <c r="CB4" i="13"/>
  <c r="CC4" i="13" s="1"/>
  <c r="CE4" i="13" s="1"/>
  <c r="CG11" i="13"/>
  <c r="CH11" i="13" s="1"/>
  <c r="CJ11" i="13" s="1"/>
  <c r="CG10" i="13"/>
  <c r="CH10" i="13" s="1"/>
  <c r="CJ10" i="13" s="1"/>
  <c r="CG9" i="13"/>
  <c r="CH9" i="13" s="1"/>
  <c r="CJ9" i="13" s="1"/>
  <c r="CG8" i="13"/>
  <c r="CH8" i="13" s="1"/>
  <c r="CJ8" i="13" s="1"/>
  <c r="CG7" i="13"/>
  <c r="CH7" i="13" s="1"/>
  <c r="CJ7" i="13" s="1"/>
  <c r="CG6" i="13"/>
  <c r="CH6" i="13" s="1"/>
  <c r="CJ6" i="13" s="1"/>
  <c r="CG5" i="13"/>
  <c r="CH5" i="13" s="1"/>
  <c r="CJ5" i="13" s="1"/>
  <c r="CG4" i="13"/>
  <c r="CH4" i="13" s="1"/>
  <c r="CJ4" i="13" s="1"/>
  <c r="BM10" i="13"/>
  <c r="BN10" i="13" s="1"/>
  <c r="BP10" i="13" s="1"/>
  <c r="BO10" i="13"/>
  <c r="BR10" i="13"/>
  <c r="BS10" i="13" s="1"/>
  <c r="BU10" i="13" s="1"/>
  <c r="BT10" i="13"/>
  <c r="BM11" i="13"/>
  <c r="BN11" i="13" s="1"/>
  <c r="BP11" i="13" s="1"/>
  <c r="BO11" i="13"/>
  <c r="BR11" i="13"/>
  <c r="BS11" i="13" s="1"/>
  <c r="BU11" i="13" s="1"/>
  <c r="BT11" i="13"/>
  <c r="AN10" i="13"/>
  <c r="AO10" i="13" s="1"/>
  <c r="AQ10" i="13" s="1"/>
  <c r="AP10" i="13"/>
  <c r="AS10" i="13"/>
  <c r="AT10" i="13" s="1"/>
  <c r="AV10" i="13" s="1"/>
  <c r="AU10" i="13"/>
  <c r="AX10" i="13"/>
  <c r="AY10" i="13" s="1"/>
  <c r="BA10" i="13" s="1"/>
  <c r="AZ10" i="13"/>
  <c r="AN11" i="13"/>
  <c r="AO11" i="13" s="1"/>
  <c r="AQ11" i="13" s="1"/>
  <c r="AP11" i="13"/>
  <c r="AS11" i="13"/>
  <c r="AT11" i="13" s="1"/>
  <c r="AV11" i="13" s="1"/>
  <c r="AU11" i="13"/>
  <c r="AX11" i="13"/>
  <c r="AY11" i="13" s="1"/>
  <c r="BA11" i="13" s="1"/>
  <c r="AZ11" i="13"/>
  <c r="J10" i="13"/>
  <c r="K10" i="13" s="1"/>
  <c r="M10" i="13" s="1"/>
  <c r="L10" i="13"/>
  <c r="J11" i="13"/>
  <c r="K11" i="13" s="1"/>
  <c r="M11" i="13" s="1"/>
  <c r="L11" i="13"/>
  <c r="CZ10" i="13"/>
  <c r="DA10" i="13" s="1"/>
  <c r="DB10" i="13" s="1"/>
  <c r="DD10" i="13" s="1"/>
  <c r="BH10" i="13"/>
  <c r="BI10" i="13" s="1"/>
  <c r="BK10" i="13" s="1"/>
  <c r="BH11" i="13"/>
  <c r="BI11" i="13" s="1"/>
  <c r="BK11" i="13" s="1"/>
  <c r="BC10" i="13"/>
  <c r="BD10" i="13" s="1"/>
  <c r="BF10" i="13" s="1"/>
  <c r="BE10" i="13"/>
  <c r="BC11" i="13"/>
  <c r="BD11" i="13" s="1"/>
  <c r="BF11" i="13" s="1"/>
  <c r="BE11" i="13"/>
  <c r="BJ5" i="13"/>
  <c r="BJ6" i="13"/>
  <c r="BJ7" i="13"/>
  <c r="BJ8" i="13"/>
  <c r="BJ9" i="13"/>
  <c r="BJ10" i="13"/>
  <c r="BJ11" i="13"/>
  <c r="BJ4" i="13"/>
  <c r="BH9" i="13"/>
  <c r="BI9" i="13" s="1"/>
  <c r="BK9" i="13" s="1"/>
  <c r="BH8" i="13"/>
  <c r="BI8" i="13" s="1"/>
  <c r="BK8" i="13" s="1"/>
  <c r="BH7" i="13"/>
  <c r="BI7" i="13" s="1"/>
  <c r="BK7" i="13" s="1"/>
  <c r="BH6" i="13"/>
  <c r="BI6" i="13" s="1"/>
  <c r="BK6" i="13" s="1"/>
  <c r="BH5" i="13"/>
  <c r="BI5" i="13" s="1"/>
  <c r="BK5" i="13" s="1"/>
  <c r="BH4" i="13"/>
  <c r="BI4" i="13" s="1"/>
  <c r="BK4" i="13" s="1"/>
  <c r="BM4" i="13"/>
  <c r="BN4" i="13" s="1"/>
  <c r="BP4" i="13" s="1"/>
  <c r="BO4" i="13"/>
  <c r="BM5" i="13"/>
  <c r="BN5" i="13" s="1"/>
  <c r="BP5" i="13" s="1"/>
  <c r="BO5" i="13"/>
  <c r="BM6" i="13"/>
  <c r="BN6" i="13" s="1"/>
  <c r="BP6" i="13" s="1"/>
  <c r="BO6" i="13"/>
  <c r="BM7" i="13"/>
  <c r="BN7" i="13" s="1"/>
  <c r="BP7" i="13" s="1"/>
  <c r="BO7" i="13"/>
  <c r="BM8" i="13"/>
  <c r="BN8" i="13" s="1"/>
  <c r="BP8" i="13" s="1"/>
  <c r="BO8" i="13"/>
  <c r="BM9" i="13"/>
  <c r="BN9" i="13" s="1"/>
  <c r="BP9" i="13" s="1"/>
  <c r="BO9" i="13"/>
  <c r="AI11" i="13"/>
  <c r="AJ11" i="13" s="1"/>
  <c r="AL11" i="13" s="1"/>
  <c r="AK11" i="13"/>
  <c r="AI10" i="13"/>
  <c r="AJ10" i="13" s="1"/>
  <c r="AL10" i="13" s="1"/>
  <c r="AK10" i="13"/>
  <c r="AD10" i="13"/>
  <c r="AE10" i="13" s="1"/>
  <c r="AG10" i="13" s="1"/>
  <c r="AF10" i="13"/>
  <c r="AD11" i="13"/>
  <c r="AE11" i="13" s="1"/>
  <c r="AG11" i="13" s="1"/>
  <c r="AF11" i="13"/>
  <c r="AX16" i="14" l="1"/>
  <c r="AX7" i="14"/>
  <c r="AX6" i="14"/>
  <c r="AX15" i="14"/>
  <c r="AX14" i="14"/>
  <c r="AX25" i="14"/>
  <c r="AX12" i="14"/>
  <c r="AX10" i="14"/>
  <c r="AX24" i="14"/>
  <c r="AX13" i="14"/>
  <c r="AX22" i="14"/>
  <c r="AX9" i="14"/>
  <c r="AX5" i="14"/>
  <c r="AX8" i="14"/>
  <c r="AX19" i="14"/>
  <c r="AW33" i="14"/>
  <c r="AU39" i="14"/>
  <c r="AX20" i="14"/>
  <c r="AX18" i="14"/>
  <c r="AX4" i="14"/>
  <c r="DE10" i="13"/>
  <c r="DE11" i="13"/>
  <c r="DF11" i="13" s="1"/>
  <c r="DC11" i="13"/>
  <c r="DF10" i="13"/>
  <c r="DC10" i="13"/>
  <c r="CZ5" i="13"/>
  <c r="DA5" i="13" s="1"/>
  <c r="DB5" i="13" s="1"/>
  <c r="DD5" i="13" s="1"/>
  <c r="BE5" i="13"/>
  <c r="BE6" i="13"/>
  <c r="BE7" i="13"/>
  <c r="BE8" i="13"/>
  <c r="BE9" i="13"/>
  <c r="BE4" i="13"/>
  <c r="BC9" i="13"/>
  <c r="BD9" i="13" s="1"/>
  <c r="BF9" i="13" s="1"/>
  <c r="BC8" i="13"/>
  <c r="BD8" i="13" s="1"/>
  <c r="BF8" i="13" s="1"/>
  <c r="BC7" i="13"/>
  <c r="BD7" i="13" s="1"/>
  <c r="BF7" i="13" s="1"/>
  <c r="BC6" i="13"/>
  <c r="BD6" i="13" s="1"/>
  <c r="BF6" i="13" s="1"/>
  <c r="BC5" i="13"/>
  <c r="BD5" i="13" s="1"/>
  <c r="BF5" i="13" s="1"/>
  <c r="BC4" i="13"/>
  <c r="BD4" i="13" s="1"/>
  <c r="BF4" i="13" s="1"/>
  <c r="BR5" i="13"/>
  <c r="BS5" i="13" s="1"/>
  <c r="BU5" i="13" s="1"/>
  <c r="BT5" i="13"/>
  <c r="AX5" i="13"/>
  <c r="AY5" i="13" s="1"/>
  <c r="BA5" i="13" s="1"/>
  <c r="AZ5" i="13"/>
  <c r="AS5" i="13"/>
  <c r="AT5" i="13" s="1"/>
  <c r="AV5" i="13" s="1"/>
  <c r="AU5" i="13"/>
  <c r="AU4" i="13"/>
  <c r="AN5" i="13"/>
  <c r="AO5" i="13" s="1"/>
  <c r="AQ5" i="13" s="1"/>
  <c r="AP5" i="13"/>
  <c r="AI5" i="13"/>
  <c r="AJ5" i="13" s="1"/>
  <c r="AL5" i="13" s="1"/>
  <c r="AK5" i="13"/>
  <c r="AD5" i="13"/>
  <c r="AE5" i="13" s="1"/>
  <c r="AG5" i="13" s="1"/>
  <c r="AF5" i="13"/>
  <c r="Y5" i="13"/>
  <c r="Z5" i="13" s="1"/>
  <c r="AB5" i="13" s="1"/>
  <c r="AA5" i="13"/>
  <c r="T5" i="13"/>
  <c r="U5" i="13" s="1"/>
  <c r="W5" i="13" s="1"/>
  <c r="V5" i="13"/>
  <c r="O5" i="13"/>
  <c r="P5" i="13" s="1"/>
  <c r="R5" i="13" s="1"/>
  <c r="Q5" i="13"/>
  <c r="J5" i="13"/>
  <c r="K5" i="13" s="1"/>
  <c r="M5" i="13" s="1"/>
  <c r="L5" i="13"/>
  <c r="L4" i="13"/>
  <c r="CZ9" i="13"/>
  <c r="DC9" i="13" s="1"/>
  <c r="BT9" i="13"/>
  <c r="BR9" i="13"/>
  <c r="BS9" i="13" s="1"/>
  <c r="BU9" i="13" s="1"/>
  <c r="AZ9" i="13"/>
  <c r="AX9" i="13"/>
  <c r="AY9" i="13" s="1"/>
  <c r="BA9" i="13" s="1"/>
  <c r="AU9" i="13"/>
  <c r="AS9" i="13"/>
  <c r="AT9" i="13" s="1"/>
  <c r="AV9" i="13" s="1"/>
  <c r="AP9" i="13"/>
  <c r="AN9" i="13"/>
  <c r="AO9" i="13" s="1"/>
  <c r="AQ9" i="13" s="1"/>
  <c r="AK9" i="13"/>
  <c r="AI9" i="13"/>
  <c r="AJ9" i="13" s="1"/>
  <c r="AL9" i="13" s="1"/>
  <c r="AF9" i="13"/>
  <c r="AD9" i="13"/>
  <c r="AE9" i="13" s="1"/>
  <c r="AG9" i="13" s="1"/>
  <c r="AA9" i="13"/>
  <c r="Y9" i="13"/>
  <c r="Z9" i="13" s="1"/>
  <c r="AB9" i="13" s="1"/>
  <c r="V9" i="13"/>
  <c r="T9" i="13"/>
  <c r="U9" i="13" s="1"/>
  <c r="W9" i="13" s="1"/>
  <c r="Q9" i="13"/>
  <c r="O9" i="13"/>
  <c r="P9" i="13" s="1"/>
  <c r="R9" i="13" s="1"/>
  <c r="L9" i="13"/>
  <c r="J9" i="13"/>
  <c r="K9" i="13" s="1"/>
  <c r="M9" i="13" s="1"/>
  <c r="CZ8" i="13"/>
  <c r="DA8" i="13" s="1"/>
  <c r="BT8" i="13"/>
  <c r="BR8" i="13"/>
  <c r="BS8" i="13" s="1"/>
  <c r="BU8" i="13" s="1"/>
  <c r="AZ8" i="13"/>
  <c r="AX8" i="13"/>
  <c r="AY8" i="13" s="1"/>
  <c r="BA8" i="13" s="1"/>
  <c r="AU8" i="13"/>
  <c r="AS8" i="13"/>
  <c r="AT8" i="13" s="1"/>
  <c r="AV8" i="13" s="1"/>
  <c r="AP8" i="13"/>
  <c r="AN8" i="13"/>
  <c r="AO8" i="13" s="1"/>
  <c r="AQ8" i="13" s="1"/>
  <c r="AK8" i="13"/>
  <c r="AI8" i="13"/>
  <c r="AJ8" i="13" s="1"/>
  <c r="AL8" i="13" s="1"/>
  <c r="AF8" i="13"/>
  <c r="AD8" i="13"/>
  <c r="AE8" i="13" s="1"/>
  <c r="AG8" i="13" s="1"/>
  <c r="AA8" i="13"/>
  <c r="Y8" i="13"/>
  <c r="Z8" i="13" s="1"/>
  <c r="AB8" i="13" s="1"/>
  <c r="V8" i="13"/>
  <c r="T8" i="13"/>
  <c r="U8" i="13" s="1"/>
  <c r="W8" i="13" s="1"/>
  <c r="Q8" i="13"/>
  <c r="O8" i="13"/>
  <c r="P8" i="13" s="1"/>
  <c r="R8" i="13" s="1"/>
  <c r="L8" i="13"/>
  <c r="J8" i="13"/>
  <c r="K8" i="13" s="1"/>
  <c r="M8" i="13" s="1"/>
  <c r="CZ7" i="13"/>
  <c r="DC7" i="13" s="1"/>
  <c r="BT7" i="13"/>
  <c r="BR7" i="13"/>
  <c r="BS7" i="13" s="1"/>
  <c r="BU7" i="13" s="1"/>
  <c r="AZ7" i="13"/>
  <c r="AX7" i="13"/>
  <c r="AY7" i="13" s="1"/>
  <c r="BA7" i="13" s="1"/>
  <c r="AU7" i="13"/>
  <c r="AS7" i="13"/>
  <c r="AT7" i="13" s="1"/>
  <c r="AV7" i="13" s="1"/>
  <c r="AP7" i="13"/>
  <c r="AN7" i="13"/>
  <c r="AO7" i="13" s="1"/>
  <c r="AQ7" i="13" s="1"/>
  <c r="AK7" i="13"/>
  <c r="AI7" i="13"/>
  <c r="AJ7" i="13" s="1"/>
  <c r="AL7" i="13" s="1"/>
  <c r="AF7" i="13"/>
  <c r="AD7" i="13"/>
  <c r="AE7" i="13" s="1"/>
  <c r="AG7" i="13" s="1"/>
  <c r="AA7" i="13"/>
  <c r="Y7" i="13"/>
  <c r="Z7" i="13" s="1"/>
  <c r="AB7" i="13" s="1"/>
  <c r="V7" i="13"/>
  <c r="T7" i="13"/>
  <c r="U7" i="13" s="1"/>
  <c r="W7" i="13" s="1"/>
  <c r="Q7" i="13"/>
  <c r="O7" i="13"/>
  <c r="P7" i="13" s="1"/>
  <c r="R7" i="13" s="1"/>
  <c r="L7" i="13"/>
  <c r="J7" i="13"/>
  <c r="K7" i="13" s="1"/>
  <c r="M7" i="13" s="1"/>
  <c r="CZ6" i="13"/>
  <c r="DA6" i="13" s="1"/>
  <c r="BT6" i="13"/>
  <c r="BR6" i="13"/>
  <c r="BS6" i="13" s="1"/>
  <c r="BU6" i="13" s="1"/>
  <c r="AZ6" i="13"/>
  <c r="AX6" i="13"/>
  <c r="AY6" i="13" s="1"/>
  <c r="BA6" i="13" s="1"/>
  <c r="AU6" i="13"/>
  <c r="AS6" i="13"/>
  <c r="AT6" i="13" s="1"/>
  <c r="AV6" i="13" s="1"/>
  <c r="AP6" i="13"/>
  <c r="AN6" i="13"/>
  <c r="AO6" i="13" s="1"/>
  <c r="AQ6" i="13" s="1"/>
  <c r="AK6" i="13"/>
  <c r="AI6" i="13"/>
  <c r="AJ6" i="13" s="1"/>
  <c r="AL6" i="13" s="1"/>
  <c r="AF6" i="13"/>
  <c r="AD6" i="13"/>
  <c r="AE6" i="13" s="1"/>
  <c r="AG6" i="13" s="1"/>
  <c r="AA6" i="13"/>
  <c r="Y6" i="13"/>
  <c r="Z6" i="13" s="1"/>
  <c r="AB6" i="13" s="1"/>
  <c r="V6" i="13"/>
  <c r="T6" i="13"/>
  <c r="U6" i="13" s="1"/>
  <c r="W6" i="13" s="1"/>
  <c r="Q6" i="13"/>
  <c r="O6" i="13"/>
  <c r="P6" i="13" s="1"/>
  <c r="R6" i="13" s="1"/>
  <c r="L6" i="13"/>
  <c r="J6" i="13"/>
  <c r="K6" i="13" s="1"/>
  <c r="M6" i="13" s="1"/>
  <c r="CZ4" i="13"/>
  <c r="BT4" i="13"/>
  <c r="BR4" i="13"/>
  <c r="BS4" i="13" s="1"/>
  <c r="BU4" i="13" s="1"/>
  <c r="AZ4" i="13"/>
  <c r="AX4" i="13"/>
  <c r="AY4" i="13" s="1"/>
  <c r="BA4" i="13" s="1"/>
  <c r="AS4" i="13"/>
  <c r="AT4" i="13" s="1"/>
  <c r="AV4" i="13" s="1"/>
  <c r="AP4" i="13"/>
  <c r="AN4" i="13"/>
  <c r="AO4" i="13" s="1"/>
  <c r="AQ4" i="13" s="1"/>
  <c r="AK4" i="13"/>
  <c r="AI4" i="13"/>
  <c r="AJ4" i="13" s="1"/>
  <c r="AL4" i="13" s="1"/>
  <c r="AF4" i="13"/>
  <c r="AD4" i="13"/>
  <c r="AE4" i="13" s="1"/>
  <c r="AG4" i="13" s="1"/>
  <c r="AA4" i="13"/>
  <c r="Y4" i="13"/>
  <c r="Z4" i="13" s="1"/>
  <c r="AB4" i="13" s="1"/>
  <c r="V4" i="13"/>
  <c r="T4" i="13"/>
  <c r="U4" i="13" s="1"/>
  <c r="W4" i="13" s="1"/>
  <c r="Q4" i="13"/>
  <c r="O4" i="13"/>
  <c r="P4" i="13" s="1"/>
  <c r="R4" i="13" s="1"/>
  <c r="J4" i="13"/>
  <c r="K4" i="13" s="1"/>
  <c r="M4" i="13" s="1"/>
  <c r="BE5" i="12"/>
  <c r="BE6" i="12"/>
  <c r="BE7" i="12"/>
  <c r="BE8" i="12"/>
  <c r="BE9" i="12"/>
  <c r="BE10" i="12"/>
  <c r="BE4" i="12"/>
  <c r="BC10" i="12"/>
  <c r="BD10" i="12" s="1"/>
  <c r="BF10" i="12" s="1"/>
  <c r="BC9" i="12"/>
  <c r="BD9" i="12" s="1"/>
  <c r="BF9" i="12" s="1"/>
  <c r="BC8" i="12"/>
  <c r="BD8" i="12" s="1"/>
  <c r="BF8" i="12" s="1"/>
  <c r="BC7" i="12"/>
  <c r="BD7" i="12" s="1"/>
  <c r="BF7" i="12" s="1"/>
  <c r="BC6" i="12"/>
  <c r="BD6" i="12" s="1"/>
  <c r="BF6" i="12" s="1"/>
  <c r="BC5" i="12"/>
  <c r="BD5" i="12" s="1"/>
  <c r="BF5" i="12" s="1"/>
  <c r="BC4" i="12"/>
  <c r="BD4" i="12" s="1"/>
  <c r="BF4" i="12" s="1"/>
  <c r="BY7" i="12"/>
  <c r="BW7" i="12"/>
  <c r="BX7" i="12" s="1"/>
  <c r="BZ7" i="12" s="1"/>
  <c r="BR7" i="12"/>
  <c r="BS7" i="12" s="1"/>
  <c r="BT7" i="12" s="1"/>
  <c r="BU7" i="12" s="1"/>
  <c r="BM7" i="12"/>
  <c r="BN7" i="12" s="1"/>
  <c r="BO7" i="12" s="1"/>
  <c r="BP7" i="12" s="1"/>
  <c r="BH7" i="12"/>
  <c r="BI7" i="12" s="1"/>
  <c r="BJ7" i="12" s="1"/>
  <c r="BK7" i="12" s="1"/>
  <c r="AX7" i="12"/>
  <c r="AY7" i="12" s="1"/>
  <c r="AN7" i="12"/>
  <c r="AO7" i="12" s="1"/>
  <c r="AP7" i="12" s="1"/>
  <c r="AQ7" i="12" s="1"/>
  <c r="AD7" i="12"/>
  <c r="AE7" i="12" s="1"/>
  <c r="AF7" i="12" s="1"/>
  <c r="AG7" i="12" s="1"/>
  <c r="T7" i="12"/>
  <c r="U7" i="12" s="1"/>
  <c r="W7" i="12" s="1"/>
  <c r="V7" i="12"/>
  <c r="O7" i="12"/>
  <c r="P7" i="12" s="1"/>
  <c r="R7" i="12" s="1"/>
  <c r="Q7" i="12"/>
  <c r="J7" i="12"/>
  <c r="K7" i="12" s="1"/>
  <c r="M7" i="12" s="1"/>
  <c r="L7" i="12"/>
  <c r="BV10" i="12"/>
  <c r="BY10" i="12" s="1"/>
  <c r="BT10" i="12"/>
  <c r="BS10" i="12"/>
  <c r="BU10" i="12" s="1"/>
  <c r="BR10" i="12"/>
  <c r="BO10" i="12"/>
  <c r="BM10" i="12"/>
  <c r="BN10" i="12" s="1"/>
  <c r="BP10" i="12" s="1"/>
  <c r="BJ10" i="12"/>
  <c r="BH10" i="12"/>
  <c r="BI10" i="12" s="1"/>
  <c r="BK10" i="12" s="1"/>
  <c r="AZ10" i="12"/>
  <c r="AX10" i="12"/>
  <c r="AY10" i="12" s="1"/>
  <c r="BA10" i="12" s="1"/>
  <c r="AU10" i="12"/>
  <c r="AS10" i="12"/>
  <c r="AT10" i="12" s="1"/>
  <c r="AV10" i="12" s="1"/>
  <c r="AP10" i="12"/>
  <c r="AN10" i="12"/>
  <c r="AO10" i="12" s="1"/>
  <c r="AQ10" i="12" s="1"/>
  <c r="AK10" i="12"/>
  <c r="AI10" i="12"/>
  <c r="AJ10" i="12" s="1"/>
  <c r="AL10" i="12" s="1"/>
  <c r="AF10" i="12"/>
  <c r="AD10" i="12"/>
  <c r="AE10" i="12" s="1"/>
  <c r="AG10" i="12" s="1"/>
  <c r="AA10" i="12"/>
  <c r="Z10" i="12"/>
  <c r="AB10" i="12" s="1"/>
  <c r="Y10" i="12"/>
  <c r="V10" i="12"/>
  <c r="T10" i="12"/>
  <c r="U10" i="12" s="1"/>
  <c r="W10" i="12" s="1"/>
  <c r="Q10" i="12"/>
  <c r="O10" i="12"/>
  <c r="P10" i="12" s="1"/>
  <c r="R10" i="12" s="1"/>
  <c r="L10" i="12"/>
  <c r="J10" i="12"/>
  <c r="K10" i="12" s="1"/>
  <c r="M10" i="12" s="1"/>
  <c r="BV9" i="12"/>
  <c r="BT9" i="12"/>
  <c r="BR9" i="12"/>
  <c r="BS9" i="12" s="1"/>
  <c r="BU9" i="12" s="1"/>
  <c r="BO9" i="12"/>
  <c r="BM9" i="12"/>
  <c r="BN9" i="12" s="1"/>
  <c r="BP9" i="12" s="1"/>
  <c r="BJ9" i="12"/>
  <c r="BH9" i="12"/>
  <c r="BI9" i="12" s="1"/>
  <c r="BK9" i="12" s="1"/>
  <c r="CA9" i="12" s="1"/>
  <c r="AZ9" i="12"/>
  <c r="AX9" i="12"/>
  <c r="AY9" i="12" s="1"/>
  <c r="BA9" i="12" s="1"/>
  <c r="AU9" i="12"/>
  <c r="AS9" i="12"/>
  <c r="AT9" i="12" s="1"/>
  <c r="AV9" i="12" s="1"/>
  <c r="AP9" i="12"/>
  <c r="AN9" i="12"/>
  <c r="AO9" i="12" s="1"/>
  <c r="AQ9" i="12" s="1"/>
  <c r="AK9" i="12"/>
  <c r="AI9" i="12"/>
  <c r="AJ9" i="12" s="1"/>
  <c r="AL9" i="12" s="1"/>
  <c r="AF9" i="12"/>
  <c r="AD9" i="12"/>
  <c r="AE9" i="12" s="1"/>
  <c r="AG9" i="12" s="1"/>
  <c r="AA9" i="12"/>
  <c r="Y9" i="12"/>
  <c r="Z9" i="12" s="1"/>
  <c r="AB9" i="12" s="1"/>
  <c r="V9" i="12"/>
  <c r="T9" i="12"/>
  <c r="U9" i="12" s="1"/>
  <c r="W9" i="12" s="1"/>
  <c r="Q9" i="12"/>
  <c r="O9" i="12"/>
  <c r="P9" i="12" s="1"/>
  <c r="R9" i="12" s="1"/>
  <c r="L9" i="12"/>
  <c r="J9" i="12"/>
  <c r="K9" i="12" s="1"/>
  <c r="M9" i="12" s="1"/>
  <c r="BV8" i="12"/>
  <c r="BW8" i="12" s="1"/>
  <c r="BT8" i="12"/>
  <c r="BR8" i="12"/>
  <c r="BS8" i="12" s="1"/>
  <c r="BU8" i="12" s="1"/>
  <c r="BO8" i="12"/>
  <c r="BM8" i="12"/>
  <c r="BN8" i="12" s="1"/>
  <c r="BP8" i="12" s="1"/>
  <c r="BJ8" i="12"/>
  <c r="BH8" i="12"/>
  <c r="BI8" i="12" s="1"/>
  <c r="BK8" i="12" s="1"/>
  <c r="AZ8" i="12"/>
  <c r="AX8" i="12"/>
  <c r="AY8" i="12" s="1"/>
  <c r="BA8" i="12" s="1"/>
  <c r="AU8" i="12"/>
  <c r="AS8" i="12"/>
  <c r="AT8" i="12" s="1"/>
  <c r="AV8" i="12" s="1"/>
  <c r="AP8" i="12"/>
  <c r="AN8" i="12"/>
  <c r="AO8" i="12" s="1"/>
  <c r="AQ8" i="12" s="1"/>
  <c r="AK8" i="12"/>
  <c r="AI8" i="12"/>
  <c r="AJ8" i="12" s="1"/>
  <c r="AL8" i="12" s="1"/>
  <c r="AF8" i="12"/>
  <c r="AD8" i="12"/>
  <c r="AE8" i="12" s="1"/>
  <c r="AG8" i="12" s="1"/>
  <c r="AA8" i="12"/>
  <c r="Y8" i="12"/>
  <c r="Z8" i="12" s="1"/>
  <c r="AB8" i="12" s="1"/>
  <c r="V8" i="12"/>
  <c r="T8" i="12"/>
  <c r="U8" i="12" s="1"/>
  <c r="W8" i="12" s="1"/>
  <c r="Q8" i="12"/>
  <c r="O8" i="12"/>
  <c r="P8" i="12" s="1"/>
  <c r="R8" i="12" s="1"/>
  <c r="L8" i="12"/>
  <c r="K8" i="12"/>
  <c r="M8" i="12" s="1"/>
  <c r="J8" i="12"/>
  <c r="AU7" i="12"/>
  <c r="AS7" i="12"/>
  <c r="AT7" i="12" s="1"/>
  <c r="AV7" i="12" s="1"/>
  <c r="BV6" i="12"/>
  <c r="BY6" i="12" s="1"/>
  <c r="BR6" i="12"/>
  <c r="BS6" i="12" s="1"/>
  <c r="BT6" i="12" s="1"/>
  <c r="BU6" i="12" s="1"/>
  <c r="BM6" i="12"/>
  <c r="BN6" i="12" s="1"/>
  <c r="BO6" i="12" s="1"/>
  <c r="BP6" i="12" s="1"/>
  <c r="BH6" i="12"/>
  <c r="BI6" i="12" s="1"/>
  <c r="BJ6" i="12" s="1"/>
  <c r="BK6" i="12" s="1"/>
  <c r="AX6" i="12"/>
  <c r="AY6" i="12" s="1"/>
  <c r="AZ6" i="12" s="1"/>
  <c r="BA6" i="12" s="1"/>
  <c r="AU6" i="12"/>
  <c r="AS6" i="12"/>
  <c r="AT6" i="12" s="1"/>
  <c r="AV6" i="12" s="1"/>
  <c r="AN6" i="12"/>
  <c r="AO6" i="12" s="1"/>
  <c r="AP6" i="12" s="1"/>
  <c r="AQ6" i="12" s="1"/>
  <c r="AD6" i="12"/>
  <c r="AE6" i="12" s="1"/>
  <c r="AF6" i="12" s="1"/>
  <c r="AG6" i="12" s="1"/>
  <c r="AA6" i="12"/>
  <c r="Y6" i="12"/>
  <c r="Z6" i="12" s="1"/>
  <c r="AB6" i="12" s="1"/>
  <c r="V6" i="12"/>
  <c r="T6" i="12"/>
  <c r="U6" i="12" s="1"/>
  <c r="W6" i="12" s="1"/>
  <c r="Q6" i="12"/>
  <c r="O6" i="12"/>
  <c r="P6" i="12" s="1"/>
  <c r="R6" i="12" s="1"/>
  <c r="L6" i="12"/>
  <c r="J6" i="12"/>
  <c r="K6" i="12" s="1"/>
  <c r="M6" i="12" s="1"/>
  <c r="BV5" i="12"/>
  <c r="BT5" i="12"/>
  <c r="BR5" i="12"/>
  <c r="BS5" i="12" s="1"/>
  <c r="BU5" i="12" s="1"/>
  <c r="BO5" i="12"/>
  <c r="BM5" i="12"/>
  <c r="BN5" i="12" s="1"/>
  <c r="BP5" i="12" s="1"/>
  <c r="BJ5" i="12"/>
  <c r="BH5" i="12"/>
  <c r="BI5" i="12" s="1"/>
  <c r="BK5" i="12" s="1"/>
  <c r="AZ5" i="12"/>
  <c r="AX5" i="12"/>
  <c r="AY5" i="12" s="1"/>
  <c r="BA5" i="12" s="1"/>
  <c r="AU5" i="12"/>
  <c r="AS5" i="12"/>
  <c r="AT5" i="12" s="1"/>
  <c r="AV5" i="12" s="1"/>
  <c r="AP5" i="12"/>
  <c r="AN5" i="12"/>
  <c r="AO5" i="12" s="1"/>
  <c r="AQ5" i="12" s="1"/>
  <c r="AK5" i="12"/>
  <c r="AI5" i="12"/>
  <c r="AJ5" i="12" s="1"/>
  <c r="AL5" i="12" s="1"/>
  <c r="AF5" i="12"/>
  <c r="AD5" i="12"/>
  <c r="AE5" i="12" s="1"/>
  <c r="AG5" i="12" s="1"/>
  <c r="AA5" i="12"/>
  <c r="Y5" i="12"/>
  <c r="Z5" i="12" s="1"/>
  <c r="AB5" i="12" s="1"/>
  <c r="V5" i="12"/>
  <c r="T5" i="12"/>
  <c r="U5" i="12" s="1"/>
  <c r="W5" i="12" s="1"/>
  <c r="Q5" i="12"/>
  <c r="O5" i="12"/>
  <c r="P5" i="12" s="1"/>
  <c r="R5" i="12" s="1"/>
  <c r="L5" i="12"/>
  <c r="J5" i="12"/>
  <c r="K5" i="12" s="1"/>
  <c r="M5" i="12" s="1"/>
  <c r="BV4" i="12"/>
  <c r="BT4" i="12"/>
  <c r="BR4" i="12"/>
  <c r="BS4" i="12" s="1"/>
  <c r="BU4" i="12" s="1"/>
  <c r="BO4" i="12"/>
  <c r="BM4" i="12"/>
  <c r="BN4" i="12" s="1"/>
  <c r="BP4" i="12" s="1"/>
  <c r="BJ4" i="12"/>
  <c r="BI4" i="12"/>
  <c r="BK4" i="12" s="1"/>
  <c r="BH4" i="12"/>
  <c r="AZ4" i="12"/>
  <c r="AX4" i="12"/>
  <c r="AY4" i="12" s="1"/>
  <c r="BA4" i="12" s="1"/>
  <c r="AU4" i="12"/>
  <c r="AS4" i="12"/>
  <c r="AT4" i="12" s="1"/>
  <c r="AV4" i="12" s="1"/>
  <c r="AP4" i="12"/>
  <c r="AN4" i="12"/>
  <c r="AO4" i="12" s="1"/>
  <c r="AQ4" i="12" s="1"/>
  <c r="AK4" i="12"/>
  <c r="AI4" i="12"/>
  <c r="AJ4" i="12" s="1"/>
  <c r="AL4" i="12" s="1"/>
  <c r="AF4" i="12"/>
  <c r="AD4" i="12"/>
  <c r="AE4" i="12" s="1"/>
  <c r="AG4" i="12" s="1"/>
  <c r="AA4" i="12"/>
  <c r="Y4" i="12"/>
  <c r="Z4" i="12" s="1"/>
  <c r="AB4" i="12" s="1"/>
  <c r="V4" i="12"/>
  <c r="T4" i="12"/>
  <c r="U4" i="12" s="1"/>
  <c r="W4" i="12" s="1"/>
  <c r="Q4" i="12"/>
  <c r="P4" i="12"/>
  <c r="R4" i="12" s="1"/>
  <c r="O4" i="12"/>
  <c r="L4" i="12"/>
  <c r="J4" i="12"/>
  <c r="K4" i="12" s="1"/>
  <c r="M4" i="12" s="1"/>
  <c r="CA7" i="12" l="1"/>
  <c r="CA6" i="12"/>
  <c r="DC4" i="13"/>
  <c r="DD16" i="13"/>
  <c r="AZ7" i="12"/>
  <c r="BA7" i="12" s="1"/>
  <c r="BW10" i="12"/>
  <c r="BW6" i="12"/>
  <c r="BX6" i="12" s="1"/>
  <c r="BZ6" i="12" s="1"/>
  <c r="BY4" i="12"/>
  <c r="BW4" i="12"/>
  <c r="BX4" i="12" s="1"/>
  <c r="BZ4" i="12" s="1"/>
  <c r="BX8" i="12"/>
  <c r="BZ8" i="12" s="1"/>
  <c r="BY8" i="12"/>
  <c r="DE8" i="13"/>
  <c r="DE5" i="13"/>
  <c r="DF5" i="13" s="1"/>
  <c r="DE6" i="13"/>
  <c r="DE7" i="13"/>
  <c r="DE9" i="13"/>
  <c r="DB6" i="13"/>
  <c r="DD6" i="13" s="1"/>
  <c r="DC6" i="13"/>
  <c r="DB8" i="13"/>
  <c r="DD8" i="13" s="1"/>
  <c r="DC8" i="13"/>
  <c r="DC5" i="13"/>
  <c r="DE4" i="13"/>
  <c r="DA4" i="13"/>
  <c r="DB4" i="13" s="1"/>
  <c r="DD4" i="13" s="1"/>
  <c r="DA7" i="13"/>
  <c r="DB7" i="13" s="1"/>
  <c r="DD7" i="13" s="1"/>
  <c r="DA9" i="13"/>
  <c r="DB9" i="13" s="1"/>
  <c r="DD9" i="13" s="1"/>
  <c r="CB7" i="12"/>
  <c r="CA10" i="12"/>
  <c r="CA8" i="12"/>
  <c r="CA4" i="12"/>
  <c r="BY5" i="12"/>
  <c r="BW5" i="12"/>
  <c r="BX5" i="12"/>
  <c r="BZ5" i="12" s="1"/>
  <c r="CA5" i="12"/>
  <c r="BY9" i="12"/>
  <c r="BW9" i="12"/>
  <c r="BX9" i="12" s="1"/>
  <c r="BZ9" i="12" s="1"/>
  <c r="CB9" i="12" s="1"/>
  <c r="BX10" i="12"/>
  <c r="BZ10" i="12" s="1"/>
  <c r="CB10" i="12" s="1"/>
  <c r="DF9" i="13" l="1"/>
  <c r="BZ12" i="12"/>
  <c r="DD17" i="13"/>
  <c r="AU38" i="14" s="1"/>
  <c r="DF8" i="13"/>
  <c r="CB4" i="12"/>
  <c r="CB5" i="12"/>
  <c r="CB8" i="12"/>
  <c r="BZ13" i="12"/>
  <c r="AU37" i="14" s="1"/>
  <c r="AU40" i="14" s="1"/>
  <c r="CB6" i="12"/>
  <c r="DF7" i="13"/>
  <c r="DF6" i="13"/>
  <c r="DF4" i="13"/>
  <c r="O5" i="11" l="1"/>
  <c r="M5" i="11"/>
  <c r="D5" i="11"/>
  <c r="F5" i="11"/>
  <c r="P5" i="11" l="1"/>
  <c r="G5" i="11"/>
</calcChain>
</file>

<file path=xl/sharedStrings.xml><?xml version="1.0" encoding="utf-8"?>
<sst xmlns="http://schemas.openxmlformats.org/spreadsheetml/2006/main" count="726" uniqueCount="213">
  <si>
    <t>COTIZACIÓN 1</t>
  </si>
  <si>
    <t xml:space="preserve">COTIZACIÓN 2 </t>
  </si>
  <si>
    <t>ITEM</t>
  </si>
  <si>
    <t>ELEMENTO</t>
  </si>
  <si>
    <t>CANTIDAD</t>
  </si>
  <si>
    <t>UNIDAD DE MEDIDA</t>
  </si>
  <si>
    <t>TIEMPO</t>
  </si>
  <si>
    <t xml:space="preserve">VALOR UNITARIO </t>
  </si>
  <si>
    <t>IVA</t>
  </si>
  <si>
    <t>VALOR UNITARIO CON IVA</t>
  </si>
  <si>
    <t>VALOR TOTAL SIN IVA</t>
  </si>
  <si>
    <t>VALOR TOTAL CON IVA</t>
  </si>
  <si>
    <t>PROMEDIO UNITARIO</t>
  </si>
  <si>
    <t>IVA PROMEDIO</t>
  </si>
  <si>
    <t>PROMEDIO UNITARIO+ IVA</t>
  </si>
  <si>
    <t>TOTAL PROMEDIO SIN IVA</t>
  </si>
  <si>
    <t>TOTAL PROMEDIO CON IVA</t>
  </si>
  <si>
    <t>DESVIACIÓN ESTANDAR</t>
  </si>
  <si>
    <t>COEFICIENTE DE VARIACIÓN</t>
  </si>
  <si>
    <t>UNIDAD</t>
  </si>
  <si>
    <t>HOOLA PETS</t>
  </si>
  <si>
    <t>COIMPORMEDICA</t>
  </si>
  <si>
    <t xml:space="preserve"> Mesa de Mayo</t>
  </si>
  <si>
    <t>fabricada en tubo cuadrado de 1" cal 18 col rolled, tubo telescopico cuadrado de 3/4" cold rolled con soporte para bandeja, bandeja en acero inoxidable 304, con graduacion de altura y ruedas en las 4 patas          MEDIDAS:  50 x 50 cms   y de altura minima 90 cms</t>
  </si>
  <si>
    <t xml:space="preserve"> Jaula de recuperación de 8 compartimientos</t>
  </si>
  <si>
    <t>Monitor Multiparametros Portátil</t>
  </si>
  <si>
    <t>Funciones: SG, respiración,temperatura, NIBP (Presión arterialno invasiva), SPO2 (Saturación deoxigeno), ritmo cardiaco.Portable y ligeroCompatible con app para android yiOSBateria recargableBase para fácil ubicación</t>
  </si>
  <si>
    <t>ELECTROBISTURI</t>
  </si>
  <si>
    <t>Succionador quirúrgico</t>
  </si>
  <si>
    <t>Dispositivo de presi´n negativa para uso en quirofanos veterinarios/humanos. Trabajo liviano. Capacidad 1 Lt</t>
  </si>
  <si>
    <t>Atril portasuero con ruedas</t>
  </si>
  <si>
    <t>Mesa de consultorio con gabinetes</t>
  </si>
  <si>
    <t>Nevera</t>
  </si>
  <si>
    <t>INSTRUMENTAL</t>
  </si>
  <si>
    <t>MANGO BISTURI Nº 4</t>
  </si>
  <si>
    <t>PINZA CAMPO BACKHAUS</t>
  </si>
  <si>
    <t>PINZA DISECCION CON GARRA</t>
  </si>
  <si>
    <t>PINZA DISECCION SIN GARRA</t>
  </si>
  <si>
    <t>Pinzas Adson Brown con garra</t>
  </si>
  <si>
    <t xml:space="preserve"> PIEZA DE INSTRUMENTAL QUIRURGICO EN ACERO INOXIDABLE. LONGITUD 12 CM</t>
  </si>
  <si>
    <t>Pinzas Adson Brown sin garra</t>
  </si>
  <si>
    <t>PINZA ALLIS</t>
  </si>
  <si>
    <t xml:space="preserve"> PIEZA DE INSTRUMENTAL QUIRURGICO EN ACERO INOXIDABLE. LONGITUD 15 CM</t>
  </si>
  <si>
    <t>TIJERA PARA SUTURA</t>
  </si>
  <si>
    <t>Modo bipolar y monopolar que incluya: pinza y cable bipolar, platina reusable, pedal de pie y lapiz electrobisturi estéril.   Potencia mínima 100w a max 160w , Diferentes niveles de Blend (mescla de corte y coagulación). istema de seguridad con alarma sonoro y visual, con bloqueo del funcionamiento.</t>
  </si>
  <si>
    <t xml:space="preserve"> Autoclave 18 litros</t>
  </si>
  <si>
    <t>MOBILIARIO AREA CIRUGIA</t>
  </si>
  <si>
    <t>CONGELADOR</t>
  </si>
  <si>
    <t>BISTURI RECTO N0. 4 COMPATIBLE CON CUCHILLA DE BISTURI NO. 18 /19 / 20 / 21 / 22 / 23 / 24 / 25 / 36,   LONGITUD 13.5, PIEZA DE INSTRUMENTAL QUIRURGICO EN ACERO INOXIDABLE , CUERPO PRINCIPAL, ERGONOMICO PARA EL USO EN LA CIRUGIA, CON UNA BASE ADAPTABLE PARACOLOCAR LAS CUCHILLAS U HOJAS DE CORTE</t>
  </si>
  <si>
    <t xml:space="preserve"> de 13cms PIEZA DE INSTRUMENTAL QUIRURGICO EN ACERO INOXIDABLE. Diseñada para asegurar un mayor agarre de los campos y paños quirúrgicos.</t>
  </si>
  <si>
    <t>Instrumental Quirúrgico para corte y retiro de material de sutura. Longitud 11 cms. En Acero inoxidable</t>
  </si>
  <si>
    <t>TIJERA DE MAYO RECTA</t>
  </si>
  <si>
    <t xml:space="preserve"> PIEZA DE INSTRUMENTAL QUIRURGICO multipropósito, que se utilizan para cortar y seccionar tejidos,material de suruta. EN ACERO INOXIDABLE. LONGITUD 14.5 CM. </t>
  </si>
  <si>
    <t>TIJERA DE MAYO  CURVA</t>
  </si>
  <si>
    <t xml:space="preserve">  PIEZA DE INSTRUMENTAL QUIRURGICO multipropósito, que se utilizan para cortar y seccionar tejidos,material de suruta. EN ACERO INOXIDABLE. LONGITUD 14.5 CM. </t>
  </si>
  <si>
    <t>PIEZA DE INSTRUMENTAL QUIRURGICO PARA TEJIDO. EN ACERO INOXIDABLE. LONGITUD 14.5 CM. Recomendada para cortes en tejidos superficiales, ideal para incisiones poco profundas y procedimientos de disección controlada.</t>
  </si>
  <si>
    <t xml:space="preserve">Tijeras metzenbaum  RECTA </t>
  </si>
  <si>
    <t>Tijeras metzenbaum  CURVA</t>
  </si>
  <si>
    <t>PINZA KELLY HEMOSTATICA RECTA</t>
  </si>
  <si>
    <t>PINZA KELLY HEMOSTATICA CURVA</t>
  </si>
  <si>
    <t>PINZA MOSQUITO RECTA</t>
  </si>
  <si>
    <t>PINZA MOSQUITO CURVA</t>
  </si>
  <si>
    <t xml:space="preserve"> PIEZA DE INSTRUMENTAL QUIRURGICO EN ACERO INOXIDABLE.  Longitud de 14 cms</t>
  </si>
  <si>
    <t xml:space="preserve"> PIEZA DE INSTRUMENTAL QUIRURGICO EN ACERO INOXIDABLE Longitud de 14 cms</t>
  </si>
  <si>
    <t xml:space="preserve"> PIEZA DE INSTRUMENTAL QUIRURGICO EN ACERO INOXIDABLE. Longitud de 14 cms</t>
  </si>
  <si>
    <t>PIEZA DE INSTRUMENTAL QUIRURGICO EN ACERO INOXIDABLE. Longitud de 14 cms</t>
  </si>
  <si>
    <t>Pinzas Kocher RECTA</t>
  </si>
  <si>
    <t>Pinzas KocherCURVA</t>
  </si>
  <si>
    <t>Pinzas Rochester RECTA</t>
  </si>
  <si>
    <t>Pinzas Rochester CURVA</t>
  </si>
  <si>
    <t xml:space="preserve"> PIEZA DE INSTRUMENTAL QUIRURGICO Para trabajar con las agujas de sutura en el campo quirúrgico. Logituda de 14 cms</t>
  </si>
  <si>
    <t xml:space="preserve">  PIEZA DE INSTRUMENTAL QUIRURGICO EN ACERO INOXIDABLE. LONGITUD 14.5 CM.</t>
  </si>
  <si>
    <t xml:space="preserve"> PIEZA DE INSTRUMENTAL QUIRURGICO EN ACERO INOXIDABLE. LONGITUD 14.5 CM.</t>
  </si>
  <si>
    <t>Regulador para Oxigeno Medicinal</t>
  </si>
  <si>
    <t xml:space="preserve"> regulador tipo click con: * manometro de 0-3000 psi * perilla reguladora de oxigeno - tipo click para flujos de 0-4 lpm - flujo: 0 – 1/64 - 1/32 – 1/16 – 1/8 –1/4 – 1/2 - 1 – 2 – 3 – 4 - 6 LPM - conexion yugo cga 870, salida niple metalico para conexion a canula.</t>
  </si>
  <si>
    <t>cilindro de oxigeno de 6.5 m3</t>
  </si>
  <si>
    <t>Espesor de la Pared del diseño : 5.7mm Diámetro: Aprox. 700mm
Longitud/Altura: Aprox. 1350 mm con válvula Peso: Aprox. 48kgs
Presión de funcionamiento : 150BAR / 2.175 PSI  Presión de Prueba : 250 BAR / 3.625 PSI. Material : 37 Mn
válvula: DN: 4 mm, rosca de entrada: PZ27.8, hilo de salida: CGA540</t>
  </si>
  <si>
    <t>CATEGORIA</t>
  </si>
  <si>
    <t>DESCRIPCION</t>
  </si>
  <si>
    <t>OOH PETS</t>
  </si>
  <si>
    <t>Capacidad Neta: 251Lt, Alto (cm) 84,5 cm Ancho (cm) 95,4 cm,Profundidad (cm) 61,6 cm. Consumo (Kw) 45 Kw. Tipo de Refrigerado: r Frost, Tipo: Horizontal, Color Blanco. Cantidad de Bandejas:  1,  Panel de control:  Manual,  Cantidad de Puertas:  1, Luz LED Si</t>
  </si>
  <si>
    <t xml:space="preserve">Total capacidad de almacenamiento (L) 461 Dimensiones del producto (An. x Alt. x Prof. mm) 700 x 1 850 x 700 TECNOLOGÍA PRINCIPAL NatureFRESH™
ESPECIFICACIONES BÁSICAS Grado de Consumo de Energía A , Tipo de producto B/Freezer. CONTROL Y PANTALLA Express Freeze Sí Pantalla LED externa Botones-88-blanco. PESO Peso del producto (kg) 82. COMPARTIMIENTOS DEL CONGELADOR
Cajón_de_congelador 3 transparentes. TECNOLOGÍA SMART  </t>
  </si>
  <si>
    <t>Elaborada en acero inoxidable 430, bandeja en galvanizado para recolección excretas, pasadores en todas las puertas, estibas, con varillas, división removible en la parte inferior. MEDIDAS:  180cms alto x 120 cms largo y 60 cms de profudidad</t>
  </si>
  <si>
    <t>COTIZACIÓN 3</t>
  </si>
  <si>
    <t>COTIZACIÓN 4</t>
  </si>
  <si>
    <t>COTIZACIÓN 5</t>
  </si>
  <si>
    <t>EQUIPOS VET</t>
  </si>
  <si>
    <t>TODO EN ACEROS</t>
  </si>
  <si>
    <t>control con microprocesador de temperatura y presión. tiempos de esterilización y secado programables. cuatro programas: instrumental empacado, instrumental libre, telas y envases de vidrio. tanque de reserva de agua con sensor de nivel. válvula de seguridad. alarma de sobrecalentamiento. alarma de error durante el ciclo. ciclo de secado automático cámara de acero inoxidable 304 bandejas en acero 304. preferiblemente automática con al menos 4 programas para diferentes aplicaciones y usos, indicado para la esterilización, de instrumental médico y odontológico usando como agente esterilizador el vapor saturado.
Medidas Externas (Cms): Ancho: 51 Alto:39 Largo:59
Temperatura de operación: 121°C  123°C - 134°C
Presión de trabajo: 20 - 22 psi 34 psi
Presión Máxima:30 / 40 ps</t>
  </si>
  <si>
    <t>TECNIDENTAL</t>
  </si>
  <si>
    <t>MESA  CIRUGIA EN V TIPO LIBRO</t>
  </si>
  <si>
    <t>COTIZACION 8</t>
  </si>
  <si>
    <t>ÉXITO</t>
  </si>
  <si>
    <r>
      <t xml:space="preserve">KATRONIX-ALKOSTO   </t>
    </r>
    <r>
      <rPr>
        <sz val="11"/>
        <color rgb="FF0070C0"/>
        <rFont val="Calibri"/>
        <family val="2"/>
        <scheme val="minor"/>
      </rPr>
      <t>JUMBO</t>
    </r>
  </si>
  <si>
    <t>BIOGENUINO</t>
  </si>
  <si>
    <t>JELT SAS</t>
  </si>
  <si>
    <t>OFFICE METALPLAS SMG SAS</t>
  </si>
  <si>
    <t>ALMACEN MEDDICO</t>
  </si>
  <si>
    <t>EQUIMEDIC</t>
  </si>
  <si>
    <t>ANNMED</t>
  </si>
  <si>
    <t>OXIGENOS DEL SUR</t>
  </si>
  <si>
    <t>Base fundida tres patas
• Fabricado en tubo redondo cold- rolled -  Varilla telescópica- Rodachines • Dimensiones gradualmente: 1.20 a 2.10 mts. -Totalmente cromado</t>
  </si>
  <si>
    <t>DESV EST</t>
  </si>
  <si>
    <t>PROMEDIO</t>
  </si>
  <si>
    <t>% DESV</t>
  </si>
  <si>
    <t>FALABELLA</t>
  </si>
  <si>
    <t>JAULAS MIGO</t>
  </si>
  <si>
    <t>COTIZACION 9</t>
  </si>
  <si>
    <t>COTIZACIÓN 6</t>
  </si>
  <si>
    <t>COTIZACIÓN 7</t>
  </si>
  <si>
    <t>COTIZACION 10</t>
  </si>
  <si>
    <t>COTIZACION 11</t>
  </si>
  <si>
    <t>COTIZACION 12</t>
  </si>
  <si>
    <r>
      <t xml:space="preserve">SANTEYCONFORT </t>
    </r>
    <r>
      <rPr>
        <sz val="11"/>
        <color rgb="FF0070C0"/>
        <rFont val="Calibri"/>
        <family val="2"/>
        <scheme val="minor"/>
      </rPr>
      <t>MEDICAL MARKET</t>
    </r>
  </si>
  <si>
    <t>COTIZACION</t>
  </si>
  <si>
    <t>INTERELECTRICAS</t>
  </si>
  <si>
    <t>ILUMAX</t>
  </si>
  <si>
    <t>SUBTOTAL</t>
  </si>
  <si>
    <t>TOTAL</t>
  </si>
  <si>
    <t>COTIZACION 6</t>
  </si>
  <si>
    <t xml:space="preserve">CANTIDAD REQUERIDA </t>
  </si>
  <si>
    <t>VALOR TOTAL ELEMENTOS REQURIDS</t>
  </si>
  <si>
    <t xml:space="preserve">SUBTOTAL </t>
  </si>
  <si>
    <t>VALOR TOTAL</t>
  </si>
  <si>
    <t>IMPORTACIONES VET NIT 1026148996-2</t>
  </si>
  <si>
    <t>VENTAS DIGITALES AGUACATAL  NIT 890941794-6</t>
  </si>
  <si>
    <t>COIMPORMEDICA NIT 800.042.144-4</t>
  </si>
  <si>
    <t>DIVET NIT</t>
  </si>
  <si>
    <t>INTERNACIONAL VET NIT 901.086.205-0</t>
  </si>
  <si>
    <t>VALOR TOTAL MOBILARIO</t>
  </si>
  <si>
    <t>VALOR TOTAL EQUIPOS</t>
  </si>
  <si>
    <t>VALOR TOTAL INSTRUMENTAL</t>
  </si>
  <si>
    <t xml:space="preserve">MEDICOL </t>
  </si>
  <si>
    <t>DENTAL STORE NIT 830050090-8</t>
  </si>
  <si>
    <t xml:space="preserve"> recipiente quirúrgico de acero inoxidable diseñado para el manejo eficiente de instrumentos, gasas, líquidos y residuos en procedimientos veterinarios. </t>
  </si>
  <si>
    <t>RIÑONERA</t>
  </si>
  <si>
    <t>Intensidad lumínica: &gt;70,000-100,000 lux.
Temperatura del color: &gt;4200 K, proporcionando una luz natural y precisa para las cirugías. Diametro lampara 300-400mm</t>
  </si>
  <si>
    <t>GRUPO ZINGAL</t>
  </si>
  <si>
    <t>LAMPARA PARA CIRUGIA (Techo-Pared)</t>
  </si>
  <si>
    <t>BIOMEDICALTECH SAS</t>
  </si>
  <si>
    <t>BIMEDCO SAS</t>
  </si>
  <si>
    <t xml:space="preserve">LAMPARA GERMICIDA UV 30W. </t>
  </si>
  <si>
    <t>La lámpara bactericida UV-C tiene una potencia de 30W Uso a nivel laboratorio para la desinfección completa de superficies de hasta 30 m2.montaje en pared opcional, cable con interruptor incluido</t>
  </si>
  <si>
    <t>DISPEIN</t>
  </si>
  <si>
    <t>UV-CLEAN</t>
  </si>
  <si>
    <t>MLT-RACORES</t>
  </si>
  <si>
    <t>COTIZACIÓN 8</t>
  </si>
  <si>
    <t>COTIZACION 13</t>
  </si>
  <si>
    <t>COTIZACION 14</t>
  </si>
  <si>
    <t>COTIZACION 15</t>
  </si>
  <si>
    <t>COTIZACION  16</t>
  </si>
  <si>
    <t>COTIZACION  17</t>
  </si>
  <si>
    <t>COTIZACION  18</t>
  </si>
  <si>
    <t>COTIZACION  19</t>
  </si>
  <si>
    <t>CASA DENTAL EDAURDO DAZA LTDA</t>
  </si>
  <si>
    <t>SALUTI</t>
  </si>
  <si>
    <t>IMPORTACIONES VETERINARIAS</t>
  </si>
  <si>
    <t>PORTA AGUJAS</t>
  </si>
  <si>
    <t>BANDEJA INSTRUMENTAL</t>
  </si>
  <si>
    <t>INSTRUMENTALIA</t>
  </si>
  <si>
    <r>
      <t xml:space="preserve">TECHNOIN   </t>
    </r>
    <r>
      <rPr>
        <b/>
        <sz val="11"/>
        <color rgb="FF0070C0"/>
        <rFont val="Calibri"/>
        <family val="2"/>
        <scheme val="minor"/>
      </rPr>
      <t>- P&amp;P VIDA</t>
    </r>
  </si>
  <si>
    <r>
      <t xml:space="preserve">EQUIPOS VET  </t>
    </r>
    <r>
      <rPr>
        <b/>
        <sz val="11"/>
        <color rgb="FF0070C0"/>
        <rFont val="Calibri"/>
        <family val="2"/>
        <scheme val="minor"/>
      </rPr>
      <t>- IMCOLMEDICA</t>
    </r>
  </si>
  <si>
    <t xml:space="preserve">TOTAL </t>
  </si>
  <si>
    <t>3ATRILES</t>
  </si>
  <si>
    <t>Estructura en Madecor Blanco, superficie superior en acero inoxidable 304,  4 cajones frontales  corredizos y area de almacenamiento con puerta medidas: (alto x ancho x largo)  90 x 60 x 120 cm</t>
  </si>
  <si>
    <t>Superficie en acero inoxidable 304 calibre 18, estructura en cold rolled (color negro ), de 1 gato hidraulico, niveladores en las 4 patas, bandeja con desnivel para recoger los residuos.   Medidas:  Base 60cm ancho x 110 cm largo, altura mínima 84cms máxima 96 cms</t>
  </si>
  <si>
    <t>EQUIPOS PARA USO EN CIRUGIA Y ESTERILIZACION</t>
  </si>
  <si>
    <t>son un recipiente, de acero inoxidable, con tapa o sin tapa, para contener el instrumental médico necesario para una intervención quirúrgica o cura. Medidas 30 x20 cms</t>
  </si>
  <si>
    <t>COTIZACION 7</t>
  </si>
  <si>
    <t>COTIZADO EN</t>
  </si>
  <si>
    <t>HOOLA PETS NIT 901524610-0</t>
  </si>
  <si>
    <t>OFFICE METALPLAS NIT 901572564-4</t>
  </si>
  <si>
    <t>JELT SAS 901693347-1</t>
  </si>
  <si>
    <t>EQUIMEDIC NIT 900666710-4</t>
  </si>
  <si>
    <t>VALOR TOTAL ELEMENTOS REQURIDOS</t>
  </si>
  <si>
    <t>OFFICE METALPLAS SMG SAS NIT 901572564-4</t>
  </si>
  <si>
    <t>JAULAS  MIGO NIT 1024493988-4</t>
  </si>
  <si>
    <t>ALMACENES ÉXITO SA 890900608-9</t>
  </si>
  <si>
    <t>ALKOSTO SA NIT  890.900.943-1</t>
  </si>
  <si>
    <t>JUMBO CENCOSUD NIT 900.155.107-1. </t>
  </si>
  <si>
    <t>FALABELLA NIT  900.017.447-8</t>
  </si>
  <si>
    <t>BIOGENUINO NIT   901211162-9</t>
  </si>
  <si>
    <t>MEDICOL  NIT 900716358-1</t>
  </si>
  <si>
    <t>DENTAL STORE NIT     830050090-8</t>
  </si>
  <si>
    <t>EQUIPOS VET NIT 901094600-0</t>
  </si>
  <si>
    <t xml:space="preserve">BIOMEDICALTECH SAS    NIT: 901655360 </t>
  </si>
  <si>
    <t>ANNMED NIT 901674227-5</t>
  </si>
  <si>
    <t>TECNIDENTAL  NIT  83005009-8</t>
  </si>
  <si>
    <t>COIMPORMEDICA  NIT 800042144-4</t>
  </si>
  <si>
    <t>EQUIPOS VET 901094600-0</t>
  </si>
  <si>
    <t>OXIGENOS DEL SUR NIT  814004018-3</t>
  </si>
  <si>
    <t>SANTEYCONFORT  NIT  901335031-5</t>
  </si>
  <si>
    <t>MEDICAL MARKET NIT  901446186-4</t>
  </si>
  <si>
    <t>BIMEDCO SAS  NIT 860527377-4</t>
  </si>
  <si>
    <t>DISPEIN NIT 800116994-7</t>
  </si>
  <si>
    <t>UV-CLEAN NIT  901242831-0</t>
  </si>
  <si>
    <t>MLT-RACORES NIT 899999061-9</t>
  </si>
  <si>
    <t>COTIZACIÓN /ESTUDIO DE MERCADO 1</t>
  </si>
  <si>
    <t xml:space="preserve">COTIZACIÓN/ESTUDIO DE MERCADO 2 </t>
  </si>
  <si>
    <t>COTIZACIÓN/ESTUDIO DE MERCADO 3</t>
  </si>
  <si>
    <t>BISTURI RECTO N0. 4 COMPATIBLE CON CUCHILLA DE BISTURI NO. 18 /19 / 20 / 21 / 22 / 23 / 24   LONGITUD 13.5, PIEZA DE INSTRUMENTAL QUIRURGICO EN ACERO INOXIDABLE , CUERPO PRINCIPAL, ERGONOMICO PARA EL USO EN LA CIRUGIA, CON UNA BASE ADAPTABLE PARACOLOCAR LAS CUCHILLAS U HOJAS DE CORTE</t>
  </si>
  <si>
    <t>CASA DENTAL EDAURDO DAZA LTDA NIT 800071243-9</t>
  </si>
  <si>
    <t>INSTRUMENTALIA NIT 900357295-3</t>
  </si>
  <si>
    <t>SALUTI NIT: 900838855-2</t>
  </si>
  <si>
    <t>IMCOLMEDICA NIT 860070078-3</t>
  </si>
  <si>
    <t>TECHNOIN NIT: 901056716</t>
  </si>
  <si>
    <t>P&amp;P VIDA NIT 900241185-2</t>
  </si>
  <si>
    <t>ALMACEN MEDICO NIT 901450885-1</t>
  </si>
  <si>
    <t>GRUPO ZINGAL   NIT: 901.669.731-6.</t>
  </si>
  <si>
    <t>OOH PETS NIT 901524610-0</t>
  </si>
  <si>
    <t>DIVET NIT 900759633-5</t>
  </si>
  <si>
    <t>azaa</t>
  </si>
  <si>
    <t>$ 72,182,846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</si>
</sst>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2" formatCode="_-&quot;$&quot;\ * #,##0_-;\-&quot;$&quot;\ * #,##0_-;_-&quot;$&quot;\ * &quot;-&quot;_-;_-@_-"/>
    <numFmt numFmtId="41" formatCode="_-* #,##0_-;\-* #,##0_-;_-* &quot;-&quot;_-;_-@_-"/>
    <numFmt numFmtId="44" formatCode="_-&quot;$&quot;\ * #,##0.00_-;\-&quot;$&quot;\ * #,##0.00_-;_-&quot;$&quot;\ * &quot;-&quot;??_-;_-@_-"/>
    <numFmt numFmtId="164" formatCode="_-&quot;$&quot;* #,##0_-;\-&quot;$&quot;* #,##0_-;_-&quot;$&quot;* &quot;-&quot;_-;_-@_-"/>
    <numFmt numFmtId="165" formatCode="_-&quot;$&quot;\ * #,##0_-;\-&quot;$&quot;\ * #,##0_-;_-&quot;$&quot;\ * &quot;-&quot;??_-;_-@_-"/>
  </numFmts>
  <fonts count="33">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4"/>
      <name val="Calibri"/>
      <family val="2"/>
      <scheme val="minor"/>
    </font>
    <font>
      <sz val="10"/>
      <color rgb="FF000000"/>
      <name val="Times New Roman"/>
      <family val="1"/>
    </font>
    <font>
      <b/>
      <sz val="10"/>
      <color theme="1"/>
      <name val="Calibri"/>
      <family val="2"/>
      <scheme val="minor"/>
    </font>
    <font>
      <sz val="10"/>
      <color theme="1"/>
      <name val="Calibri"/>
      <family val="2"/>
      <scheme val="minor"/>
    </font>
    <font>
      <sz val="10"/>
      <name val="Calibri"/>
      <family val="2"/>
      <scheme val="minor"/>
    </font>
    <font>
      <sz val="12"/>
      <color theme="1"/>
      <name val="Calibri"/>
      <family val="2"/>
      <scheme val="minor"/>
    </font>
    <font>
      <sz val="11"/>
      <color theme="1"/>
      <name val="Arial"/>
      <family val="2"/>
    </font>
    <font>
      <b/>
      <sz val="11"/>
      <color theme="1"/>
      <name val="Calibri"/>
      <family val="2"/>
    </font>
    <font>
      <sz val="11"/>
      <color theme="1"/>
      <name val="Calibri"/>
      <family val="2"/>
    </font>
    <font>
      <sz val="10"/>
      <color theme="1"/>
      <name val="Calibri"/>
      <family val="2"/>
    </font>
    <font>
      <sz val="9"/>
      <color theme="1"/>
      <name val="Calibri"/>
      <family val="2"/>
    </font>
    <font>
      <sz val="8"/>
      <color theme="1"/>
      <name val="Calibri"/>
      <family val="2"/>
      <scheme val="minor"/>
    </font>
    <font>
      <b/>
      <sz val="11"/>
      <color rgb="FFFF0000"/>
      <name val="Calibri"/>
      <family val="2"/>
      <scheme val="minor"/>
    </font>
    <font>
      <b/>
      <sz val="12"/>
      <color theme="1"/>
      <name val="Calibri"/>
      <family val="2"/>
    </font>
    <font>
      <b/>
      <sz val="12"/>
      <color theme="1"/>
      <name val="Calibri"/>
      <family val="2"/>
      <scheme val="minor"/>
    </font>
    <font>
      <sz val="10"/>
      <color rgb="FFFF0000"/>
      <name val="Calibri"/>
      <family val="2"/>
      <scheme val="minor"/>
    </font>
    <font>
      <sz val="9"/>
      <color theme="1"/>
      <name val="Calibri"/>
      <family val="2"/>
      <scheme val="minor"/>
    </font>
    <font>
      <sz val="11"/>
      <color rgb="FFFF0000"/>
      <name val="Calibri"/>
      <family val="2"/>
      <scheme val="minor"/>
    </font>
    <font>
      <sz val="11"/>
      <color rgb="FF0070C0"/>
      <name val="Calibri"/>
      <family val="2"/>
      <scheme val="minor"/>
    </font>
    <font>
      <sz val="10"/>
      <color rgb="FF0070C0"/>
      <name val="Calibri"/>
      <family val="2"/>
      <scheme val="minor"/>
    </font>
    <font>
      <b/>
      <sz val="10"/>
      <color rgb="FF00FF00"/>
      <name val="Calibri"/>
      <family val="2"/>
      <scheme val="minor"/>
    </font>
    <font>
      <b/>
      <sz val="11"/>
      <color rgb="FF00FF00"/>
      <name val="Calibri"/>
      <family val="2"/>
      <scheme val="minor"/>
    </font>
    <font>
      <b/>
      <sz val="10"/>
      <color rgb="FF0070C0"/>
      <name val="Calibri"/>
      <family val="2"/>
      <scheme val="minor"/>
    </font>
    <font>
      <b/>
      <sz val="12"/>
      <color rgb="FF00FF00"/>
      <name val="Calibri"/>
      <family val="2"/>
      <scheme val="minor"/>
    </font>
    <font>
      <b/>
      <sz val="11"/>
      <color rgb="FF0070C0"/>
      <name val="Calibri"/>
      <family val="2"/>
      <scheme val="minor"/>
    </font>
    <font>
      <sz val="10"/>
      <color rgb="FF00FF00"/>
      <name val="Calibri"/>
      <family val="2"/>
      <scheme val="minor"/>
    </font>
    <font>
      <b/>
      <sz val="14"/>
      <color rgb="FFFF0000"/>
      <name val="Calibri"/>
      <family val="2"/>
      <scheme val="minor"/>
    </font>
    <font>
      <b/>
      <sz val="14"/>
      <color rgb="FF0070C0"/>
      <name val="Calibri"/>
      <family val="2"/>
      <scheme val="minor"/>
    </font>
    <font>
      <sz val="10"/>
      <name val="Calibri "/>
    </font>
  </fonts>
  <fills count="30">
    <fill>
      <patternFill patternType="none"/>
    </fill>
    <fill>
      <patternFill patternType="gray125"/>
    </fill>
    <fill>
      <patternFill patternType="solid">
        <fgColor theme="4" tint="0.79998168889431442"/>
        <bgColor indexed="64"/>
      </patternFill>
    </fill>
    <fill>
      <patternFill patternType="solid">
        <fgColor theme="7" tint="0.39997558519241921"/>
        <bgColor indexed="64"/>
      </patternFill>
    </fill>
    <fill>
      <patternFill patternType="solid">
        <fgColor rgb="FFFFFF00"/>
        <bgColor indexed="64"/>
      </patternFill>
    </fill>
    <fill>
      <patternFill patternType="solid">
        <fgColor theme="5" tint="0.79998168889431442"/>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6" tint="0.79998168889431442"/>
        <bgColor indexed="64"/>
      </patternFill>
    </fill>
    <fill>
      <patternFill patternType="solid">
        <fgColor rgb="FFEAEAEA"/>
        <bgColor indexed="64"/>
      </patternFill>
    </fill>
    <fill>
      <patternFill patternType="solid">
        <fgColor theme="4" tint="0.59999389629810485"/>
        <bgColor indexed="64"/>
      </patternFill>
    </fill>
    <fill>
      <patternFill patternType="solid">
        <fgColor rgb="FFD876BC"/>
        <bgColor indexed="64"/>
      </patternFill>
    </fill>
    <fill>
      <patternFill patternType="solid">
        <fgColor rgb="FFF6C0EC"/>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C000"/>
        <bgColor indexed="64"/>
      </patternFill>
    </fill>
    <fill>
      <patternFill patternType="solid">
        <fgColor rgb="FF00B0F0"/>
        <bgColor indexed="64"/>
      </patternFill>
    </fill>
    <fill>
      <patternFill patternType="solid">
        <fgColor rgb="FF00FF00"/>
        <bgColor indexed="64"/>
      </patternFill>
    </fill>
    <fill>
      <patternFill patternType="solid">
        <fgColor rgb="FFDFFDDD"/>
        <bgColor indexed="64"/>
      </patternFill>
    </fill>
    <fill>
      <patternFill patternType="solid">
        <fgColor rgb="FFFFCC00"/>
        <bgColor indexed="64"/>
      </patternFill>
    </fill>
    <fill>
      <patternFill patternType="solid">
        <fgColor theme="8" tint="0.39997558519241921"/>
        <bgColor indexed="64"/>
      </patternFill>
    </fill>
    <fill>
      <patternFill patternType="solid">
        <fgColor theme="6" tint="-0.249977111117893"/>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9933"/>
        <bgColor indexed="64"/>
      </patternFill>
    </fill>
    <fill>
      <patternFill patternType="solid">
        <fgColor theme="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rgb="FF000000"/>
      </top>
      <bottom style="thin">
        <color rgb="FF000000"/>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s>
  <cellStyleXfs count="13">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xf numFmtId="0" fontId="3" fillId="0" borderId="0"/>
    <xf numFmtId="44" fontId="1" fillId="0" borderId="0" applyFont="0" applyFill="0" applyBorder="0" applyAlignment="0" applyProtection="0"/>
    <xf numFmtId="42" fontId="1" fillId="0" borderId="0" applyFont="0" applyFill="0" applyBorder="0" applyAlignment="0" applyProtection="0"/>
    <xf numFmtId="0" fontId="5" fillId="0" borderId="0"/>
    <xf numFmtId="0" fontId="9" fillId="0" borderId="0"/>
    <xf numFmtId="42" fontId="9" fillId="0" borderId="0" applyFont="0" applyFill="0" applyBorder="0" applyAlignment="0" applyProtection="0"/>
    <xf numFmtId="0" fontId="10" fillId="0" borderId="0"/>
    <xf numFmtId="44" fontId="9" fillId="0" borderId="0" applyFont="0" applyFill="0" applyBorder="0" applyAlignment="0" applyProtection="0"/>
    <xf numFmtId="0" fontId="1" fillId="0" borderId="0"/>
  </cellStyleXfs>
  <cellXfs count="410">
    <xf numFmtId="0" fontId="0" fillId="0" borderId="0" xfId="0"/>
    <xf numFmtId="0" fontId="6" fillId="0" borderId="0" xfId="0" applyFont="1" applyAlignment="1">
      <alignment horizontal="center" vertical="center" wrapText="1"/>
    </xf>
    <xf numFmtId="0" fontId="7" fillId="2" borderId="1" xfId="3" applyFont="1" applyFill="1" applyBorder="1" applyAlignment="1">
      <alignment horizontal="left" vertical="center" wrapText="1"/>
    </xf>
    <xf numFmtId="0" fontId="6" fillId="0" borderId="18" xfId="0" applyFont="1" applyBorder="1" applyAlignment="1">
      <alignment horizontal="center" vertical="center" wrapText="1"/>
    </xf>
    <xf numFmtId="0" fontId="6" fillId="0" borderId="9" xfId="0" applyFont="1" applyBorder="1" applyAlignment="1">
      <alignment horizontal="center" vertical="center" wrapText="1"/>
    </xf>
    <xf numFmtId="0" fontId="7" fillId="2" borderId="2" xfId="3" applyFont="1" applyFill="1" applyBorder="1" applyAlignment="1">
      <alignment horizontal="left" vertical="center" wrapText="1"/>
    </xf>
    <xf numFmtId="165" fontId="8" fillId="0" borderId="3" xfId="1" applyNumberFormat="1" applyFont="1" applyFill="1" applyBorder="1" applyAlignment="1">
      <alignment horizontal="left" vertical="center" wrapText="1"/>
    </xf>
    <xf numFmtId="165" fontId="8" fillId="0" borderId="14" xfId="1" applyNumberFormat="1" applyFont="1" applyFill="1" applyBorder="1" applyAlignment="1">
      <alignment horizontal="left" vertical="center" wrapText="1"/>
    </xf>
    <xf numFmtId="165" fontId="8" fillId="0" borderId="10" xfId="1" applyNumberFormat="1" applyFont="1" applyFill="1" applyBorder="1" applyAlignment="1">
      <alignment horizontal="left" vertical="center" wrapText="1"/>
    </xf>
    <xf numFmtId="165" fontId="0" fillId="0" borderId="0" xfId="0" applyNumberFormat="1" applyAlignment="1">
      <alignment horizontal="left" vertical="center"/>
    </xf>
    <xf numFmtId="165" fontId="8" fillId="0" borderId="0" xfId="1" applyNumberFormat="1" applyFont="1" applyFill="1" applyBorder="1" applyAlignment="1">
      <alignment horizontal="left"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165" fontId="8" fillId="0" borderId="18" xfId="1" applyNumberFormat="1" applyFont="1" applyFill="1" applyBorder="1" applyAlignment="1">
      <alignment horizontal="left" vertical="center" wrapText="1"/>
    </xf>
    <xf numFmtId="165" fontId="8" fillId="0" borderId="13" xfId="1" applyNumberFormat="1" applyFont="1" applyFill="1" applyBorder="1" applyAlignment="1">
      <alignment horizontal="left" vertical="center" wrapText="1"/>
    </xf>
    <xf numFmtId="0" fontId="0" fillId="0" borderId="0" xfId="0" applyAlignment="1">
      <alignment horizontal="left" vertical="center"/>
    </xf>
    <xf numFmtId="0" fontId="7" fillId="11" borderId="5" xfId="3" applyFont="1" applyFill="1" applyBorder="1" applyAlignment="1">
      <alignment horizontal="left" vertical="center" wrapText="1"/>
    </xf>
    <xf numFmtId="0" fontId="15" fillId="11" borderId="1" xfId="3" applyFont="1" applyFill="1" applyBorder="1" applyAlignment="1">
      <alignment horizontal="left" vertical="center" wrapText="1"/>
    </xf>
    <xf numFmtId="0" fontId="7" fillId="11" borderId="1" xfId="3" applyFont="1" applyFill="1" applyBorder="1" applyAlignment="1">
      <alignment horizontal="left" vertical="center" wrapText="1"/>
    </xf>
    <xf numFmtId="165" fontId="7" fillId="0" borderId="1" xfId="0" applyNumberFormat="1" applyFont="1" applyBorder="1" applyAlignment="1">
      <alignment horizontal="left" vertical="center"/>
    </xf>
    <xf numFmtId="0" fontId="15" fillId="11" borderId="5" xfId="3" applyFont="1" applyFill="1" applyBorder="1" applyAlignment="1">
      <alignment horizontal="left"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33" xfId="0" applyFont="1" applyBorder="1" applyAlignment="1">
      <alignment horizontal="center" vertical="center" wrapText="1"/>
    </xf>
    <xf numFmtId="0" fontId="7" fillId="11" borderId="5" xfId="3" applyFont="1" applyFill="1" applyBorder="1" applyAlignment="1">
      <alignment horizontal="center" vertical="center" wrapText="1"/>
    </xf>
    <xf numFmtId="0" fontId="7" fillId="11" borderId="1" xfId="3" applyFont="1" applyFill="1" applyBorder="1" applyAlignment="1">
      <alignment horizontal="center" vertical="center" wrapText="1"/>
    </xf>
    <xf numFmtId="0" fontId="20" fillId="2" borderId="1" xfId="3" applyFont="1" applyFill="1" applyBorder="1" applyAlignment="1">
      <alignment horizontal="left" vertical="center" wrapText="1"/>
    </xf>
    <xf numFmtId="165" fontId="7" fillId="0" borderId="1" xfId="1" applyNumberFormat="1" applyFont="1" applyBorder="1" applyAlignment="1">
      <alignment horizontal="left" vertical="center" wrapText="1"/>
    </xf>
    <xf numFmtId="165" fontId="8" fillId="0" borderId="1" xfId="1" applyNumberFormat="1" applyFont="1" applyFill="1" applyBorder="1" applyAlignment="1">
      <alignment horizontal="left" vertical="center" wrapText="1"/>
    </xf>
    <xf numFmtId="44" fontId="7" fillId="0" borderId="1" xfId="1" applyFont="1" applyBorder="1" applyAlignment="1">
      <alignment horizontal="left" vertical="center"/>
    </xf>
    <xf numFmtId="164" fontId="0" fillId="0" borderId="0" xfId="0" applyNumberFormat="1"/>
    <xf numFmtId="165" fontId="7" fillId="20" borderId="8" xfId="0" applyNumberFormat="1" applyFont="1" applyFill="1" applyBorder="1" applyAlignment="1">
      <alignment horizontal="left" vertical="center"/>
    </xf>
    <xf numFmtId="165" fontId="7" fillId="20" borderId="9" xfId="0" applyNumberFormat="1" applyFont="1" applyFill="1" applyBorder="1" applyAlignment="1">
      <alignment horizontal="left" vertical="center"/>
    </xf>
    <xf numFmtId="165" fontId="7" fillId="0" borderId="7" xfId="0" applyNumberFormat="1" applyFont="1" applyBorder="1" applyAlignment="1">
      <alignment horizontal="left" vertical="center"/>
    </xf>
    <xf numFmtId="165" fontId="7" fillId="0" borderId="0" xfId="0" applyNumberFormat="1" applyFont="1" applyAlignment="1">
      <alignment horizontal="left" vertical="center"/>
    </xf>
    <xf numFmtId="165" fontId="7" fillId="0" borderId="9" xfId="0" applyNumberFormat="1" applyFont="1" applyBorder="1" applyAlignment="1">
      <alignment horizontal="left" vertical="center"/>
    </xf>
    <xf numFmtId="44" fontId="7" fillId="0" borderId="0" xfId="1" applyFont="1" applyFill="1" applyBorder="1" applyAlignment="1">
      <alignment horizontal="left" vertical="center"/>
    </xf>
    <xf numFmtId="165" fontId="7" fillId="0" borderId="11" xfId="0" applyNumberFormat="1" applyFont="1" applyBorder="1" applyAlignment="1">
      <alignment horizontal="left" vertical="center"/>
    </xf>
    <xf numFmtId="165" fontId="7" fillId="0" borderId="12" xfId="0" applyNumberFormat="1" applyFont="1" applyBorder="1" applyAlignment="1">
      <alignment horizontal="left" vertical="center"/>
    </xf>
    <xf numFmtId="164" fontId="12" fillId="20" borderId="18" xfId="0" applyNumberFormat="1" applyFont="1" applyFill="1" applyBorder="1" applyAlignment="1">
      <alignment horizontal="left" vertical="center"/>
    </xf>
    <xf numFmtId="165" fontId="8" fillId="20" borderId="18" xfId="1" applyNumberFormat="1" applyFont="1" applyFill="1" applyBorder="1" applyAlignment="1">
      <alignment horizontal="left" vertical="center" wrapText="1"/>
    </xf>
    <xf numFmtId="165" fontId="7" fillId="20" borderId="0" xfId="0" applyNumberFormat="1" applyFont="1" applyFill="1" applyAlignment="1">
      <alignment horizontal="left" vertical="center"/>
    </xf>
    <xf numFmtId="9" fontId="24" fillId="0" borderId="0" xfId="2" applyFont="1" applyFill="1" applyBorder="1" applyAlignment="1">
      <alignment horizontal="center" vertical="center"/>
    </xf>
    <xf numFmtId="9" fontId="25" fillId="0" borderId="0" xfId="2" applyFont="1" applyFill="1" applyBorder="1" applyAlignment="1">
      <alignment horizontal="center" vertical="center"/>
    </xf>
    <xf numFmtId="165" fontId="7" fillId="20" borderId="18" xfId="1" applyNumberFormat="1" applyFont="1" applyFill="1" applyBorder="1" applyAlignment="1">
      <alignment horizontal="left" vertical="center" wrapText="1"/>
    </xf>
    <xf numFmtId="165" fontId="8" fillId="20" borderId="0" xfId="1" applyNumberFormat="1" applyFont="1" applyFill="1" applyBorder="1" applyAlignment="1">
      <alignment horizontal="left" vertical="center" wrapText="1"/>
    </xf>
    <xf numFmtId="165" fontId="8" fillId="20" borderId="13" xfId="1" applyNumberFormat="1" applyFont="1" applyFill="1" applyBorder="1" applyAlignment="1">
      <alignment horizontal="left" vertical="center" wrapText="1"/>
    </xf>
    <xf numFmtId="165" fontId="7" fillId="20" borderId="11" xfId="0" applyNumberFormat="1" applyFont="1" applyFill="1" applyBorder="1" applyAlignment="1">
      <alignment horizontal="left" vertical="center"/>
    </xf>
    <xf numFmtId="165" fontId="26" fillId="20" borderId="13" xfId="1" applyNumberFormat="1" applyFont="1" applyFill="1" applyBorder="1" applyAlignment="1">
      <alignment horizontal="left" vertical="center" wrapText="1"/>
    </xf>
    <xf numFmtId="165" fontId="7" fillId="20" borderId="12" xfId="0" applyNumberFormat="1" applyFont="1" applyFill="1" applyBorder="1" applyAlignment="1">
      <alignment horizontal="left" vertical="center"/>
    </xf>
    <xf numFmtId="165" fontId="8" fillId="20" borderId="11" xfId="1" applyNumberFormat="1" applyFont="1" applyFill="1" applyBorder="1" applyAlignment="1">
      <alignment horizontal="left" vertical="center" wrapText="1"/>
    </xf>
    <xf numFmtId="9" fontId="25" fillId="0" borderId="0" xfId="2" applyFont="1" applyBorder="1" applyAlignment="1">
      <alignment horizontal="center" vertical="center"/>
    </xf>
    <xf numFmtId="0" fontId="13" fillId="20" borderId="36" xfId="0" applyFont="1" applyFill="1" applyBorder="1" applyAlignment="1">
      <alignment horizontal="left" vertical="center" wrapText="1"/>
    </xf>
    <xf numFmtId="165" fontId="8" fillId="20" borderId="1" xfId="1" applyNumberFormat="1" applyFont="1" applyFill="1" applyBorder="1" applyAlignment="1">
      <alignment horizontal="left" vertical="center" wrapText="1"/>
    </xf>
    <xf numFmtId="165" fontId="7" fillId="20" borderId="1" xfId="0" applyNumberFormat="1" applyFont="1" applyFill="1" applyBorder="1" applyAlignment="1">
      <alignment horizontal="left" vertical="center"/>
    </xf>
    <xf numFmtId="9" fontId="25" fillId="0" borderId="1" xfId="2" applyFont="1" applyBorder="1" applyAlignment="1">
      <alignment horizontal="center" vertical="center"/>
    </xf>
    <xf numFmtId="165" fontId="7" fillId="20" borderId="1" xfId="1" applyNumberFormat="1" applyFont="1" applyFill="1" applyBorder="1" applyAlignment="1">
      <alignment horizontal="left" vertical="center" wrapText="1"/>
    </xf>
    <xf numFmtId="0" fontId="7" fillId="20" borderId="2" xfId="3" applyFont="1" applyFill="1" applyBorder="1" applyAlignment="1">
      <alignment horizontal="left" vertical="center" wrapText="1"/>
    </xf>
    <xf numFmtId="165" fontId="23" fillId="20" borderId="1" xfId="1" applyNumberFormat="1" applyFont="1" applyFill="1" applyBorder="1" applyAlignment="1">
      <alignment horizontal="left" vertical="center" wrapText="1"/>
    </xf>
    <xf numFmtId="0" fontId="0" fillId="20" borderId="0" xfId="0" applyFill="1" applyAlignment="1">
      <alignment horizontal="left" vertical="center"/>
    </xf>
    <xf numFmtId="0" fontId="0" fillId="4" borderId="0" xfId="0" applyFill="1" applyAlignment="1">
      <alignment horizontal="left" vertical="center"/>
    </xf>
    <xf numFmtId="165" fontId="7" fillId="20" borderId="34" xfId="0" applyNumberFormat="1" applyFont="1" applyFill="1" applyBorder="1" applyAlignment="1">
      <alignment horizontal="left" vertical="center"/>
    </xf>
    <xf numFmtId="165" fontId="7" fillId="20" borderId="5" xfId="0" applyNumberFormat="1" applyFont="1" applyFill="1" applyBorder="1" applyAlignment="1">
      <alignment horizontal="left" vertical="center"/>
    </xf>
    <xf numFmtId="9" fontId="27" fillId="0" borderId="5" xfId="2" applyFont="1" applyBorder="1" applyAlignment="1">
      <alignment horizontal="center" vertical="center"/>
    </xf>
    <xf numFmtId="165" fontId="7" fillId="20" borderId="25" xfId="0" applyNumberFormat="1" applyFont="1" applyFill="1" applyBorder="1" applyAlignment="1">
      <alignment horizontal="left" vertical="center"/>
    </xf>
    <xf numFmtId="9" fontId="25" fillId="0" borderId="1" xfId="2" applyFont="1" applyFill="1" applyBorder="1" applyAlignment="1">
      <alignment horizontal="center" vertical="center"/>
    </xf>
    <xf numFmtId="9" fontId="27" fillId="0" borderId="1" xfId="2" applyFont="1" applyFill="1" applyBorder="1" applyAlignment="1">
      <alignment horizontal="center" vertical="center"/>
    </xf>
    <xf numFmtId="165" fontId="7" fillId="20" borderId="2" xfId="0" applyNumberFormat="1" applyFont="1" applyFill="1" applyBorder="1" applyAlignment="1">
      <alignment horizontal="left" vertical="center"/>
    </xf>
    <xf numFmtId="165" fontId="0" fillId="4" borderId="0" xfId="0" applyNumberFormat="1" applyFill="1" applyAlignment="1">
      <alignment horizontal="left" vertical="center"/>
    </xf>
    <xf numFmtId="0" fontId="7" fillId="11" borderId="27" xfId="3" applyFont="1" applyFill="1" applyBorder="1" applyAlignment="1">
      <alignment horizontal="center" vertical="center"/>
    </xf>
    <xf numFmtId="0" fontId="7" fillId="11" borderId="2" xfId="3" applyFont="1" applyFill="1" applyBorder="1" applyAlignment="1">
      <alignment horizontal="center" vertical="center"/>
    </xf>
    <xf numFmtId="164" fontId="0" fillId="0" borderId="0" xfId="0" applyNumberFormat="1" applyAlignment="1">
      <alignment horizontal="left" vertical="center"/>
    </xf>
    <xf numFmtId="0" fontId="18" fillId="0" borderId="0" xfId="3" applyFont="1" applyAlignment="1">
      <alignment horizontal="center" vertical="center" textRotation="90" wrapText="1"/>
    </xf>
    <xf numFmtId="0" fontId="7" fillId="0" borderId="0" xfId="3" applyFont="1" applyAlignment="1">
      <alignment horizontal="left" vertical="center" wrapText="1"/>
    </xf>
    <xf numFmtId="0" fontId="15" fillId="0" borderId="0" xfId="3" applyFont="1" applyAlignment="1">
      <alignment horizontal="left" vertical="center" wrapText="1"/>
    </xf>
    <xf numFmtId="0" fontId="7" fillId="0" borderId="0" xfId="3" applyFont="1" applyAlignment="1">
      <alignment horizontal="center" vertical="center" wrapText="1"/>
    </xf>
    <xf numFmtId="0" fontId="7" fillId="0" borderId="0" xfId="3" applyFont="1" applyAlignment="1">
      <alignment horizontal="center" vertical="center"/>
    </xf>
    <xf numFmtId="165" fontId="7" fillId="0" borderId="0" xfId="1" applyNumberFormat="1" applyFont="1" applyFill="1" applyBorder="1" applyAlignment="1">
      <alignment horizontal="left" vertical="center" wrapText="1"/>
    </xf>
    <xf numFmtId="0" fontId="0" fillId="0" borderId="0" xfId="0" applyAlignment="1">
      <alignment horizontal="center" vertical="center"/>
    </xf>
    <xf numFmtId="0" fontId="0" fillId="0" borderId="0" xfId="0" applyAlignment="1">
      <alignment horizontal="left" vertical="center" wrapText="1"/>
    </xf>
    <xf numFmtId="3" fontId="0" fillId="0" borderId="0" xfId="0" applyNumberFormat="1" applyAlignment="1">
      <alignment horizontal="left" vertical="center"/>
    </xf>
    <xf numFmtId="0" fontId="21" fillId="0" borderId="0" xfId="0" applyFont="1" applyAlignment="1">
      <alignment horizontal="center" vertical="center"/>
    </xf>
    <xf numFmtId="0" fontId="7" fillId="0" borderId="1" xfId="3" applyFont="1" applyBorder="1" applyAlignment="1">
      <alignment horizontal="left" vertical="center" wrapText="1"/>
    </xf>
    <xf numFmtId="0" fontId="0" fillId="0" borderId="0" xfId="0" applyAlignment="1">
      <alignment vertical="center"/>
    </xf>
    <xf numFmtId="0" fontId="6" fillId="0" borderId="0" xfId="0" applyFont="1" applyAlignment="1">
      <alignment vertical="center" wrapText="1"/>
    </xf>
    <xf numFmtId="3" fontId="0" fillId="0" borderId="0" xfId="0" applyNumberFormat="1" applyAlignment="1">
      <alignment horizontal="center" vertical="center"/>
    </xf>
    <xf numFmtId="164" fontId="12" fillId="20" borderId="0" xfId="0" applyNumberFormat="1" applyFont="1" applyFill="1" applyAlignment="1">
      <alignment horizontal="left" vertical="center"/>
    </xf>
    <xf numFmtId="165" fontId="7" fillId="20" borderId="0" xfId="1" applyNumberFormat="1" applyFont="1" applyFill="1" applyBorder="1" applyAlignment="1">
      <alignment horizontal="left" vertical="center" wrapText="1"/>
    </xf>
    <xf numFmtId="165" fontId="7" fillId="0" borderId="11" xfId="1" applyNumberFormat="1" applyFont="1" applyFill="1" applyBorder="1" applyAlignment="1">
      <alignment horizontal="left" vertical="center" wrapText="1"/>
    </xf>
    <xf numFmtId="165" fontId="8" fillId="22" borderId="18" xfId="1" applyNumberFormat="1" applyFont="1" applyFill="1" applyBorder="1" applyAlignment="1">
      <alignment horizontal="left" vertical="center" wrapText="1"/>
    </xf>
    <xf numFmtId="164" fontId="12" fillId="20" borderId="7" xfId="0" applyNumberFormat="1" applyFont="1" applyFill="1" applyBorder="1" applyAlignment="1">
      <alignment horizontal="left" vertical="center"/>
    </xf>
    <xf numFmtId="0" fontId="6" fillId="0" borderId="17"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7" fillId="0" borderId="1" xfId="3" applyFont="1" applyBorder="1" applyAlignment="1">
      <alignment horizontal="center" vertical="center" wrapText="1"/>
    </xf>
    <xf numFmtId="0" fontId="7" fillId="0" borderId="1" xfId="0" applyFont="1" applyBorder="1" applyAlignment="1">
      <alignment horizontal="center" vertical="center" wrapText="1"/>
    </xf>
    <xf numFmtId="0" fontId="7" fillId="0" borderId="24" xfId="3" applyFont="1" applyBorder="1" applyAlignment="1">
      <alignment horizontal="center" vertical="center" wrapText="1"/>
    </xf>
    <xf numFmtId="0" fontId="7" fillId="0" borderId="24" xfId="3" applyFont="1" applyBorder="1" applyAlignment="1">
      <alignment horizontal="left" vertical="center" wrapText="1"/>
    </xf>
    <xf numFmtId="0" fontId="7" fillId="0" borderId="37" xfId="3" applyFont="1" applyBorder="1" applyAlignment="1">
      <alignment horizontal="left" vertical="center" wrapText="1"/>
    </xf>
    <xf numFmtId="0" fontId="7" fillId="0" borderId="25" xfId="3" applyFont="1" applyBorder="1" applyAlignment="1">
      <alignment horizontal="left" vertical="center" wrapText="1"/>
    </xf>
    <xf numFmtId="0" fontId="7" fillId="0" borderId="15" xfId="3" applyFont="1" applyBorder="1" applyAlignment="1">
      <alignment horizontal="center" vertical="center" wrapText="1"/>
    </xf>
    <xf numFmtId="0" fontId="7" fillId="0" borderId="15" xfId="3" applyFont="1" applyBorder="1" applyAlignment="1">
      <alignment horizontal="left" vertical="center" wrapText="1"/>
    </xf>
    <xf numFmtId="0" fontId="7" fillId="0" borderId="38" xfId="3" applyFont="1" applyBorder="1" applyAlignment="1">
      <alignment horizontal="left" vertical="center" wrapText="1"/>
    </xf>
    <xf numFmtId="0" fontId="7" fillId="0" borderId="16" xfId="3" applyFont="1" applyBorder="1" applyAlignment="1">
      <alignment horizontal="center" vertical="center" wrapText="1"/>
    </xf>
    <xf numFmtId="0" fontId="7" fillId="0" borderId="14" xfId="3" applyFont="1" applyBorder="1" applyAlignment="1">
      <alignment horizontal="center" vertical="center" wrapText="1"/>
    </xf>
    <xf numFmtId="0" fontId="7" fillId="0" borderId="14" xfId="0" applyFont="1" applyBorder="1" applyAlignment="1">
      <alignment horizontal="center" vertical="center" wrapText="1"/>
    </xf>
    <xf numFmtId="0" fontId="7" fillId="0" borderId="20" xfId="3" applyFont="1" applyBorder="1" applyAlignment="1">
      <alignment horizontal="center" vertical="center" wrapText="1"/>
    </xf>
    <xf numFmtId="0" fontId="11" fillId="20"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5" fillId="0" borderId="1" xfId="0" applyFont="1" applyBorder="1" applyAlignment="1">
      <alignment vertical="center" wrapText="1"/>
    </xf>
    <xf numFmtId="0" fontId="17" fillId="20" borderId="1" xfId="0" applyFont="1" applyFill="1" applyBorder="1" applyAlignment="1">
      <alignment horizontal="left" vertical="center" wrapText="1"/>
    </xf>
    <xf numFmtId="41" fontId="0" fillId="0" borderId="0" xfId="0" applyNumberFormat="1" applyAlignment="1">
      <alignment horizontal="left" vertical="center"/>
    </xf>
    <xf numFmtId="41" fontId="0" fillId="0" borderId="0" xfId="0" applyNumberFormat="1"/>
    <xf numFmtId="0" fontId="21" fillId="0" borderId="0" xfId="0" applyFont="1" applyAlignment="1">
      <alignment vertical="center"/>
    </xf>
    <xf numFmtId="0" fontId="7" fillId="2" borderId="1" xfId="3" applyFont="1" applyFill="1" applyBorder="1" applyAlignment="1">
      <alignment vertical="center" wrapText="1"/>
    </xf>
    <xf numFmtId="0" fontId="7" fillId="20" borderId="0" xfId="0" applyFont="1" applyFill="1" applyAlignment="1">
      <alignment horizontal="left" vertical="center" wrapText="1"/>
    </xf>
    <xf numFmtId="0" fontId="7" fillId="2" borderId="14" xfId="3" applyFont="1" applyFill="1" applyBorder="1" applyAlignment="1">
      <alignment horizontal="center" vertical="center" wrapText="1"/>
    </xf>
    <xf numFmtId="165" fontId="23" fillId="0" borderId="1" xfId="1" applyNumberFormat="1" applyFont="1" applyFill="1" applyBorder="1" applyAlignment="1">
      <alignment horizontal="left" vertical="center" wrapText="1"/>
    </xf>
    <xf numFmtId="44" fontId="7" fillId="0" borderId="1" xfId="1" applyFont="1" applyFill="1" applyBorder="1" applyAlignment="1">
      <alignment horizontal="left" vertical="center"/>
    </xf>
    <xf numFmtId="165" fontId="7" fillId="0" borderId="2" xfId="0" applyNumberFormat="1" applyFont="1" applyBorder="1" applyAlignment="1">
      <alignment horizontal="left" vertical="center"/>
    </xf>
    <xf numFmtId="165" fontId="8" fillId="20" borderId="14" xfId="1" applyNumberFormat="1" applyFont="1" applyFill="1" applyBorder="1" applyAlignment="1">
      <alignment horizontal="left" vertical="center" wrapText="1"/>
    </xf>
    <xf numFmtId="165" fontId="23" fillId="0" borderId="14" xfId="1" applyNumberFormat="1" applyFont="1" applyFill="1" applyBorder="1" applyAlignment="1">
      <alignment horizontal="left" vertical="center" wrapText="1"/>
    </xf>
    <xf numFmtId="165" fontId="7" fillId="0" borderId="25" xfId="0" applyNumberFormat="1" applyFont="1" applyBorder="1" applyAlignment="1">
      <alignment horizontal="left" vertical="center"/>
    </xf>
    <xf numFmtId="165" fontId="23" fillId="0" borderId="3" xfId="1" applyNumberFormat="1" applyFont="1" applyFill="1" applyBorder="1" applyAlignment="1">
      <alignment horizontal="left" vertical="center" wrapText="1"/>
    </xf>
    <xf numFmtId="165" fontId="7" fillId="0" borderId="15" xfId="0" applyNumberFormat="1" applyFont="1" applyBorder="1" applyAlignment="1">
      <alignment horizontal="left" vertical="center"/>
    </xf>
    <xf numFmtId="0" fontId="20" fillId="0" borderId="1" xfId="0" applyFont="1"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vertical="center"/>
    </xf>
    <xf numFmtId="0" fontId="0" fillId="0" borderId="1" xfId="0" applyBorder="1" applyAlignment="1">
      <alignment horizontal="left" vertical="center"/>
    </xf>
    <xf numFmtId="0" fontId="7" fillId="20" borderId="1" xfId="0" applyFont="1" applyFill="1" applyBorder="1" applyAlignment="1">
      <alignment horizontal="left" vertical="center"/>
    </xf>
    <xf numFmtId="165" fontId="8" fillId="20" borderId="10" xfId="1" applyNumberFormat="1" applyFont="1" applyFill="1" applyBorder="1" applyAlignment="1">
      <alignment horizontal="left" vertical="center" wrapText="1"/>
    </xf>
    <xf numFmtId="165" fontId="7" fillId="20" borderId="14" xfId="0" applyNumberFormat="1" applyFont="1" applyFill="1" applyBorder="1" applyAlignment="1">
      <alignment horizontal="left" vertical="center"/>
    </xf>
    <xf numFmtId="165" fontId="7" fillId="0" borderId="5" xfId="1" applyNumberFormat="1" applyFont="1" applyFill="1" applyBorder="1" applyAlignment="1">
      <alignment horizontal="left" vertical="center" wrapText="1"/>
    </xf>
    <xf numFmtId="165" fontId="7" fillId="0" borderId="5" xfId="0" applyNumberFormat="1" applyFont="1" applyBorder="1" applyAlignment="1">
      <alignment horizontal="left" vertical="center"/>
    </xf>
    <xf numFmtId="165" fontId="7" fillId="0" borderId="27" xfId="0" applyNumberFormat="1" applyFont="1" applyBorder="1" applyAlignment="1">
      <alignment horizontal="left" vertical="center"/>
    </xf>
    <xf numFmtId="165" fontId="8" fillId="0" borderId="28" xfId="1" applyNumberFormat="1" applyFont="1" applyFill="1" applyBorder="1" applyAlignment="1">
      <alignment horizontal="left" vertical="center" wrapText="1"/>
    </xf>
    <xf numFmtId="165" fontId="7" fillId="0" borderId="35" xfId="0" applyNumberFormat="1" applyFont="1" applyBorder="1" applyAlignment="1">
      <alignment horizontal="left" vertical="center"/>
    </xf>
    <xf numFmtId="165" fontId="7" fillId="0" borderId="1" xfId="1" applyNumberFormat="1" applyFont="1" applyFill="1" applyBorder="1" applyAlignment="1">
      <alignment horizontal="left" vertical="center" wrapText="1"/>
    </xf>
    <xf numFmtId="165" fontId="19" fillId="0" borderId="35" xfId="0" applyNumberFormat="1" applyFont="1" applyBorder="1" applyAlignment="1">
      <alignment horizontal="left" vertical="center"/>
    </xf>
    <xf numFmtId="165" fontId="19" fillId="0" borderId="25" xfId="0" applyNumberFormat="1" applyFont="1" applyBorder="1" applyAlignment="1">
      <alignment horizontal="left" vertical="center"/>
    </xf>
    <xf numFmtId="165" fontId="7" fillId="0" borderId="34" xfId="0" applyNumberFormat="1" applyFont="1" applyBorder="1" applyAlignment="1">
      <alignment horizontal="left" vertical="center"/>
    </xf>
    <xf numFmtId="44" fontId="7" fillId="0" borderId="5" xfId="1" applyFont="1" applyFill="1" applyBorder="1" applyAlignment="1">
      <alignment horizontal="left" vertical="center"/>
    </xf>
    <xf numFmtId="0" fontId="0" fillId="20" borderId="1" xfId="0" applyFill="1" applyBorder="1" applyAlignment="1">
      <alignment vertical="center" wrapText="1"/>
    </xf>
    <xf numFmtId="0" fontId="7" fillId="20" borderId="1" xfId="3" applyFont="1" applyFill="1" applyBorder="1" applyAlignment="1">
      <alignment horizontal="left" vertical="center" wrapText="1"/>
    </xf>
    <xf numFmtId="165" fontId="8" fillId="0" borderId="35" xfId="0" applyNumberFormat="1" applyFont="1" applyBorder="1" applyAlignment="1">
      <alignment horizontal="left" vertical="center"/>
    </xf>
    <xf numFmtId="165" fontId="23" fillId="0" borderId="25" xfId="0" applyNumberFormat="1" applyFont="1" applyBorder="1" applyAlignment="1">
      <alignment horizontal="left" vertical="center"/>
    </xf>
    <xf numFmtId="0" fontId="7" fillId="20" borderId="0" xfId="3" applyFont="1" applyFill="1" applyAlignment="1">
      <alignment horizontal="left" vertical="center" wrapText="1"/>
    </xf>
    <xf numFmtId="165" fontId="26" fillId="0" borderId="3" xfId="1" applyNumberFormat="1" applyFont="1" applyFill="1" applyBorder="1" applyAlignment="1">
      <alignment horizontal="left" vertical="center" wrapText="1"/>
    </xf>
    <xf numFmtId="0" fontId="7" fillId="21" borderId="5" xfId="3" applyFont="1" applyFill="1" applyBorder="1" applyAlignment="1">
      <alignment horizontal="left" vertical="center" wrapText="1"/>
    </xf>
    <xf numFmtId="0" fontId="7" fillId="21" borderId="1" xfId="3" applyFont="1" applyFill="1" applyBorder="1" applyAlignment="1">
      <alignment horizontal="left" vertical="center" wrapText="1"/>
    </xf>
    <xf numFmtId="165" fontId="8" fillId="0" borderId="34" xfId="0" applyNumberFormat="1" applyFont="1" applyBorder="1" applyAlignment="1">
      <alignment horizontal="left" vertical="center"/>
    </xf>
    <xf numFmtId="9" fontId="24" fillId="0" borderId="1" xfId="2" applyFont="1" applyFill="1" applyBorder="1" applyAlignment="1">
      <alignment horizontal="center" vertical="center"/>
    </xf>
    <xf numFmtId="9" fontId="29" fillId="0" borderId="1" xfId="2" applyFont="1" applyFill="1" applyBorder="1" applyAlignment="1">
      <alignment horizontal="center" vertical="center"/>
    </xf>
    <xf numFmtId="0" fontId="15" fillId="0" borderId="1" xfId="3" applyFont="1" applyBorder="1" applyAlignment="1">
      <alignment horizontal="left" vertical="center" wrapText="1"/>
    </xf>
    <xf numFmtId="0" fontId="7" fillId="0" borderId="2" xfId="3" applyFont="1" applyBorder="1" applyAlignment="1">
      <alignment horizontal="center" vertical="center"/>
    </xf>
    <xf numFmtId="0" fontId="30" fillId="4" borderId="0" xfId="0" applyFont="1" applyFill="1" applyAlignment="1">
      <alignment horizontal="left" vertical="center"/>
    </xf>
    <xf numFmtId="165" fontId="31" fillId="4" borderId="0" xfId="0" applyNumberFormat="1" applyFont="1" applyFill="1" applyAlignment="1">
      <alignment horizontal="left" vertical="center"/>
    </xf>
    <xf numFmtId="0" fontId="16" fillId="0" borderId="1" xfId="0" applyFont="1" applyBorder="1" applyAlignment="1">
      <alignment horizontal="center" vertical="center"/>
    </xf>
    <xf numFmtId="165" fontId="7" fillId="25" borderId="1" xfId="0" applyNumberFormat="1" applyFont="1" applyFill="1" applyBorder="1" applyAlignment="1">
      <alignment horizontal="left" vertical="center"/>
    </xf>
    <xf numFmtId="0" fontId="2"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xf>
    <xf numFmtId="0" fontId="6" fillId="26" borderId="0" xfId="0" applyFont="1" applyFill="1" applyAlignment="1">
      <alignment horizontal="center" vertical="center" wrapText="1"/>
    </xf>
    <xf numFmtId="0" fontId="11" fillId="17" borderId="1" xfId="0" applyFont="1" applyFill="1" applyBorder="1" applyAlignment="1">
      <alignment horizontal="left" vertical="center" wrapText="1"/>
    </xf>
    <xf numFmtId="0" fontId="2" fillId="17" borderId="1" xfId="0" applyFont="1" applyFill="1" applyBorder="1" applyAlignment="1">
      <alignment vertical="center" wrapText="1"/>
    </xf>
    <xf numFmtId="165" fontId="7" fillId="27" borderId="1" xfId="0" applyNumberFormat="1" applyFont="1" applyFill="1" applyBorder="1" applyAlignment="1">
      <alignment horizontal="left" vertical="center"/>
    </xf>
    <xf numFmtId="0" fontId="7" fillId="27" borderId="1" xfId="0" applyFont="1" applyFill="1" applyBorder="1" applyAlignment="1">
      <alignment horizontal="center" vertical="center" wrapText="1"/>
    </xf>
    <xf numFmtId="0" fontId="20" fillId="5" borderId="1" xfId="3" applyFont="1" applyFill="1" applyBorder="1" applyAlignment="1">
      <alignment horizontal="left" vertical="center" wrapText="1"/>
    </xf>
    <xf numFmtId="0" fontId="7" fillId="5" borderId="1" xfId="3" applyFont="1" applyFill="1" applyBorder="1" applyAlignment="1">
      <alignment vertical="center" wrapText="1"/>
    </xf>
    <xf numFmtId="0" fontId="7" fillId="5" borderId="1" xfId="3" applyFont="1" applyFill="1" applyBorder="1" applyAlignment="1">
      <alignment horizontal="center" vertical="center" wrapText="1"/>
    </xf>
    <xf numFmtId="0" fontId="20" fillId="5" borderId="1" xfId="0" applyFont="1" applyFill="1" applyBorder="1" applyAlignment="1">
      <alignment horizontal="left" vertical="center" wrapText="1"/>
    </xf>
    <xf numFmtId="0" fontId="0" fillId="5" borderId="1" xfId="0" applyFill="1" applyBorder="1" applyAlignment="1">
      <alignment horizontal="center" vertical="center"/>
    </xf>
    <xf numFmtId="0" fontId="0" fillId="5" borderId="1" xfId="0" applyFill="1" applyBorder="1" applyAlignment="1">
      <alignment vertical="center"/>
    </xf>
    <xf numFmtId="0" fontId="13" fillId="9" borderId="1" xfId="0" applyFont="1" applyFill="1" applyBorder="1" applyAlignment="1">
      <alignment horizontal="left" vertical="center" wrapText="1"/>
    </xf>
    <xf numFmtId="0" fontId="7" fillId="9" borderId="1" xfId="3" applyFont="1" applyFill="1" applyBorder="1" applyAlignment="1">
      <alignment horizontal="left" vertical="center" wrapText="1"/>
    </xf>
    <xf numFmtId="0" fontId="7" fillId="9" borderId="1" xfId="0" applyFont="1" applyFill="1" applyBorder="1" applyAlignment="1">
      <alignment horizontal="left" vertical="center" wrapText="1"/>
    </xf>
    <xf numFmtId="165" fontId="7" fillId="5" borderId="1" xfId="0" applyNumberFormat="1" applyFont="1" applyFill="1" applyBorder="1" applyAlignment="1">
      <alignment horizontal="left" vertical="center"/>
    </xf>
    <xf numFmtId="0" fontId="7" fillId="8" borderId="1" xfId="3" applyFont="1" applyFill="1" applyBorder="1" applyAlignment="1">
      <alignment horizontal="left" vertical="center" wrapText="1"/>
    </xf>
    <xf numFmtId="44" fontId="7" fillId="25" borderId="1" xfId="1" applyFont="1" applyFill="1" applyBorder="1" applyAlignment="1">
      <alignment horizontal="left" vertical="center"/>
    </xf>
    <xf numFmtId="9" fontId="24" fillId="25" borderId="1" xfId="2" applyFont="1" applyFill="1" applyBorder="1" applyAlignment="1">
      <alignment horizontal="center" vertical="center"/>
    </xf>
    <xf numFmtId="165" fontId="7" fillId="25" borderId="1" xfId="0" applyNumberFormat="1" applyFont="1" applyFill="1" applyBorder="1"/>
    <xf numFmtId="44" fontId="7" fillId="27" borderId="1" xfId="1" applyFont="1" applyFill="1" applyBorder="1" applyAlignment="1">
      <alignment horizontal="left" vertical="center"/>
    </xf>
    <xf numFmtId="9" fontId="24" fillId="27" borderId="1" xfId="2" applyFont="1" applyFill="1" applyBorder="1" applyAlignment="1">
      <alignment horizontal="center" vertical="center"/>
    </xf>
    <xf numFmtId="44" fontId="7" fillId="5" borderId="1" xfId="1" applyFont="1" applyFill="1" applyBorder="1" applyAlignment="1">
      <alignment horizontal="left" vertical="center"/>
    </xf>
    <xf numFmtId="9" fontId="24" fillId="5" borderId="1" xfId="2" applyFont="1" applyFill="1" applyBorder="1" applyAlignment="1">
      <alignment horizontal="center" vertical="center"/>
    </xf>
    <xf numFmtId="0" fontId="6" fillId="26" borderId="4" xfId="0" applyFont="1" applyFill="1" applyBorder="1" applyAlignment="1">
      <alignment horizontal="center" vertical="center" wrapText="1"/>
    </xf>
    <xf numFmtId="0" fontId="2" fillId="17" borderId="6" xfId="0" applyFont="1" applyFill="1" applyBorder="1" applyAlignment="1">
      <alignment horizontal="center" vertical="center"/>
    </xf>
    <xf numFmtId="0" fontId="11" fillId="17" borderId="24" xfId="0" applyFont="1" applyFill="1" applyBorder="1" applyAlignment="1">
      <alignment horizontal="left" vertical="center" wrapText="1"/>
    </xf>
    <xf numFmtId="165" fontId="7" fillId="27" borderId="24" xfId="0" applyNumberFormat="1" applyFont="1" applyFill="1" applyBorder="1" applyAlignment="1">
      <alignment horizontal="left" vertical="center"/>
    </xf>
    <xf numFmtId="44" fontId="7" fillId="27" borderId="24" xfId="1" applyFont="1" applyFill="1" applyBorder="1" applyAlignment="1">
      <alignment horizontal="left" vertical="center"/>
    </xf>
    <xf numFmtId="9" fontId="24" fillId="27" borderId="24" xfId="2" applyFont="1" applyFill="1" applyBorder="1" applyAlignment="1">
      <alignment horizontal="center" vertical="center"/>
    </xf>
    <xf numFmtId="165" fontId="7" fillId="27" borderId="37" xfId="0" applyNumberFormat="1" applyFont="1" applyFill="1" applyBorder="1"/>
    <xf numFmtId="165" fontId="7" fillId="27" borderId="25" xfId="0" applyNumberFormat="1" applyFont="1" applyFill="1" applyBorder="1"/>
    <xf numFmtId="0" fontId="17" fillId="17" borderId="15" xfId="0" applyFont="1" applyFill="1" applyBorder="1" applyAlignment="1">
      <alignment horizontal="left" vertical="center" wrapText="1"/>
    </xf>
    <xf numFmtId="165" fontId="7" fillId="27" borderId="15" xfId="0" applyNumberFormat="1" applyFont="1" applyFill="1" applyBorder="1" applyAlignment="1">
      <alignment horizontal="left" vertical="center"/>
    </xf>
    <xf numFmtId="44" fontId="7" fillId="27" borderId="15" xfId="1" applyFont="1" applyFill="1" applyBorder="1" applyAlignment="1">
      <alignment horizontal="left" vertical="center"/>
    </xf>
    <xf numFmtId="9" fontId="24" fillId="27" borderId="15" xfId="2" applyFont="1" applyFill="1" applyBorder="1" applyAlignment="1">
      <alignment horizontal="center" vertical="center"/>
    </xf>
    <xf numFmtId="165" fontId="7" fillId="27" borderId="38" xfId="0" applyNumberFormat="1" applyFont="1" applyFill="1" applyBorder="1"/>
    <xf numFmtId="0" fontId="7" fillId="8" borderId="5" xfId="3" applyFont="1" applyFill="1" applyBorder="1" applyAlignment="1">
      <alignment horizontal="left" vertical="center" wrapText="1"/>
    </xf>
    <xf numFmtId="165" fontId="7" fillId="25" borderId="5" xfId="0" applyNumberFormat="1" applyFont="1" applyFill="1" applyBorder="1" applyAlignment="1">
      <alignment horizontal="left" vertical="center"/>
    </xf>
    <xf numFmtId="44" fontId="7" fillId="25" borderId="5" xfId="1" applyFont="1" applyFill="1" applyBorder="1" applyAlignment="1">
      <alignment horizontal="left" vertical="center"/>
    </xf>
    <xf numFmtId="9" fontId="24" fillId="25" borderId="5" xfId="2" applyFont="1" applyFill="1" applyBorder="1" applyAlignment="1">
      <alignment horizontal="center" vertical="center"/>
    </xf>
    <xf numFmtId="165" fontId="7" fillId="25" borderId="5" xfId="0" applyNumberFormat="1" applyFont="1" applyFill="1" applyBorder="1"/>
    <xf numFmtId="0" fontId="13" fillId="9" borderId="24" xfId="0" applyFont="1" applyFill="1" applyBorder="1" applyAlignment="1">
      <alignment horizontal="left" vertical="center" wrapText="1"/>
    </xf>
    <xf numFmtId="165" fontId="7" fillId="5" borderId="24" xfId="0" applyNumberFormat="1" applyFont="1" applyFill="1" applyBorder="1" applyAlignment="1">
      <alignment horizontal="left" vertical="center"/>
    </xf>
    <xf numFmtId="44" fontId="7" fillId="5" borderId="24" xfId="1" applyFont="1" applyFill="1" applyBorder="1" applyAlignment="1">
      <alignment horizontal="left" vertical="center"/>
    </xf>
    <xf numFmtId="9" fontId="24" fillId="5" borderId="24" xfId="2" applyFont="1" applyFill="1" applyBorder="1" applyAlignment="1">
      <alignment horizontal="center" vertical="center"/>
    </xf>
    <xf numFmtId="165" fontId="7" fillId="5" borderId="37" xfId="0" applyNumberFormat="1" applyFont="1" applyFill="1" applyBorder="1"/>
    <xf numFmtId="165" fontId="7" fillId="5" borderId="25" xfId="0" applyNumberFormat="1" applyFont="1" applyFill="1" applyBorder="1"/>
    <xf numFmtId="0" fontId="7" fillId="9" borderId="15" xfId="0" applyFont="1" applyFill="1" applyBorder="1" applyAlignment="1">
      <alignment horizontal="left" vertical="center"/>
    </xf>
    <xf numFmtId="165" fontId="7" fillId="5" borderId="15" xfId="0" applyNumberFormat="1" applyFont="1" applyFill="1" applyBorder="1" applyAlignment="1">
      <alignment horizontal="left" vertical="center"/>
    </xf>
    <xf numFmtId="44" fontId="7" fillId="5" borderId="15" xfId="1" applyFont="1" applyFill="1" applyBorder="1" applyAlignment="1">
      <alignment horizontal="left" vertical="center"/>
    </xf>
    <xf numFmtId="9" fontId="24" fillId="5" borderId="15" xfId="2" applyFont="1" applyFill="1" applyBorder="1" applyAlignment="1">
      <alignment horizontal="center" vertical="center"/>
    </xf>
    <xf numFmtId="165" fontId="7" fillId="5" borderId="38" xfId="0" applyNumberFormat="1" applyFont="1" applyFill="1" applyBorder="1"/>
    <xf numFmtId="0" fontId="6" fillId="26" borderId="32" xfId="0" applyFont="1" applyFill="1" applyBorder="1" applyAlignment="1">
      <alignment horizontal="center" vertical="center" wrapText="1"/>
    </xf>
    <xf numFmtId="0" fontId="6" fillId="26" borderId="41" xfId="0" applyFont="1" applyFill="1" applyBorder="1" applyAlignment="1">
      <alignment horizontal="center" vertical="center" wrapText="1"/>
    </xf>
    <xf numFmtId="0" fontId="16" fillId="0" borderId="4" xfId="0" applyFont="1" applyBorder="1" applyAlignment="1">
      <alignment horizontal="center" vertical="center"/>
    </xf>
    <xf numFmtId="0" fontId="6" fillId="26" borderId="26" xfId="0" applyFont="1" applyFill="1" applyBorder="1" applyAlignment="1">
      <alignment horizontal="center" vertical="center" wrapText="1"/>
    </xf>
    <xf numFmtId="0" fontId="6" fillId="26" borderId="45" xfId="0" applyFont="1" applyFill="1" applyBorder="1" applyAlignment="1">
      <alignment horizontal="center" vertical="center" wrapText="1"/>
    </xf>
    <xf numFmtId="165" fontId="7" fillId="27" borderId="16" xfId="0" applyNumberFormat="1" applyFont="1" applyFill="1" applyBorder="1" applyAlignment="1">
      <alignment horizontal="left" vertical="center"/>
    </xf>
    <xf numFmtId="165" fontId="7" fillId="27" borderId="14" xfId="0" applyNumberFormat="1" applyFont="1" applyFill="1" applyBorder="1" applyAlignment="1">
      <alignment horizontal="left" vertical="center"/>
    </xf>
    <xf numFmtId="165" fontId="7" fillId="27" borderId="20" xfId="0" applyNumberFormat="1" applyFont="1" applyFill="1" applyBorder="1" applyAlignment="1">
      <alignment horizontal="left" vertical="center"/>
    </xf>
    <xf numFmtId="165" fontId="7" fillId="5" borderId="16" xfId="0" applyNumberFormat="1" applyFont="1" applyFill="1" applyBorder="1" applyAlignment="1">
      <alignment horizontal="left" vertical="center"/>
    </xf>
    <xf numFmtId="165" fontId="7" fillId="5" borderId="14" xfId="0" applyNumberFormat="1" applyFont="1" applyFill="1" applyBorder="1" applyAlignment="1">
      <alignment horizontal="left" vertical="center"/>
    </xf>
    <xf numFmtId="165" fontId="7" fillId="5" borderId="20" xfId="0" applyNumberFormat="1" applyFont="1" applyFill="1" applyBorder="1" applyAlignment="1">
      <alignment horizontal="left" vertical="center"/>
    </xf>
    <xf numFmtId="165" fontId="7" fillId="25" borderId="34" xfId="0" applyNumberFormat="1" applyFont="1" applyFill="1" applyBorder="1" applyAlignment="1">
      <alignment horizontal="left" vertical="center"/>
    </xf>
    <xf numFmtId="165" fontId="7" fillId="25" borderId="14" xfId="0" applyNumberFormat="1" applyFont="1" applyFill="1" applyBorder="1" applyAlignment="1">
      <alignment horizontal="left" vertical="center"/>
    </xf>
    <xf numFmtId="0" fontId="14" fillId="27" borderId="24" xfId="0" applyFont="1" applyFill="1" applyBorder="1" applyAlignment="1">
      <alignment horizontal="left" vertical="center" wrapText="1"/>
    </xf>
    <xf numFmtId="0" fontId="7" fillId="27" borderId="24" xfId="3" applyFont="1" applyFill="1" applyBorder="1" applyAlignment="1">
      <alignment horizontal="center" vertical="center" wrapText="1"/>
    </xf>
    <xf numFmtId="0" fontId="7" fillId="27" borderId="31" xfId="3" applyFont="1" applyFill="1" applyBorder="1" applyAlignment="1">
      <alignment horizontal="center" vertical="center" wrapText="1"/>
    </xf>
    <xf numFmtId="0" fontId="14" fillId="27" borderId="1" xfId="0" applyFont="1" applyFill="1" applyBorder="1" applyAlignment="1">
      <alignment horizontal="left" vertical="center" wrapText="1"/>
    </xf>
    <xf numFmtId="0" fontId="7" fillId="27" borderId="1" xfId="3" applyFont="1" applyFill="1" applyBorder="1" applyAlignment="1">
      <alignment horizontal="center" vertical="center" wrapText="1"/>
    </xf>
    <xf numFmtId="0" fontId="7" fillId="27" borderId="2" xfId="3" applyFont="1" applyFill="1" applyBorder="1" applyAlignment="1">
      <alignment horizontal="center" vertical="center" wrapText="1"/>
    </xf>
    <xf numFmtId="0" fontId="15" fillId="27" borderId="1" xfId="0" applyFont="1" applyFill="1" applyBorder="1" applyAlignment="1">
      <alignment vertical="center" wrapText="1"/>
    </xf>
    <xf numFmtId="0" fontId="14" fillId="27" borderId="15" xfId="0" applyFont="1" applyFill="1" applyBorder="1" applyAlignment="1">
      <alignment horizontal="left" vertical="center" wrapText="1"/>
    </xf>
    <xf numFmtId="0" fontId="7" fillId="27" borderId="15" xfId="3" applyFont="1" applyFill="1" applyBorder="1" applyAlignment="1">
      <alignment horizontal="center" vertical="center" wrapText="1"/>
    </xf>
    <xf numFmtId="0" fontId="7" fillId="27" borderId="40" xfId="3" applyFont="1" applyFill="1" applyBorder="1" applyAlignment="1">
      <alignment horizontal="center" vertical="center" wrapText="1"/>
    </xf>
    <xf numFmtId="0" fontId="20" fillId="5" borderId="24" xfId="3" applyFont="1" applyFill="1" applyBorder="1" applyAlignment="1">
      <alignment horizontal="left" vertical="center" wrapText="1"/>
    </xf>
    <xf numFmtId="0" fontId="7" fillId="5" borderId="24" xfId="3" applyFont="1" applyFill="1" applyBorder="1" applyAlignment="1">
      <alignment horizontal="center" vertical="center" wrapText="1"/>
    </xf>
    <xf numFmtId="0" fontId="7" fillId="5" borderId="24" xfId="3" applyFont="1" applyFill="1" applyBorder="1" applyAlignment="1">
      <alignment vertical="center" wrapText="1"/>
    </xf>
    <xf numFmtId="0" fontId="7" fillId="5" borderId="31" xfId="3" applyFont="1" applyFill="1" applyBorder="1" applyAlignment="1">
      <alignment horizontal="center" vertical="center" wrapText="1"/>
    </xf>
    <xf numFmtId="0" fontId="7" fillId="5" borderId="2" xfId="3" applyFont="1" applyFill="1" applyBorder="1" applyAlignment="1">
      <alignment horizontal="center" vertical="center" wrapText="1"/>
    </xf>
    <xf numFmtId="0" fontId="20" fillId="5" borderId="15" xfId="0" applyFont="1" applyFill="1" applyBorder="1" applyAlignment="1">
      <alignment horizontal="left" vertical="center" wrapText="1"/>
    </xf>
    <xf numFmtId="0" fontId="0" fillId="5" borderId="15" xfId="0" applyFill="1" applyBorder="1" applyAlignment="1">
      <alignment horizontal="center" vertical="center"/>
    </xf>
    <xf numFmtId="0" fontId="0" fillId="5" borderId="15" xfId="0" applyFill="1" applyBorder="1" applyAlignment="1">
      <alignment vertical="center"/>
    </xf>
    <xf numFmtId="0" fontId="7" fillId="5" borderId="40" xfId="3" applyFont="1" applyFill="1" applyBorder="1" applyAlignment="1">
      <alignment horizontal="center" vertical="center" wrapText="1"/>
    </xf>
    <xf numFmtId="0" fontId="15" fillId="25" borderId="5" xfId="3" applyFont="1" applyFill="1" applyBorder="1" applyAlignment="1">
      <alignment horizontal="left" vertical="center" wrapText="1"/>
    </xf>
    <xf numFmtId="0" fontId="7" fillId="25" borderId="5" xfId="3" applyFont="1" applyFill="1" applyBorder="1" applyAlignment="1">
      <alignment horizontal="center" vertical="center" wrapText="1"/>
    </xf>
    <xf numFmtId="0" fontId="7" fillId="25" borderId="5" xfId="3" applyFont="1" applyFill="1" applyBorder="1" applyAlignment="1">
      <alignment horizontal="left" vertical="center" wrapText="1"/>
    </xf>
    <xf numFmtId="0" fontId="7" fillId="25" borderId="27" xfId="3" applyFont="1" applyFill="1" applyBorder="1" applyAlignment="1">
      <alignment horizontal="center" vertical="center"/>
    </xf>
    <xf numFmtId="0" fontId="15" fillId="25" borderId="1" xfId="3" applyFont="1" applyFill="1" applyBorder="1" applyAlignment="1">
      <alignment horizontal="left" vertical="center" wrapText="1"/>
    </xf>
    <xf numFmtId="0" fontId="7" fillId="25" borderId="1" xfId="3" applyFont="1" applyFill="1" applyBorder="1" applyAlignment="1">
      <alignment horizontal="center" vertical="center" wrapText="1"/>
    </xf>
    <xf numFmtId="0" fontId="7" fillId="25" borderId="1" xfId="3" applyFont="1" applyFill="1" applyBorder="1" applyAlignment="1">
      <alignment horizontal="left" vertical="center" wrapText="1"/>
    </xf>
    <xf numFmtId="0" fontId="7" fillId="25" borderId="2" xfId="3" applyFont="1" applyFill="1" applyBorder="1" applyAlignment="1">
      <alignment horizontal="center" vertical="center"/>
    </xf>
    <xf numFmtId="165" fontId="8" fillId="0" borderId="6" xfId="1" applyNumberFormat="1" applyFont="1" applyFill="1" applyBorder="1" applyAlignment="1">
      <alignment horizontal="left" vertical="center" wrapText="1"/>
    </xf>
    <xf numFmtId="165" fontId="7" fillId="0" borderId="24" xfId="0" applyNumberFormat="1" applyFont="1" applyBorder="1" applyAlignment="1">
      <alignment horizontal="left" vertical="center"/>
    </xf>
    <xf numFmtId="165" fontId="7" fillId="0" borderId="37" xfId="0" applyNumberFormat="1" applyFont="1" applyBorder="1" applyAlignment="1">
      <alignment horizontal="center" vertical="center" wrapText="1"/>
    </xf>
    <xf numFmtId="0" fontId="7" fillId="0" borderId="25"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35" xfId="0" applyFont="1" applyBorder="1" applyAlignment="1">
      <alignment horizontal="center" vertical="center" wrapText="1"/>
    </xf>
    <xf numFmtId="164" fontId="13" fillId="0" borderId="6" xfId="0" applyNumberFormat="1" applyFont="1" applyBorder="1" applyAlignment="1">
      <alignment horizontal="left" vertical="center"/>
    </xf>
    <xf numFmtId="164" fontId="13" fillId="0" borderId="16" xfId="0" applyNumberFormat="1" applyFont="1" applyBorder="1" applyAlignment="1">
      <alignment horizontal="left" vertical="center"/>
    </xf>
    <xf numFmtId="164" fontId="13" fillId="0" borderId="3" xfId="0" applyNumberFormat="1" applyFont="1" applyBorder="1" applyAlignment="1">
      <alignment horizontal="left" vertical="center"/>
    </xf>
    <xf numFmtId="164" fontId="13" fillId="0" borderId="14" xfId="0" applyNumberFormat="1" applyFont="1" applyBorder="1" applyAlignment="1">
      <alignment horizontal="left" vertical="center"/>
    </xf>
    <xf numFmtId="0" fontId="7" fillId="0" borderId="25" xfId="0" applyFont="1" applyBorder="1" applyAlignment="1">
      <alignment wrapText="1"/>
    </xf>
    <xf numFmtId="0" fontId="7" fillId="0" borderId="2" xfId="0" applyFont="1" applyBorder="1" applyAlignment="1">
      <alignment horizontal="center" vertical="center" wrapText="1"/>
    </xf>
    <xf numFmtId="0" fontId="7" fillId="0" borderId="25" xfId="0" applyFont="1" applyBorder="1" applyAlignment="1">
      <alignment horizontal="center" wrapText="1"/>
    </xf>
    <xf numFmtId="0" fontId="32" fillId="0" borderId="9" xfId="0" applyFont="1" applyBorder="1" applyAlignment="1">
      <alignment horizontal="center" vertical="center" wrapText="1"/>
    </xf>
    <xf numFmtId="164" fontId="13" fillId="0" borderId="10" xfId="0" applyNumberFormat="1" applyFont="1" applyBorder="1" applyAlignment="1">
      <alignment horizontal="left" vertical="center"/>
    </xf>
    <xf numFmtId="164" fontId="13" fillId="0" borderId="20" xfId="0" applyNumberFormat="1" applyFont="1" applyBorder="1" applyAlignment="1">
      <alignment horizontal="left" vertical="center"/>
    </xf>
    <xf numFmtId="0" fontId="7" fillId="0" borderId="40" xfId="0" applyFont="1" applyBorder="1" applyAlignment="1">
      <alignment horizontal="center" vertical="center" wrapText="1"/>
    </xf>
    <xf numFmtId="0" fontId="7" fillId="0" borderId="31" xfId="0" applyFont="1" applyBorder="1" applyAlignment="1">
      <alignment horizontal="center" vertical="center" wrapText="1"/>
    </xf>
    <xf numFmtId="164" fontId="13" fillId="0" borderId="28" xfId="0" applyNumberFormat="1" applyFont="1" applyBorder="1" applyAlignment="1">
      <alignment horizontal="left" vertical="center"/>
    </xf>
    <xf numFmtId="164" fontId="13" fillId="0" borderId="34" xfId="0" applyNumberFormat="1" applyFont="1" applyBorder="1" applyAlignment="1">
      <alignment horizontal="left" vertical="center"/>
    </xf>
    <xf numFmtId="0" fontId="7" fillId="0" borderId="27" xfId="0" applyFont="1" applyBorder="1" applyAlignment="1">
      <alignment horizontal="center" vertical="center" wrapText="1"/>
    </xf>
    <xf numFmtId="165" fontId="7" fillId="0" borderId="3" xfId="1" applyNumberFormat="1" applyFont="1" applyFill="1" applyBorder="1" applyAlignment="1">
      <alignment horizontal="left" vertical="center" wrapText="1"/>
    </xf>
    <xf numFmtId="165" fontId="7" fillId="0" borderId="10" xfId="1" applyNumberFormat="1" applyFont="1" applyFill="1" applyBorder="1" applyAlignment="1">
      <alignment horizontal="left" vertical="center" wrapText="1"/>
    </xf>
    <xf numFmtId="165" fontId="7" fillId="0" borderId="31" xfId="0" applyNumberFormat="1" applyFont="1" applyBorder="1" applyAlignment="1">
      <alignment horizontal="center" vertical="center" wrapText="1"/>
    </xf>
    <xf numFmtId="165" fontId="7" fillId="29" borderId="0" xfId="0" applyNumberFormat="1" applyFont="1" applyFill="1" applyAlignment="1">
      <alignment horizontal="left" vertical="center"/>
    </xf>
    <xf numFmtId="165" fontId="0" fillId="29" borderId="0" xfId="0" applyNumberFormat="1" applyFill="1"/>
    <xf numFmtId="44" fontId="7" fillId="25" borderId="4" xfId="1" applyFont="1" applyFill="1" applyBorder="1" applyAlignment="1">
      <alignment horizontal="left" vertical="center"/>
    </xf>
    <xf numFmtId="9" fontId="24" fillId="25" borderId="4" xfId="2" applyFont="1" applyFill="1" applyBorder="1" applyAlignment="1">
      <alignment horizontal="center" vertical="center"/>
    </xf>
    <xf numFmtId="165" fontId="7" fillId="25" borderId="4" xfId="0" applyNumberFormat="1" applyFont="1" applyFill="1" applyBorder="1"/>
    <xf numFmtId="0" fontId="0" fillId="0" borderId="17" xfId="0" applyBorder="1"/>
    <xf numFmtId="0" fontId="0" fillId="0" borderId="7" xfId="0" applyBorder="1"/>
    <xf numFmtId="0" fontId="0" fillId="0" borderId="8" xfId="0" applyBorder="1"/>
    <xf numFmtId="0" fontId="0" fillId="0" borderId="18" xfId="0" applyBorder="1"/>
    <xf numFmtId="0" fontId="0" fillId="0" borderId="0" xfId="0" applyBorder="1"/>
    <xf numFmtId="0" fontId="0" fillId="0" borderId="9" xfId="0" applyBorder="1"/>
    <xf numFmtId="165" fontId="0" fillId="4" borderId="12" xfId="0" applyNumberFormat="1" applyFill="1" applyBorder="1"/>
    <xf numFmtId="0" fontId="2" fillId="4" borderId="13" xfId="0" applyFont="1" applyFill="1" applyBorder="1"/>
    <xf numFmtId="0" fontId="0" fillId="4" borderId="11" xfId="0" applyFill="1" applyBorder="1"/>
    <xf numFmtId="0" fontId="18" fillId="8" borderId="5" xfId="3" applyFont="1" applyFill="1" applyBorder="1" applyAlignment="1">
      <alignment horizontal="center" vertical="center" textRotation="90" wrapText="1"/>
    </xf>
    <xf numFmtId="0" fontId="18" fillId="8" borderId="1" xfId="3" applyFont="1" applyFill="1" applyBorder="1" applyAlignment="1">
      <alignment horizontal="center" vertical="center" textRotation="90" wrapText="1"/>
    </xf>
    <xf numFmtId="0" fontId="2" fillId="26" borderId="0" xfId="0" applyFont="1" applyFill="1" applyAlignment="1">
      <alignment horizontal="center" wrapText="1"/>
    </xf>
    <xf numFmtId="0" fontId="6" fillId="9" borderId="24" xfId="3" applyFont="1" applyFill="1" applyBorder="1" applyAlignment="1">
      <alignment horizontal="center" vertical="center" wrapText="1"/>
    </xf>
    <xf numFmtId="0" fontId="6" fillId="9" borderId="1" xfId="3" applyFont="1" applyFill="1" applyBorder="1" applyAlignment="1">
      <alignment horizontal="center" vertical="center" wrapText="1"/>
    </xf>
    <xf numFmtId="0" fontId="6" fillId="9" borderId="15" xfId="3" applyFont="1" applyFill="1" applyBorder="1" applyAlignment="1">
      <alignment horizontal="center" vertical="center" wrapText="1"/>
    </xf>
    <xf numFmtId="0" fontId="6" fillId="17" borderId="24" xfId="3" applyFont="1" applyFill="1" applyBorder="1" applyAlignment="1">
      <alignment horizontal="left" vertical="center" wrapText="1"/>
    </xf>
    <xf numFmtId="0" fontId="6" fillId="17" borderId="1" xfId="3" applyFont="1" applyFill="1" applyBorder="1" applyAlignment="1">
      <alignment horizontal="left" vertical="center" wrapText="1"/>
    </xf>
    <xf numFmtId="0" fontId="6" fillId="17" borderId="15" xfId="3" applyFont="1" applyFill="1" applyBorder="1" applyAlignment="1">
      <alignment horizontal="left" vertical="center" wrapText="1"/>
    </xf>
    <xf numFmtId="0" fontId="16" fillId="0" borderId="4" xfId="0" applyFont="1" applyBorder="1" applyAlignment="1">
      <alignment horizontal="center" vertical="center"/>
    </xf>
    <xf numFmtId="0" fontId="16" fillId="0" borderId="1" xfId="0" applyFont="1" applyBorder="1" applyAlignment="1">
      <alignment horizontal="center" vertical="center"/>
    </xf>
    <xf numFmtId="0" fontId="4" fillId="4" borderId="42" xfId="4" applyFont="1" applyFill="1" applyBorder="1" applyAlignment="1">
      <alignment horizontal="center" vertical="center"/>
    </xf>
    <xf numFmtId="0" fontId="4" fillId="4" borderId="43" xfId="4" applyFont="1" applyFill="1" applyBorder="1" applyAlignment="1">
      <alignment horizontal="center" vertical="center"/>
    </xf>
    <xf numFmtId="0" fontId="4" fillId="4" borderId="44" xfId="4" applyFont="1" applyFill="1" applyBorder="1" applyAlignment="1">
      <alignment horizontal="center" vertical="center"/>
    </xf>
    <xf numFmtId="0" fontId="4" fillId="19" borderId="39" xfId="4" applyFont="1" applyFill="1" applyBorder="1" applyAlignment="1">
      <alignment horizontal="center" vertical="center"/>
    </xf>
    <xf numFmtId="0" fontId="4" fillId="28" borderId="42" xfId="4" applyFont="1" applyFill="1" applyBorder="1" applyAlignment="1">
      <alignment horizontal="center" vertical="center"/>
    </xf>
    <xf numFmtId="0" fontId="4" fillId="28" borderId="43" xfId="4" applyFont="1" applyFill="1" applyBorder="1" applyAlignment="1">
      <alignment horizontal="center" vertical="center"/>
    </xf>
    <xf numFmtId="0" fontId="4" fillId="28" borderId="44" xfId="4" applyFont="1" applyFill="1" applyBorder="1" applyAlignment="1">
      <alignment horizontal="center" vertical="center"/>
    </xf>
    <xf numFmtId="0" fontId="6" fillId="2" borderId="17" xfId="3" applyFont="1" applyFill="1" applyBorder="1" applyAlignment="1">
      <alignment horizontal="left" vertical="center" wrapText="1"/>
    </xf>
    <xf numFmtId="0" fontId="6" fillId="2" borderId="18" xfId="3" applyFont="1" applyFill="1" applyBorder="1" applyAlignment="1">
      <alignment horizontal="left" vertical="center" wrapText="1"/>
    </xf>
    <xf numFmtId="0" fontId="6" fillId="2" borderId="13" xfId="3" applyFont="1" applyFill="1" applyBorder="1" applyAlignment="1">
      <alignment horizontal="left" vertical="center" wrapText="1"/>
    </xf>
    <xf numFmtId="0" fontId="21" fillId="0" borderId="17" xfId="0" applyFont="1" applyBorder="1" applyAlignment="1">
      <alignment horizontal="center" vertical="center"/>
    </xf>
    <xf numFmtId="0" fontId="21" fillId="0" borderId="7" xfId="0" applyFont="1" applyBorder="1" applyAlignment="1">
      <alignment horizontal="center" vertical="center"/>
    </xf>
    <xf numFmtId="0" fontId="21" fillId="0" borderId="8" xfId="0" applyFont="1" applyBorder="1" applyAlignment="1">
      <alignment horizontal="center" vertical="center"/>
    </xf>
    <xf numFmtId="0" fontId="4" fillId="14" borderId="18" xfId="4" applyFont="1" applyFill="1" applyBorder="1" applyAlignment="1">
      <alignment horizontal="center" vertical="center" wrapText="1"/>
    </xf>
    <xf numFmtId="0" fontId="4" fillId="14" borderId="0" xfId="4" applyFont="1" applyFill="1" applyAlignment="1">
      <alignment horizontal="center" vertical="center" wrapText="1"/>
    </xf>
    <xf numFmtId="0" fontId="4" fillId="14" borderId="9" xfId="4" applyFont="1" applyFill="1" applyBorder="1" applyAlignment="1">
      <alignment horizontal="center" vertical="center" wrapText="1"/>
    </xf>
    <xf numFmtId="0" fontId="4" fillId="8" borderId="18" xfId="4" applyFont="1" applyFill="1" applyBorder="1" applyAlignment="1">
      <alignment horizontal="center" vertical="center"/>
    </xf>
    <xf numFmtId="0" fontId="4" fillId="8" borderId="0" xfId="4" applyFont="1" applyFill="1" applyAlignment="1">
      <alignment horizontal="center" vertical="center"/>
    </xf>
    <xf numFmtId="0" fontId="4" fillId="8" borderId="9" xfId="4" applyFont="1" applyFill="1" applyBorder="1" applyAlignment="1">
      <alignment horizontal="center" vertical="center"/>
    </xf>
    <xf numFmtId="0" fontId="4" fillId="13" borderId="18" xfId="4" applyFont="1" applyFill="1" applyBorder="1" applyAlignment="1">
      <alignment horizontal="center" vertical="center" wrapText="1"/>
    </xf>
    <xf numFmtId="0" fontId="4" fillId="13" borderId="0" xfId="4" applyFont="1" applyFill="1" applyAlignment="1">
      <alignment horizontal="center" vertical="center" wrapText="1"/>
    </xf>
    <xf numFmtId="0" fontId="4" fillId="13" borderId="9" xfId="4" applyFont="1" applyFill="1" applyBorder="1" applyAlignment="1">
      <alignment horizontal="center" vertical="center" wrapText="1"/>
    </xf>
    <xf numFmtId="0" fontId="16" fillId="0" borderId="17"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4" fillId="18" borderId="18" xfId="4" applyFont="1" applyFill="1" applyBorder="1" applyAlignment="1">
      <alignment horizontal="center" vertical="center" wrapText="1"/>
    </xf>
    <xf numFmtId="0" fontId="4" fillId="18" borderId="0" xfId="4" applyFont="1" applyFill="1" applyAlignment="1">
      <alignment horizontal="center" vertical="center" wrapText="1"/>
    </xf>
    <xf numFmtId="0" fontId="4" fillId="18" borderId="9" xfId="4" applyFont="1" applyFill="1" applyBorder="1" applyAlignment="1">
      <alignment horizontal="center" vertical="center" wrapText="1"/>
    </xf>
    <xf numFmtId="0" fontId="4" fillId="19" borderId="18" xfId="4" applyFont="1" applyFill="1" applyBorder="1" applyAlignment="1">
      <alignment horizontal="center" vertical="center" wrapText="1"/>
    </xf>
    <xf numFmtId="0" fontId="4" fillId="19" borderId="0" xfId="4" applyFont="1" applyFill="1" applyAlignment="1">
      <alignment horizontal="center" vertical="center" wrapText="1"/>
    </xf>
    <xf numFmtId="0" fontId="4" fillId="19" borderId="9" xfId="4" applyFont="1" applyFill="1" applyBorder="1" applyAlignment="1">
      <alignment horizontal="center" vertical="center" wrapText="1"/>
    </xf>
    <xf numFmtId="0" fontId="4" fillId="16" borderId="0" xfId="4" applyFont="1" applyFill="1" applyAlignment="1">
      <alignment horizontal="center" vertical="center" wrapText="1"/>
    </xf>
    <xf numFmtId="0" fontId="4" fillId="16" borderId="9" xfId="4" applyFont="1" applyFill="1" applyBorder="1" applyAlignment="1">
      <alignment horizontal="center" vertical="center" wrapText="1"/>
    </xf>
    <xf numFmtId="0" fontId="4" fillId="6" borderId="18" xfId="4" applyFont="1" applyFill="1" applyBorder="1" applyAlignment="1">
      <alignment horizontal="center" vertical="center"/>
    </xf>
    <xf numFmtId="0" fontId="4" fillId="6" borderId="0" xfId="4" applyFont="1" applyFill="1" applyAlignment="1">
      <alignment horizontal="center" vertical="center"/>
    </xf>
    <xf numFmtId="0" fontId="4" fillId="6" borderId="9" xfId="4" applyFont="1" applyFill="1" applyBorder="1" applyAlignment="1">
      <alignment horizontal="center" vertical="center"/>
    </xf>
    <xf numFmtId="0" fontId="4" fillId="9" borderId="18" xfId="4" applyFont="1" applyFill="1" applyBorder="1" applyAlignment="1">
      <alignment horizontal="center" vertical="center"/>
    </xf>
    <xf numFmtId="0" fontId="4" fillId="9" borderId="0" xfId="4" applyFont="1" applyFill="1" applyAlignment="1">
      <alignment horizontal="center" vertical="center"/>
    </xf>
    <xf numFmtId="0" fontId="4" fillId="9" borderId="9" xfId="4" applyFont="1" applyFill="1" applyBorder="1" applyAlignment="1">
      <alignment horizontal="center" vertical="center"/>
    </xf>
    <xf numFmtId="0" fontId="4" fillId="17" borderId="18" xfId="4" applyFont="1" applyFill="1" applyBorder="1" applyAlignment="1">
      <alignment horizontal="center" vertical="center"/>
    </xf>
    <xf numFmtId="0" fontId="4" fillId="17" borderId="0" xfId="4" applyFont="1" applyFill="1" applyAlignment="1">
      <alignment horizontal="center" vertical="center"/>
    </xf>
    <xf numFmtId="0" fontId="4" fillId="17" borderId="9" xfId="4" applyFont="1" applyFill="1" applyBorder="1" applyAlignment="1">
      <alignment horizontal="center" vertical="center"/>
    </xf>
    <xf numFmtId="0" fontId="6" fillId="2" borderId="0" xfId="3" applyFont="1" applyFill="1" applyAlignment="1">
      <alignment horizontal="center" vertical="center" wrapText="1"/>
    </xf>
    <xf numFmtId="0" fontId="16" fillId="0" borderId="21" xfId="0" applyFont="1" applyBorder="1" applyAlignment="1">
      <alignment horizontal="center" vertical="center"/>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0" xfId="0" applyFont="1" applyAlignment="1">
      <alignment horizontal="center" vertical="center"/>
    </xf>
    <xf numFmtId="0" fontId="0" fillId="9" borderId="19" xfId="0" applyFill="1" applyBorder="1" applyAlignment="1">
      <alignment horizontal="center" vertical="center"/>
    </xf>
    <xf numFmtId="0" fontId="0" fillId="3" borderId="19" xfId="0" applyFill="1" applyBorder="1" applyAlignment="1">
      <alignment horizontal="center" vertical="center"/>
    </xf>
    <xf numFmtId="0" fontId="0" fillId="16" borderId="19" xfId="0" applyFill="1" applyBorder="1" applyAlignment="1">
      <alignment horizontal="center" vertical="center"/>
    </xf>
    <xf numFmtId="0" fontId="4" fillId="2" borderId="17" xfId="4" applyFont="1" applyFill="1" applyBorder="1" applyAlignment="1">
      <alignment horizontal="center" vertical="center"/>
    </xf>
    <xf numFmtId="0" fontId="4" fillId="2" borderId="7" xfId="4" applyFont="1" applyFill="1" applyBorder="1" applyAlignment="1">
      <alignment horizontal="center" vertical="center"/>
    </xf>
    <xf numFmtId="0" fontId="4" fillId="2" borderId="8" xfId="4" applyFont="1" applyFill="1" applyBorder="1" applyAlignment="1">
      <alignment horizontal="center" vertical="center"/>
    </xf>
    <xf numFmtId="0" fontId="4" fillId="5" borderId="18" xfId="4" applyFont="1" applyFill="1" applyBorder="1" applyAlignment="1">
      <alignment horizontal="center" vertical="center"/>
    </xf>
    <xf numFmtId="0" fontId="4" fillId="5" borderId="0" xfId="4" applyFont="1" applyFill="1" applyAlignment="1">
      <alignment horizontal="center" vertical="center"/>
    </xf>
    <xf numFmtId="0" fontId="4" fillId="5" borderId="9" xfId="4" applyFont="1" applyFill="1" applyBorder="1" applyAlignment="1">
      <alignment horizontal="center" vertical="center"/>
    </xf>
    <xf numFmtId="0" fontId="4" fillId="10" borderId="18" xfId="4" applyFont="1" applyFill="1" applyBorder="1" applyAlignment="1">
      <alignment horizontal="center" vertical="center"/>
    </xf>
    <xf numFmtId="0" fontId="4" fillId="10" borderId="0" xfId="4" applyFont="1" applyFill="1" applyAlignment="1">
      <alignment horizontal="center" vertical="center"/>
    </xf>
    <xf numFmtId="0" fontId="4" fillId="10" borderId="9" xfId="4" applyFont="1" applyFill="1" applyBorder="1" applyAlignment="1">
      <alignment horizontal="center" vertical="center"/>
    </xf>
    <xf numFmtId="0" fontId="4" fillId="17" borderId="0" xfId="4" applyFont="1" applyFill="1" applyAlignment="1">
      <alignment horizontal="center" vertical="center" wrapText="1"/>
    </xf>
    <xf numFmtId="0" fontId="21" fillId="0" borderId="18" xfId="0" applyFont="1" applyBorder="1" applyAlignment="1">
      <alignment horizontal="center" vertical="center"/>
    </xf>
    <xf numFmtId="0" fontId="21" fillId="0" borderId="0" xfId="0" applyFont="1" applyAlignment="1">
      <alignment horizontal="center" vertical="center"/>
    </xf>
    <xf numFmtId="0" fontId="21" fillId="0" borderId="9" xfId="0" applyFont="1" applyBorder="1" applyAlignment="1">
      <alignment horizontal="center" vertical="center"/>
    </xf>
    <xf numFmtId="0" fontId="4" fillId="3" borderId="0" xfId="4" applyFont="1" applyFill="1" applyAlignment="1">
      <alignment horizontal="center" vertical="center" wrapText="1"/>
    </xf>
    <xf numFmtId="0" fontId="4" fillId="23" borderId="0" xfId="4" applyFont="1" applyFill="1" applyAlignment="1">
      <alignment horizontal="center" vertical="center" wrapText="1"/>
    </xf>
    <xf numFmtId="0" fontId="4" fillId="9" borderId="0" xfId="4" applyFont="1" applyFill="1" applyAlignment="1">
      <alignment horizontal="center" vertical="center" wrapText="1"/>
    </xf>
    <xf numFmtId="0" fontId="4" fillId="24" borderId="18" xfId="4" applyFont="1" applyFill="1" applyBorder="1" applyAlignment="1">
      <alignment horizontal="center" vertical="center" wrapText="1"/>
    </xf>
    <xf numFmtId="0" fontId="4" fillId="24" borderId="0" xfId="4" applyFont="1" applyFill="1" applyAlignment="1">
      <alignment horizontal="center" vertical="center" wrapText="1"/>
    </xf>
    <xf numFmtId="0" fontId="4" fillId="24" borderId="9" xfId="4" applyFont="1" applyFill="1" applyBorder="1" applyAlignment="1">
      <alignment horizontal="center" vertical="center" wrapText="1"/>
    </xf>
    <xf numFmtId="0" fontId="0" fillId="0" borderId="0" xfId="0" applyAlignment="1">
      <alignment horizontal="center" vertical="center"/>
    </xf>
    <xf numFmtId="0" fontId="4" fillId="12" borderId="18" xfId="4" applyFont="1" applyFill="1" applyBorder="1" applyAlignment="1">
      <alignment horizontal="center" vertical="center" wrapText="1"/>
    </xf>
    <xf numFmtId="0" fontId="4" fillId="12" borderId="0" xfId="4" applyFont="1" applyFill="1" applyAlignment="1">
      <alignment horizontal="center" vertical="center" wrapText="1"/>
    </xf>
    <xf numFmtId="0" fontId="4" fillId="12" borderId="9" xfId="4" applyFont="1" applyFill="1" applyBorder="1" applyAlignment="1">
      <alignment horizontal="center" vertical="center" wrapText="1"/>
    </xf>
    <xf numFmtId="0" fontId="4" fillId="7" borderId="0" xfId="4" applyFont="1" applyFill="1" applyAlignment="1">
      <alignment horizontal="center" vertical="center" wrapText="1"/>
    </xf>
    <xf numFmtId="0" fontId="4" fillId="8" borderId="18" xfId="4" applyFont="1" applyFill="1" applyBorder="1" applyAlignment="1">
      <alignment horizontal="center" vertical="center" wrapText="1"/>
    </xf>
    <xf numFmtId="0" fontId="4" fillId="8" borderId="0" xfId="4" applyFont="1" applyFill="1" applyAlignment="1">
      <alignment horizontal="center" vertical="center" wrapText="1"/>
    </xf>
    <xf numFmtId="0" fontId="4" fillId="8" borderId="9" xfId="4" applyFont="1" applyFill="1" applyBorder="1" applyAlignment="1">
      <alignment horizontal="center" vertical="center" wrapText="1"/>
    </xf>
    <xf numFmtId="0" fontId="6" fillId="0" borderId="0" xfId="0" applyFont="1" applyAlignment="1">
      <alignment horizontal="center" wrapText="1"/>
    </xf>
    <xf numFmtId="0" fontId="6" fillId="0" borderId="11" xfId="0" applyFont="1" applyBorder="1" applyAlignment="1">
      <alignment horizontal="center" wrapText="1"/>
    </xf>
    <xf numFmtId="0" fontId="2" fillId="0" borderId="0" xfId="0" applyFont="1" applyAlignment="1">
      <alignment horizontal="center" vertical="center" wrapText="1"/>
    </xf>
    <xf numFmtId="0" fontId="4" fillId="12" borderId="17" xfId="4" applyFont="1" applyFill="1" applyBorder="1" applyAlignment="1">
      <alignment horizontal="center" vertical="center"/>
    </xf>
    <xf numFmtId="0" fontId="4" fillId="12" borderId="7" xfId="4" applyFont="1" applyFill="1" applyBorder="1" applyAlignment="1">
      <alignment horizontal="center" vertical="center"/>
    </xf>
    <xf numFmtId="0" fontId="4" fillId="9" borderId="26" xfId="4" applyFont="1" applyFill="1" applyBorder="1" applyAlignment="1">
      <alignment horizontal="center" vertical="center"/>
    </xf>
    <xf numFmtId="0" fontId="4" fillId="9" borderId="4" xfId="4" applyFont="1" applyFill="1" applyBorder="1" applyAlignment="1">
      <alignment horizontal="center" vertical="center"/>
    </xf>
    <xf numFmtId="0" fontId="4" fillId="9" borderId="32" xfId="4" applyFont="1" applyFill="1" applyBorder="1" applyAlignment="1">
      <alignment horizontal="center" vertical="center"/>
    </xf>
    <xf numFmtId="0" fontId="4" fillId="15" borderId="18" xfId="4" applyFont="1" applyFill="1" applyBorder="1" applyAlignment="1">
      <alignment horizontal="center" vertical="center"/>
    </xf>
    <xf numFmtId="0" fontId="4" fillId="15" borderId="0" xfId="4" applyFont="1" applyFill="1" applyAlignment="1">
      <alignment horizontal="center" vertical="center"/>
    </xf>
    <xf numFmtId="0" fontId="4" fillId="15" borderId="9" xfId="4" applyFont="1" applyFill="1" applyBorder="1" applyAlignment="1">
      <alignment horizontal="center" vertical="center"/>
    </xf>
    <xf numFmtId="0" fontId="4" fillId="8" borderId="17" xfId="4" applyFont="1" applyFill="1" applyBorder="1" applyAlignment="1">
      <alignment horizontal="center" vertical="center"/>
    </xf>
    <xf numFmtId="0" fontId="4" fillId="8" borderId="7" xfId="4" applyFont="1" applyFill="1" applyBorder="1" applyAlignment="1">
      <alignment horizontal="center" vertical="center"/>
    </xf>
    <xf numFmtId="0" fontId="4" fillId="8" borderId="8" xfId="4" applyFont="1" applyFill="1" applyBorder="1" applyAlignment="1">
      <alignment horizontal="center" vertical="center"/>
    </xf>
    <xf numFmtId="0" fontId="4" fillId="21" borderId="18" xfId="4" applyFont="1" applyFill="1" applyBorder="1" applyAlignment="1">
      <alignment horizontal="center" vertical="center" wrapText="1"/>
    </xf>
    <xf numFmtId="0" fontId="4" fillId="21" borderId="0" xfId="4" applyFont="1" applyFill="1" applyAlignment="1">
      <alignment horizontal="center" vertical="center" wrapText="1"/>
    </xf>
    <xf numFmtId="0" fontId="4" fillId="21" borderId="9" xfId="4" applyFont="1" applyFill="1" applyBorder="1" applyAlignment="1">
      <alignment horizontal="center" vertical="center" wrapText="1"/>
    </xf>
    <xf numFmtId="0" fontId="6" fillId="0" borderId="18" xfId="0" applyFont="1" applyBorder="1" applyAlignment="1">
      <alignment horizontal="center" wrapText="1"/>
    </xf>
    <xf numFmtId="0" fontId="6" fillId="0" borderId="13" xfId="0" applyFont="1" applyBorder="1" applyAlignment="1">
      <alignment horizontal="center" wrapText="1"/>
    </xf>
    <xf numFmtId="0" fontId="18" fillId="11" borderId="0" xfId="3" applyFont="1" applyFill="1" applyAlignment="1">
      <alignment horizontal="center" vertical="center" textRotation="90" wrapText="1"/>
    </xf>
    <xf numFmtId="0" fontId="6" fillId="0" borderId="9" xfId="0" applyFont="1" applyBorder="1" applyAlignment="1">
      <alignment horizontal="center" wrapText="1"/>
    </xf>
    <xf numFmtId="0" fontId="6" fillId="0" borderId="12" xfId="0" applyFont="1" applyBorder="1" applyAlignment="1">
      <alignment horizontal="center" wrapText="1"/>
    </xf>
    <xf numFmtId="0" fontId="16" fillId="0" borderId="6" xfId="0" applyFont="1" applyBorder="1" applyAlignment="1">
      <alignment horizontal="center" vertical="center"/>
    </xf>
    <xf numFmtId="0" fontId="16" fillId="0" borderId="24" xfId="0" applyFont="1" applyBorder="1" applyAlignment="1">
      <alignment horizontal="center" vertical="center"/>
    </xf>
    <xf numFmtId="0" fontId="16" fillId="0" borderId="31" xfId="0" applyFont="1" applyBorder="1" applyAlignment="1">
      <alignment horizontal="center" vertical="center"/>
    </xf>
  </cellXfs>
  <cellStyles count="13">
    <cellStyle name="Moneda" xfId="1" builtinId="4"/>
    <cellStyle name="Moneda [0] 2" xfId="6"/>
    <cellStyle name="Moneda [0] 3" xfId="9"/>
    <cellStyle name="Moneda 2" xfId="5"/>
    <cellStyle name="Moneda 3" xfId="11"/>
    <cellStyle name="Normal" xfId="0" builtinId="0"/>
    <cellStyle name="Normal 2" xfId="4"/>
    <cellStyle name="Normal 2 2" xfId="7"/>
    <cellStyle name="Normal 3" xfId="3"/>
    <cellStyle name="Normal 3 2" xfId="12"/>
    <cellStyle name="Normal 4" xfId="8"/>
    <cellStyle name="Normal 6" xfId="10"/>
    <cellStyle name="Porcentaje" xfId="2" builtinId="5"/>
  </cellStyles>
  <dxfs count="0"/>
  <tableStyles count="0" defaultTableStyle="TableStyleMedium2" defaultPivotStyle="PivotStyleLight16"/>
  <colors>
    <mruColors>
      <color rgb="FFFF9933"/>
      <color rgb="FFFFCCCC"/>
      <color rgb="FF00FF00"/>
      <color rgb="FFDFFDDD"/>
      <color rgb="FFFFCC00"/>
      <color rgb="FFF6C0EC"/>
      <color rgb="FFD876BC"/>
      <color rgb="FFEF95DE"/>
      <color rgb="FFEAEAEA"/>
      <color rgb="FFA630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4"/>
  <sheetViews>
    <sheetView topLeftCell="A2" zoomScale="80" zoomScaleNormal="80" workbookViewId="0">
      <pane xSplit="3" ySplit="2" topLeftCell="W37" activePane="bottomRight" state="frozen"/>
      <selection activeCell="A2" sqref="A2"/>
      <selection pane="topRight" activeCell="D2" sqref="D2"/>
      <selection pane="bottomLeft" activeCell="A4" sqref="A4"/>
      <selection pane="bottomRight" activeCell="AG44" sqref="AE44:AG44"/>
    </sheetView>
  </sheetViews>
  <sheetFormatPr baseColWidth="10" defaultRowHeight="15"/>
  <cols>
    <col min="1" max="1" width="6" style="165" customWidth="1"/>
    <col min="3" max="3" width="17.85546875" customWidth="1"/>
    <col min="4" max="4" width="61.5703125" customWidth="1"/>
    <col min="5" max="5" width="10" bestFit="1" customWidth="1"/>
    <col min="6" max="6" width="9.42578125" bestFit="1" customWidth="1"/>
    <col min="7" max="7" width="9.42578125" style="164" bestFit="1" customWidth="1"/>
    <col min="8" max="9" width="12.28515625" bestFit="1" customWidth="1"/>
    <col min="10" max="10" width="15.28515625" bestFit="1" customWidth="1"/>
    <col min="11" max="12" width="12.42578125" bestFit="1" customWidth="1"/>
    <col min="13" max="13" width="15.28515625" customWidth="1"/>
    <col min="14" max="15" width="12.28515625" bestFit="1" customWidth="1"/>
    <col min="16" max="16" width="15.28515625" bestFit="1" customWidth="1"/>
    <col min="17" max="18" width="12.42578125" bestFit="1" customWidth="1"/>
    <col min="19" max="19" width="17.140625" customWidth="1"/>
    <col min="20" max="20" width="12" bestFit="1" customWidth="1"/>
    <col min="21" max="21" width="12.28515625" bestFit="1" customWidth="1"/>
    <col min="22" max="22" width="15.28515625" bestFit="1" customWidth="1"/>
    <col min="23" max="24" width="12.42578125" bestFit="1" customWidth="1"/>
    <col min="25" max="25" width="18" customWidth="1"/>
    <col min="26" max="26" width="12.28515625" bestFit="1" customWidth="1"/>
    <col min="27" max="27" width="13.7109375" bestFit="1" customWidth="1"/>
    <col min="28" max="28" width="13.5703125" bestFit="1" customWidth="1"/>
    <col min="29" max="30" width="15.85546875" bestFit="1" customWidth="1"/>
    <col min="31" max="31" width="15.7109375" customWidth="1"/>
    <col min="33" max="33" width="18.140625" customWidth="1"/>
  </cols>
  <sheetData>
    <row r="1" spans="1:33" ht="15.75" thickBot="1">
      <c r="A1" s="163"/>
      <c r="B1" s="82"/>
      <c r="C1" s="82"/>
      <c r="D1" s="82"/>
      <c r="E1" s="82"/>
      <c r="F1" s="82"/>
      <c r="G1" s="82"/>
      <c r="H1" s="306"/>
      <c r="I1" s="306"/>
      <c r="J1" s="306"/>
      <c r="K1" s="306"/>
      <c r="L1" s="306"/>
      <c r="M1" s="220"/>
      <c r="N1" s="307"/>
      <c r="O1" s="307"/>
      <c r="P1" s="307"/>
      <c r="Q1" s="307"/>
      <c r="R1" s="307"/>
      <c r="S1" s="161"/>
      <c r="T1" s="306"/>
      <c r="U1" s="306"/>
      <c r="V1" s="306"/>
      <c r="W1" s="306"/>
      <c r="X1" s="306"/>
      <c r="Y1" s="220"/>
    </row>
    <row r="2" spans="1:33" ht="18.75" customHeight="1">
      <c r="A2" s="163"/>
      <c r="B2" s="82"/>
      <c r="C2" s="82"/>
      <c r="D2" s="82"/>
      <c r="E2" s="82"/>
      <c r="F2" s="82"/>
      <c r="G2" s="82"/>
      <c r="H2" s="308" t="s">
        <v>197</v>
      </c>
      <c r="I2" s="309"/>
      <c r="J2" s="309"/>
      <c r="K2" s="309"/>
      <c r="L2" s="309"/>
      <c r="M2" s="310"/>
      <c r="N2" s="311" t="s">
        <v>198</v>
      </c>
      <c r="O2" s="311"/>
      <c r="P2" s="311"/>
      <c r="Q2" s="311"/>
      <c r="R2" s="311"/>
      <c r="S2" s="311"/>
      <c r="T2" s="312" t="s">
        <v>199</v>
      </c>
      <c r="U2" s="313"/>
      <c r="V2" s="313"/>
      <c r="W2" s="313"/>
      <c r="X2" s="313"/>
      <c r="Y2" s="314"/>
      <c r="AG2" s="299" t="s">
        <v>174</v>
      </c>
    </row>
    <row r="3" spans="1:33" ht="38.25" customHeight="1" thickBot="1">
      <c r="A3" s="189" t="s">
        <v>2</v>
      </c>
      <c r="B3" s="189" t="s">
        <v>77</v>
      </c>
      <c r="C3" s="189" t="s">
        <v>3</v>
      </c>
      <c r="D3" s="189" t="s">
        <v>78</v>
      </c>
      <c r="E3" s="189" t="s">
        <v>4</v>
      </c>
      <c r="F3" s="189" t="s">
        <v>5</v>
      </c>
      <c r="G3" s="218" t="s">
        <v>5</v>
      </c>
      <c r="H3" s="221" t="s">
        <v>7</v>
      </c>
      <c r="I3" s="189" t="s">
        <v>8</v>
      </c>
      <c r="J3" s="189" t="s">
        <v>9</v>
      </c>
      <c r="K3" s="189" t="s">
        <v>10</v>
      </c>
      <c r="L3" s="189" t="s">
        <v>11</v>
      </c>
      <c r="M3" s="222" t="s">
        <v>169</v>
      </c>
      <c r="N3" s="219" t="s">
        <v>7</v>
      </c>
      <c r="O3" s="189" t="s">
        <v>8</v>
      </c>
      <c r="P3" s="189" t="s">
        <v>9</v>
      </c>
      <c r="Q3" s="189" t="s">
        <v>10</v>
      </c>
      <c r="R3" s="189" t="s">
        <v>11</v>
      </c>
      <c r="S3" s="218" t="s">
        <v>169</v>
      </c>
      <c r="T3" s="221" t="s">
        <v>7</v>
      </c>
      <c r="U3" s="189" t="s">
        <v>8</v>
      </c>
      <c r="V3" s="189" t="s">
        <v>9</v>
      </c>
      <c r="W3" s="189" t="s">
        <v>10</v>
      </c>
      <c r="X3" s="189" t="s">
        <v>11</v>
      </c>
      <c r="Y3" s="222" t="s">
        <v>169</v>
      </c>
      <c r="Z3" s="166" t="s">
        <v>12</v>
      </c>
      <c r="AA3" s="166" t="s">
        <v>13</v>
      </c>
      <c r="AB3" s="166" t="s">
        <v>14</v>
      </c>
      <c r="AC3" s="166" t="s">
        <v>15</v>
      </c>
      <c r="AD3" s="166" t="s">
        <v>16</v>
      </c>
      <c r="AE3" s="166" t="s">
        <v>17</v>
      </c>
      <c r="AF3" s="166" t="s">
        <v>18</v>
      </c>
      <c r="AG3" s="299"/>
    </row>
    <row r="4" spans="1:33" ht="48.75" thickBot="1">
      <c r="A4" s="190">
        <v>1</v>
      </c>
      <c r="B4" s="303" t="s">
        <v>46</v>
      </c>
      <c r="C4" s="191" t="s">
        <v>22</v>
      </c>
      <c r="D4" s="231" t="s">
        <v>23</v>
      </c>
      <c r="E4" s="232">
        <v>1</v>
      </c>
      <c r="F4" s="232" t="s">
        <v>19</v>
      </c>
      <c r="G4" s="233">
        <v>1</v>
      </c>
      <c r="H4" s="265">
        <v>400000</v>
      </c>
      <c r="I4" s="259">
        <f>H4*(19%)</f>
        <v>76000</v>
      </c>
      <c r="J4" s="259">
        <f>H4+I4</f>
        <v>476000</v>
      </c>
      <c r="K4" s="259">
        <f>H4*E4</f>
        <v>400000</v>
      </c>
      <c r="L4" s="259">
        <f>J4*E4</f>
        <v>476000</v>
      </c>
      <c r="M4" s="263" t="s">
        <v>170</v>
      </c>
      <c r="N4" s="266">
        <v>380840.34</v>
      </c>
      <c r="O4" s="259">
        <f>N4*(19%)</f>
        <v>72359.664600000004</v>
      </c>
      <c r="P4" s="259">
        <f>N4+O4</f>
        <v>453200.00460000004</v>
      </c>
      <c r="Q4" s="259">
        <f>N4*E4</f>
        <v>380840.34</v>
      </c>
      <c r="R4" s="259">
        <f>P4*E4</f>
        <v>453200.00460000004</v>
      </c>
      <c r="S4" s="282" t="s">
        <v>207</v>
      </c>
      <c r="T4" s="258">
        <v>400000</v>
      </c>
      <c r="U4" s="259">
        <f>T4*(19%)</f>
        <v>76000</v>
      </c>
      <c r="V4" s="259">
        <f>T4+U4</f>
        <v>476000</v>
      </c>
      <c r="W4" s="259">
        <f>T4*E4</f>
        <v>400000</v>
      </c>
      <c r="X4" s="259">
        <f>V4*E4</f>
        <v>476000</v>
      </c>
      <c r="Y4" s="260" t="s">
        <v>209</v>
      </c>
      <c r="Z4" s="223">
        <f>(H4+N4+T4)/3</f>
        <v>393613.44666666671</v>
      </c>
      <c r="AA4" s="192">
        <f>(Z4*19%)</f>
        <v>74786.554866666673</v>
      </c>
      <c r="AB4" s="192">
        <f>(Z4+AA4)</f>
        <v>468400.00153333339</v>
      </c>
      <c r="AC4" s="192">
        <f>Z4*E4</f>
        <v>393613.44666666671</v>
      </c>
      <c r="AD4" s="192">
        <f>AB4*E4</f>
        <v>468400.00153333339</v>
      </c>
      <c r="AE4" s="193">
        <f>STDEVP(L4,R4,X4)</f>
        <v>10748.020905574707</v>
      </c>
      <c r="AF4" s="194">
        <f>(AE4/AD4)</f>
        <v>2.2946244385974517E-2</v>
      </c>
      <c r="AG4" s="195">
        <f>G4*AD4</f>
        <v>468400.00153333339</v>
      </c>
    </row>
    <row r="5" spans="1:33" ht="48.75" thickBot="1">
      <c r="A5" s="190">
        <v>2</v>
      </c>
      <c r="B5" s="304"/>
      <c r="C5" s="167" t="s">
        <v>24</v>
      </c>
      <c r="D5" s="234" t="s">
        <v>82</v>
      </c>
      <c r="E5" s="235">
        <v>1</v>
      </c>
      <c r="F5" s="235" t="s">
        <v>19</v>
      </c>
      <c r="G5" s="236">
        <v>1</v>
      </c>
      <c r="H5" s="267">
        <v>3277310.92</v>
      </c>
      <c r="I5" s="20">
        <f t="shared" ref="I5:I18" si="0">H5*(19%)</f>
        <v>622689.07479999994</v>
      </c>
      <c r="J5" s="20">
        <f t="shared" ref="J5:J10" si="1">H5+I5</f>
        <v>3899999.9948</v>
      </c>
      <c r="K5" s="20">
        <f t="shared" ref="K5:K10" si="2">H5*E5</f>
        <v>3277310.92</v>
      </c>
      <c r="L5" s="20">
        <f t="shared" ref="L5:L10" si="3">J5*E5</f>
        <v>3899999.9948</v>
      </c>
      <c r="M5" s="261" t="s">
        <v>170</v>
      </c>
      <c r="N5" s="268">
        <v>3800000</v>
      </c>
      <c r="O5" s="20">
        <f t="shared" ref="O5:O18" si="4">N5*(19%)</f>
        <v>722000</v>
      </c>
      <c r="P5" s="20">
        <f t="shared" ref="P5:P10" si="5">N5+O5</f>
        <v>4522000</v>
      </c>
      <c r="Q5" s="20">
        <f t="shared" ref="Q5:Q10" si="6">N5*E5</f>
        <v>3800000</v>
      </c>
      <c r="R5" s="20">
        <f t="shared" ref="R5:R10" si="7">P5*E5</f>
        <v>4522000</v>
      </c>
      <c r="S5" s="270" t="s">
        <v>171</v>
      </c>
      <c r="T5" s="6">
        <v>3277310.92</v>
      </c>
      <c r="U5" s="20">
        <f t="shared" ref="U5:U18" si="8">T5*(19%)</f>
        <v>622689.07479999994</v>
      </c>
      <c r="V5" s="20">
        <f t="shared" ref="V5:V10" si="9">T5+U5</f>
        <v>3899999.9948</v>
      </c>
      <c r="W5" s="20">
        <f t="shared" ref="W5:W10" si="10">T5*E5</f>
        <v>3277310.92</v>
      </c>
      <c r="X5" s="20">
        <f t="shared" ref="X5:X10" si="11">V5*E5</f>
        <v>3899999.9948</v>
      </c>
      <c r="Y5" s="261" t="s">
        <v>209</v>
      </c>
      <c r="Z5" s="224">
        <f t="shared" ref="Z5:Z10" si="12">(H5+N5+T5)/3</f>
        <v>3451540.6133333333</v>
      </c>
      <c r="AA5" s="169">
        <f t="shared" ref="AA5:AA18" si="13">(Z5*19%)</f>
        <v>655792.7165333333</v>
      </c>
      <c r="AB5" s="169">
        <f t="shared" ref="AB5:AB10" si="14">(Z5+AA5)</f>
        <v>4107333.3298666663</v>
      </c>
      <c r="AC5" s="169">
        <f t="shared" ref="AC5:AC10" si="15">Z5*E5</f>
        <v>3451540.6133333333</v>
      </c>
      <c r="AD5" s="169">
        <f t="shared" ref="AD5:AD10" si="16">AB5*E5</f>
        <v>4107333.3298666663</v>
      </c>
      <c r="AE5" s="185">
        <f t="shared" ref="AE5:AE10" si="17">STDEVP(L5,R5,X5)</f>
        <v>293213.61438332521</v>
      </c>
      <c r="AF5" s="186">
        <f t="shared" ref="AF5:AF10" si="18">(AE5/AD5)</f>
        <v>7.1387830213634887E-2</v>
      </c>
      <c r="AG5" s="196">
        <f t="shared" ref="AG5:AG10" si="19">G5*AD5</f>
        <v>4107333.3298666663</v>
      </c>
    </row>
    <row r="6" spans="1:33" ht="36.75" thickBot="1">
      <c r="A6" s="190">
        <v>3</v>
      </c>
      <c r="B6" s="304"/>
      <c r="C6" s="167" t="s">
        <v>30</v>
      </c>
      <c r="D6" s="234" t="s">
        <v>101</v>
      </c>
      <c r="E6" s="235">
        <v>1</v>
      </c>
      <c r="F6" s="235" t="s">
        <v>19</v>
      </c>
      <c r="G6" s="236">
        <v>3</v>
      </c>
      <c r="H6" s="267">
        <v>252100.84</v>
      </c>
      <c r="I6" s="20">
        <f t="shared" si="0"/>
        <v>47899.159599999999</v>
      </c>
      <c r="J6" s="20">
        <f t="shared" si="1"/>
        <v>299999.99959999998</v>
      </c>
      <c r="K6" s="20">
        <f t="shared" si="2"/>
        <v>252100.84</v>
      </c>
      <c r="L6" s="20">
        <f t="shared" si="3"/>
        <v>299999.99959999998</v>
      </c>
      <c r="M6" s="269" t="s">
        <v>170</v>
      </c>
      <c r="N6" s="268">
        <v>235294.12</v>
      </c>
      <c r="O6" s="20">
        <f t="shared" si="4"/>
        <v>44705.882799999999</v>
      </c>
      <c r="P6" s="20">
        <f t="shared" si="5"/>
        <v>280000.00280000002</v>
      </c>
      <c r="Q6" s="20">
        <f t="shared" si="6"/>
        <v>235294.12</v>
      </c>
      <c r="R6" s="20">
        <f t="shared" si="7"/>
        <v>280000.00280000002</v>
      </c>
      <c r="S6" s="270" t="s">
        <v>172</v>
      </c>
      <c r="T6" s="6">
        <v>256294</v>
      </c>
      <c r="U6" s="20">
        <f t="shared" si="8"/>
        <v>48695.86</v>
      </c>
      <c r="V6" s="20">
        <f t="shared" si="9"/>
        <v>304989.86</v>
      </c>
      <c r="W6" s="20">
        <f t="shared" si="10"/>
        <v>256294</v>
      </c>
      <c r="X6" s="20">
        <f t="shared" si="11"/>
        <v>304989.86</v>
      </c>
      <c r="Y6" s="261" t="s">
        <v>173</v>
      </c>
      <c r="Z6" s="224">
        <f t="shared" si="12"/>
        <v>247896.31999999998</v>
      </c>
      <c r="AA6" s="169">
        <f t="shared" si="13"/>
        <v>47100.300799999997</v>
      </c>
      <c r="AB6" s="169">
        <f t="shared" si="14"/>
        <v>294996.62079999998</v>
      </c>
      <c r="AC6" s="169">
        <f t="shared" si="15"/>
        <v>247896.31999999998</v>
      </c>
      <c r="AD6" s="169">
        <f t="shared" si="16"/>
        <v>294996.62079999998</v>
      </c>
      <c r="AE6" s="185">
        <f t="shared" si="17"/>
        <v>10798.104471968358</v>
      </c>
      <c r="AF6" s="186">
        <f t="shared" si="18"/>
        <v>3.6604163270362311E-2</v>
      </c>
      <c r="AG6" s="196">
        <f t="shared" si="19"/>
        <v>884989.86239999998</v>
      </c>
    </row>
    <row r="7" spans="1:33" ht="51.75" thickBot="1">
      <c r="A7" s="190">
        <v>4</v>
      </c>
      <c r="B7" s="304"/>
      <c r="C7" s="168" t="s">
        <v>31</v>
      </c>
      <c r="D7" s="237" t="s">
        <v>164</v>
      </c>
      <c r="E7" s="170">
        <v>1</v>
      </c>
      <c r="F7" s="170" t="s">
        <v>19</v>
      </c>
      <c r="G7" s="236">
        <v>1</v>
      </c>
      <c r="H7" s="267">
        <v>3000000</v>
      </c>
      <c r="I7" s="20">
        <f t="shared" si="0"/>
        <v>570000</v>
      </c>
      <c r="J7" s="20">
        <f t="shared" si="1"/>
        <v>3570000</v>
      </c>
      <c r="K7" s="20">
        <f t="shared" si="2"/>
        <v>3000000</v>
      </c>
      <c r="L7" s="20">
        <f t="shared" si="3"/>
        <v>3570000</v>
      </c>
      <c r="M7" s="261" t="s">
        <v>175</v>
      </c>
      <c r="N7" s="268">
        <v>2910600</v>
      </c>
      <c r="O7" s="20">
        <f t="shared" si="4"/>
        <v>553014</v>
      </c>
      <c r="P7" s="20">
        <f t="shared" si="5"/>
        <v>3463614</v>
      </c>
      <c r="Q7" s="20">
        <f t="shared" si="6"/>
        <v>2910600</v>
      </c>
      <c r="R7" s="20">
        <f t="shared" si="7"/>
        <v>3463614</v>
      </c>
      <c r="S7" s="270" t="s">
        <v>210</v>
      </c>
      <c r="T7" s="6">
        <v>3277310.92</v>
      </c>
      <c r="U7" s="20">
        <f t="shared" si="8"/>
        <v>622689.07479999994</v>
      </c>
      <c r="V7" s="20">
        <f t="shared" si="9"/>
        <v>3899999.9948</v>
      </c>
      <c r="W7" s="20">
        <f t="shared" si="10"/>
        <v>3277310.92</v>
      </c>
      <c r="X7" s="20">
        <f t="shared" si="11"/>
        <v>3899999.9948</v>
      </c>
      <c r="Y7" s="261" t="s">
        <v>208</v>
      </c>
      <c r="Z7" s="224">
        <f t="shared" si="12"/>
        <v>3062636.9733333332</v>
      </c>
      <c r="AA7" s="169">
        <f t="shared" si="13"/>
        <v>581901.02493333328</v>
      </c>
      <c r="AB7" s="169">
        <f t="shared" si="14"/>
        <v>3644537.9982666662</v>
      </c>
      <c r="AC7" s="169">
        <f t="shared" si="15"/>
        <v>3062636.9733333332</v>
      </c>
      <c r="AD7" s="169">
        <f t="shared" si="16"/>
        <v>3644537.9982666662</v>
      </c>
      <c r="AE7" s="185">
        <f t="shared" si="17"/>
        <v>185786.82946430409</v>
      </c>
      <c r="AF7" s="186">
        <f t="shared" si="18"/>
        <v>5.0976784863448775E-2</v>
      </c>
      <c r="AG7" s="196">
        <f t="shared" si="19"/>
        <v>3644537.9982666662</v>
      </c>
    </row>
    <row r="8" spans="1:33" ht="48.75" thickBot="1">
      <c r="A8" s="190">
        <v>5</v>
      </c>
      <c r="B8" s="304"/>
      <c r="C8" s="167" t="s">
        <v>90</v>
      </c>
      <c r="D8" s="234" t="s">
        <v>165</v>
      </c>
      <c r="E8" s="235">
        <v>1</v>
      </c>
      <c r="F8" s="235" t="s">
        <v>19</v>
      </c>
      <c r="G8" s="236">
        <v>1</v>
      </c>
      <c r="H8" s="267">
        <v>1680672.27</v>
      </c>
      <c r="I8" s="20">
        <f t="shared" si="0"/>
        <v>319327.73129999998</v>
      </c>
      <c r="J8" s="20">
        <f t="shared" si="1"/>
        <v>2000000.0013000001</v>
      </c>
      <c r="K8" s="20">
        <f t="shared" si="2"/>
        <v>1680672.27</v>
      </c>
      <c r="L8" s="20">
        <f t="shared" si="3"/>
        <v>2000000.0013000001</v>
      </c>
      <c r="M8" s="271" t="s">
        <v>170</v>
      </c>
      <c r="N8" s="268">
        <v>1800000</v>
      </c>
      <c r="O8" s="20">
        <f t="shared" si="4"/>
        <v>342000</v>
      </c>
      <c r="P8" s="20">
        <f t="shared" si="5"/>
        <v>2142000</v>
      </c>
      <c r="Q8" s="20">
        <f t="shared" si="6"/>
        <v>1800000</v>
      </c>
      <c r="R8" s="20">
        <f t="shared" si="7"/>
        <v>2142000</v>
      </c>
      <c r="S8" s="270" t="s">
        <v>176</v>
      </c>
      <c r="T8" s="6">
        <v>1680672</v>
      </c>
      <c r="U8" s="20">
        <f t="shared" si="8"/>
        <v>319327.68</v>
      </c>
      <c r="V8" s="20">
        <f t="shared" si="9"/>
        <v>1999999.68</v>
      </c>
      <c r="W8" s="20">
        <f t="shared" si="10"/>
        <v>1680672</v>
      </c>
      <c r="X8" s="20">
        <f t="shared" si="11"/>
        <v>1999999.68</v>
      </c>
      <c r="Y8" s="261" t="s">
        <v>209</v>
      </c>
      <c r="Z8" s="224">
        <f t="shared" si="12"/>
        <v>1720448.0899999999</v>
      </c>
      <c r="AA8" s="169">
        <f t="shared" si="13"/>
        <v>326885.13709999999</v>
      </c>
      <c r="AB8" s="169">
        <f t="shared" si="14"/>
        <v>2047333.2270999998</v>
      </c>
      <c r="AC8" s="169">
        <f t="shared" si="15"/>
        <v>1720448.0899999999</v>
      </c>
      <c r="AD8" s="169">
        <f t="shared" si="16"/>
        <v>2047333.2270999998</v>
      </c>
      <c r="AE8" s="185">
        <f t="shared" si="17"/>
        <v>66939.517070765389</v>
      </c>
      <c r="AF8" s="186">
        <f t="shared" si="18"/>
        <v>3.2695955980543367E-2</v>
      </c>
      <c r="AG8" s="196">
        <f t="shared" si="19"/>
        <v>2047333.2270999998</v>
      </c>
    </row>
    <row r="9" spans="1:33" ht="84.75" thickBot="1">
      <c r="A9" s="190">
        <v>6</v>
      </c>
      <c r="B9" s="304"/>
      <c r="C9" s="167" t="s">
        <v>32</v>
      </c>
      <c r="D9" s="234" t="s">
        <v>81</v>
      </c>
      <c r="E9" s="235">
        <v>1</v>
      </c>
      <c r="F9" s="235" t="s">
        <v>19</v>
      </c>
      <c r="G9" s="236">
        <v>1</v>
      </c>
      <c r="H9" s="267">
        <v>3205882.35</v>
      </c>
      <c r="I9" s="20">
        <f t="shared" si="0"/>
        <v>609117.64650000003</v>
      </c>
      <c r="J9" s="20">
        <f t="shared" si="1"/>
        <v>3814999.9965000004</v>
      </c>
      <c r="K9" s="20">
        <f t="shared" si="2"/>
        <v>3205882.35</v>
      </c>
      <c r="L9" s="20">
        <f t="shared" si="3"/>
        <v>3814999.9965000004</v>
      </c>
      <c r="M9" s="272" t="s">
        <v>177</v>
      </c>
      <c r="N9" s="268">
        <v>3193193.28</v>
      </c>
      <c r="O9" s="20">
        <f t="shared" si="4"/>
        <v>606706.72320000001</v>
      </c>
      <c r="P9" s="20" t="s">
        <v>211</v>
      </c>
      <c r="Q9" s="20">
        <f t="shared" si="6"/>
        <v>3193193.28</v>
      </c>
      <c r="R9" s="20" t="e">
        <f t="shared" si="7"/>
        <v>#VALUE!</v>
      </c>
      <c r="S9" s="270" t="s">
        <v>178</v>
      </c>
      <c r="T9" s="6">
        <v>3193193.28</v>
      </c>
      <c r="U9" s="20">
        <f t="shared" si="8"/>
        <v>606706.72320000001</v>
      </c>
      <c r="V9" s="20">
        <f t="shared" si="9"/>
        <v>3799900.0031999997</v>
      </c>
      <c r="W9" s="20">
        <f t="shared" si="10"/>
        <v>3193193.28</v>
      </c>
      <c r="X9" s="20">
        <f t="shared" si="11"/>
        <v>3799900.0031999997</v>
      </c>
      <c r="Y9" s="261" t="s">
        <v>180</v>
      </c>
      <c r="Z9" s="224">
        <f t="shared" si="12"/>
        <v>3197422.97</v>
      </c>
      <c r="AA9" s="169">
        <f t="shared" si="13"/>
        <v>607510.36430000002</v>
      </c>
      <c r="AB9" s="169">
        <f t="shared" si="14"/>
        <v>3804933.3343000002</v>
      </c>
      <c r="AC9" s="169">
        <f t="shared" si="15"/>
        <v>3197422.97</v>
      </c>
      <c r="AD9" s="169">
        <f t="shared" si="16"/>
        <v>3804933.3343000002</v>
      </c>
      <c r="AE9" s="185" t="e">
        <f t="shared" si="17"/>
        <v>#VALUE!</v>
      </c>
      <c r="AF9" s="186" t="e">
        <f t="shared" si="18"/>
        <v>#VALUE!</v>
      </c>
      <c r="AG9" s="196">
        <f t="shared" si="19"/>
        <v>3804933.3343000002</v>
      </c>
    </row>
    <row r="10" spans="1:33" ht="48.75" thickBot="1">
      <c r="A10" s="190">
        <v>7</v>
      </c>
      <c r="B10" s="305"/>
      <c r="C10" s="197" t="s">
        <v>47</v>
      </c>
      <c r="D10" s="238" t="s">
        <v>80</v>
      </c>
      <c r="E10" s="239">
        <v>1</v>
      </c>
      <c r="F10" s="239" t="s">
        <v>19</v>
      </c>
      <c r="G10" s="240">
        <v>1</v>
      </c>
      <c r="H10" s="273">
        <v>1008319.33</v>
      </c>
      <c r="I10" s="128">
        <f t="shared" si="0"/>
        <v>191580.6727</v>
      </c>
      <c r="J10" s="128">
        <f t="shared" si="1"/>
        <v>1199900.0027000001</v>
      </c>
      <c r="K10" s="128">
        <f t="shared" si="2"/>
        <v>1008319.33</v>
      </c>
      <c r="L10" s="128">
        <f t="shared" si="3"/>
        <v>1199900.0027000001</v>
      </c>
      <c r="M10" s="262" t="s">
        <v>177</v>
      </c>
      <c r="N10" s="274">
        <v>1283120</v>
      </c>
      <c r="O10" s="128">
        <f t="shared" si="4"/>
        <v>243792.8</v>
      </c>
      <c r="P10" s="128">
        <f t="shared" si="5"/>
        <v>1526912.8</v>
      </c>
      <c r="Q10" s="128">
        <f t="shared" si="6"/>
        <v>1283120</v>
      </c>
      <c r="R10" s="128">
        <f t="shared" si="7"/>
        <v>1526912.8</v>
      </c>
      <c r="S10" s="275" t="s">
        <v>179</v>
      </c>
      <c r="T10" s="8">
        <v>1050336.1299999999</v>
      </c>
      <c r="U10" s="128">
        <f t="shared" si="8"/>
        <v>199563.86469999998</v>
      </c>
      <c r="V10" s="128">
        <f t="shared" si="9"/>
        <v>1249899.9946999999</v>
      </c>
      <c r="W10" s="128">
        <f t="shared" si="10"/>
        <v>1050336.1299999999</v>
      </c>
      <c r="X10" s="128">
        <f t="shared" si="11"/>
        <v>1249899.9946999999</v>
      </c>
      <c r="Y10" s="262" t="s">
        <v>180</v>
      </c>
      <c r="Z10" s="225">
        <f t="shared" si="12"/>
        <v>1113925.1533333333</v>
      </c>
      <c r="AA10" s="198">
        <f t="shared" si="13"/>
        <v>211645.77913333333</v>
      </c>
      <c r="AB10" s="198">
        <f t="shared" si="14"/>
        <v>1325570.9324666667</v>
      </c>
      <c r="AC10" s="198">
        <f t="shared" si="15"/>
        <v>1113925.1533333333</v>
      </c>
      <c r="AD10" s="198">
        <f t="shared" si="16"/>
        <v>1325570.9324666667</v>
      </c>
      <c r="AE10" s="199">
        <f t="shared" si="17"/>
        <v>143826.0767185115</v>
      </c>
      <c r="AF10" s="200">
        <f t="shared" si="18"/>
        <v>0.10850123007063464</v>
      </c>
      <c r="AG10" s="201">
        <f t="shared" si="19"/>
        <v>1325570.9324666667</v>
      </c>
    </row>
    <row r="11" spans="1:33" ht="60.75" thickBot="1">
      <c r="A11" s="190">
        <v>8</v>
      </c>
      <c r="B11" s="300" t="s">
        <v>166</v>
      </c>
      <c r="C11" s="207" t="s">
        <v>27</v>
      </c>
      <c r="D11" s="241" t="s">
        <v>44</v>
      </c>
      <c r="E11" s="242">
        <v>1</v>
      </c>
      <c r="F11" s="243" t="s">
        <v>19</v>
      </c>
      <c r="G11" s="244">
        <v>1</v>
      </c>
      <c r="H11" s="265">
        <v>4166372.27</v>
      </c>
      <c r="I11" s="259">
        <f t="shared" si="0"/>
        <v>791610.73129999998</v>
      </c>
      <c r="J11" s="259">
        <f t="shared" ref="J11:J18" si="20">H11+I11</f>
        <v>4957983.0012999997</v>
      </c>
      <c r="K11" s="259">
        <f t="shared" ref="K11:K18" si="21">H11*E11</f>
        <v>4166372.27</v>
      </c>
      <c r="L11" s="259">
        <f t="shared" ref="L11:L18" si="22">J11*E11</f>
        <v>4957983.0012999997</v>
      </c>
      <c r="M11" s="263" t="s">
        <v>181</v>
      </c>
      <c r="N11" s="266">
        <v>3677478.99</v>
      </c>
      <c r="O11" s="259">
        <f t="shared" si="4"/>
        <v>698721.00810000009</v>
      </c>
      <c r="P11" s="259">
        <f t="shared" ref="P11:P18" si="23">N11+O11</f>
        <v>4376199.9981000004</v>
      </c>
      <c r="Q11" s="259">
        <f t="shared" ref="Q11:Q18" si="24">N11*E11</f>
        <v>3677478.99</v>
      </c>
      <c r="R11" s="259">
        <f t="shared" ref="R11:R18" si="25">P11*E11</f>
        <v>4376199.9981000004</v>
      </c>
      <c r="S11" s="276" t="s">
        <v>182</v>
      </c>
      <c r="T11" s="258">
        <v>4453781.51</v>
      </c>
      <c r="U11" s="259">
        <f t="shared" si="8"/>
        <v>846218.48690000002</v>
      </c>
      <c r="V11" s="259">
        <f t="shared" ref="V11:V18" si="26">T11+U11</f>
        <v>5299999.9968999997</v>
      </c>
      <c r="W11" s="259">
        <f t="shared" ref="W11:W18" si="27">T11*E11</f>
        <v>4453781.51</v>
      </c>
      <c r="X11" s="259">
        <f t="shared" ref="X11:X18" si="28">V11*E11</f>
        <v>5299999.9968999997</v>
      </c>
      <c r="Y11" s="263" t="s">
        <v>183</v>
      </c>
      <c r="Z11" s="226">
        <f t="shared" ref="Z11:Z18" si="29">(H11+N11+T11)/3</f>
        <v>4099210.9233333333</v>
      </c>
      <c r="AA11" s="208">
        <f t="shared" si="13"/>
        <v>778850.07543333329</v>
      </c>
      <c r="AB11" s="208">
        <f t="shared" ref="AB11:AB18" si="30">(Z11+AA11)</f>
        <v>4878060.9987666663</v>
      </c>
      <c r="AC11" s="208">
        <f t="shared" ref="AC11:AC18" si="31">Z11*E11</f>
        <v>4099210.9233333333</v>
      </c>
      <c r="AD11" s="208">
        <f t="shared" ref="AD11:AD18" si="32">AB11*E11</f>
        <v>4878060.9987666663</v>
      </c>
      <c r="AE11" s="209">
        <f t="shared" ref="AE11:AE18" si="33">STDEVP(L11,R11,X11)</f>
        <v>381350.45501692465</v>
      </c>
      <c r="AF11" s="210">
        <f t="shared" ref="AF11:AF18" si="34">(AE11/AD11)</f>
        <v>7.8176647465733315E-2</v>
      </c>
      <c r="AG11" s="211">
        <f t="shared" ref="AG11:AG18" si="35">G11*AD11</f>
        <v>4878060.9987666663</v>
      </c>
    </row>
    <row r="12" spans="1:33" ht="39" thickBot="1">
      <c r="A12" s="190">
        <v>9</v>
      </c>
      <c r="B12" s="301"/>
      <c r="C12" s="177" t="s">
        <v>25</v>
      </c>
      <c r="D12" s="171" t="s">
        <v>26</v>
      </c>
      <c r="E12" s="173">
        <v>1</v>
      </c>
      <c r="F12" s="172" t="s">
        <v>19</v>
      </c>
      <c r="G12" s="245">
        <v>1</v>
      </c>
      <c r="H12" s="267">
        <v>2780566.39</v>
      </c>
      <c r="I12" s="20">
        <f t="shared" si="0"/>
        <v>528307.61410000001</v>
      </c>
      <c r="J12" s="20">
        <f t="shared" si="20"/>
        <v>3308874.0041</v>
      </c>
      <c r="K12" s="20">
        <f t="shared" si="21"/>
        <v>2780566.39</v>
      </c>
      <c r="L12" s="20">
        <f t="shared" si="22"/>
        <v>3308874.0041</v>
      </c>
      <c r="M12" s="261" t="s">
        <v>184</v>
      </c>
      <c r="N12" s="268">
        <v>2700000</v>
      </c>
      <c r="O12" s="20">
        <f t="shared" si="4"/>
        <v>513000</v>
      </c>
      <c r="P12" s="20">
        <f t="shared" si="23"/>
        <v>3213000</v>
      </c>
      <c r="Q12" s="20">
        <f t="shared" si="24"/>
        <v>2700000</v>
      </c>
      <c r="R12" s="20">
        <f t="shared" si="25"/>
        <v>3213000</v>
      </c>
      <c r="S12" s="270" t="s">
        <v>128</v>
      </c>
      <c r="T12" s="6">
        <v>2689075.63</v>
      </c>
      <c r="U12" s="20">
        <f t="shared" si="8"/>
        <v>510924.36969999998</v>
      </c>
      <c r="V12" s="20">
        <f t="shared" si="26"/>
        <v>3199999.9997</v>
      </c>
      <c r="W12" s="20">
        <f t="shared" si="27"/>
        <v>2689075.63</v>
      </c>
      <c r="X12" s="20">
        <f t="shared" si="28"/>
        <v>3199999.9997</v>
      </c>
      <c r="Y12" s="261" t="s">
        <v>185</v>
      </c>
      <c r="Z12" s="227">
        <f t="shared" si="29"/>
        <v>2723214.0066666668</v>
      </c>
      <c r="AA12" s="180">
        <f t="shared" si="13"/>
        <v>517410.66126666672</v>
      </c>
      <c r="AB12" s="180">
        <f t="shared" si="30"/>
        <v>3240624.6679333337</v>
      </c>
      <c r="AC12" s="180">
        <f t="shared" si="31"/>
        <v>2723214.0066666668</v>
      </c>
      <c r="AD12" s="180">
        <f t="shared" si="32"/>
        <v>3240624.6679333337</v>
      </c>
      <c r="AE12" s="187">
        <f t="shared" si="33"/>
        <v>48550.516079255052</v>
      </c>
      <c r="AF12" s="188">
        <f t="shared" si="34"/>
        <v>1.4981838705257253E-2</v>
      </c>
      <c r="AG12" s="212">
        <f t="shared" si="35"/>
        <v>3240624.6679333337</v>
      </c>
    </row>
    <row r="13" spans="1:33" ht="47.25" customHeight="1" thickBot="1">
      <c r="A13" s="190">
        <v>10</v>
      </c>
      <c r="B13" s="301"/>
      <c r="C13" s="177" t="s">
        <v>28</v>
      </c>
      <c r="D13" s="171" t="s">
        <v>29</v>
      </c>
      <c r="E13" s="173">
        <v>1</v>
      </c>
      <c r="F13" s="172" t="s">
        <v>19</v>
      </c>
      <c r="G13" s="245">
        <v>1</v>
      </c>
      <c r="H13" s="267">
        <v>672268.91</v>
      </c>
      <c r="I13" s="20">
        <f t="shared" si="0"/>
        <v>127731.0929</v>
      </c>
      <c r="J13" s="20">
        <f t="shared" si="20"/>
        <v>800000.00290000008</v>
      </c>
      <c r="K13" s="20">
        <f t="shared" si="21"/>
        <v>672268.91</v>
      </c>
      <c r="L13" s="20">
        <f t="shared" si="22"/>
        <v>800000.00290000008</v>
      </c>
      <c r="M13" s="261" t="s">
        <v>124</v>
      </c>
      <c r="N13" s="268">
        <v>643697.48</v>
      </c>
      <c r="O13" s="20">
        <f t="shared" si="4"/>
        <v>122302.5212</v>
      </c>
      <c r="P13" s="20">
        <f t="shared" si="23"/>
        <v>766000.00119999994</v>
      </c>
      <c r="Q13" s="20">
        <f t="shared" si="24"/>
        <v>643697.48</v>
      </c>
      <c r="R13" s="20">
        <f t="shared" si="25"/>
        <v>766000.00119999994</v>
      </c>
      <c r="S13" s="270" t="s">
        <v>182</v>
      </c>
      <c r="T13" s="6">
        <v>605042</v>
      </c>
      <c r="U13" s="20">
        <f t="shared" si="8"/>
        <v>114957.98</v>
      </c>
      <c r="V13" s="20">
        <f t="shared" si="26"/>
        <v>719999.98</v>
      </c>
      <c r="W13" s="20">
        <f t="shared" si="27"/>
        <v>605042</v>
      </c>
      <c r="X13" s="20">
        <f t="shared" si="28"/>
        <v>719999.98</v>
      </c>
      <c r="Y13" s="261" t="s">
        <v>186</v>
      </c>
      <c r="Z13" s="227">
        <f t="shared" si="29"/>
        <v>640336.13</v>
      </c>
      <c r="AA13" s="180">
        <f t="shared" si="13"/>
        <v>121663.86470000001</v>
      </c>
      <c r="AB13" s="180">
        <f t="shared" si="30"/>
        <v>761999.99470000004</v>
      </c>
      <c r="AC13" s="180">
        <f t="shared" si="31"/>
        <v>640336.13</v>
      </c>
      <c r="AD13" s="180">
        <f t="shared" si="32"/>
        <v>761999.99470000004</v>
      </c>
      <c r="AE13" s="187">
        <f t="shared" si="33"/>
        <v>32782.118652299527</v>
      </c>
      <c r="AF13" s="188">
        <f t="shared" si="34"/>
        <v>4.3021153386235744E-2</v>
      </c>
      <c r="AG13" s="212">
        <f t="shared" si="35"/>
        <v>761999.99470000004</v>
      </c>
    </row>
    <row r="14" spans="1:33" ht="156.75" thickBot="1">
      <c r="A14" s="190">
        <v>11</v>
      </c>
      <c r="B14" s="301"/>
      <c r="C14" s="177" t="s">
        <v>45</v>
      </c>
      <c r="D14" s="171" t="s">
        <v>88</v>
      </c>
      <c r="E14" s="173">
        <v>1</v>
      </c>
      <c r="F14" s="172" t="s">
        <v>19</v>
      </c>
      <c r="G14" s="245">
        <v>1</v>
      </c>
      <c r="H14" s="267">
        <v>6805798.3200000003</v>
      </c>
      <c r="I14" s="20">
        <f t="shared" si="0"/>
        <v>1293101.6808</v>
      </c>
      <c r="J14" s="20">
        <f t="shared" si="20"/>
        <v>8098900.0008000005</v>
      </c>
      <c r="K14" s="20">
        <f t="shared" si="21"/>
        <v>6805798.3200000003</v>
      </c>
      <c r="L14" s="20">
        <f t="shared" si="22"/>
        <v>8098900.0008000005</v>
      </c>
      <c r="M14" s="261" t="s">
        <v>187</v>
      </c>
      <c r="N14" s="268">
        <v>6571428.5700000003</v>
      </c>
      <c r="O14" s="20">
        <f t="shared" si="4"/>
        <v>1248571.4283</v>
      </c>
      <c r="P14" s="20">
        <f t="shared" si="23"/>
        <v>7819999.9983000001</v>
      </c>
      <c r="Q14" s="20">
        <f t="shared" si="24"/>
        <v>6571428.5700000003</v>
      </c>
      <c r="R14" s="20">
        <f t="shared" si="25"/>
        <v>7819999.9983000001</v>
      </c>
      <c r="S14" s="270" t="s">
        <v>188</v>
      </c>
      <c r="T14" s="6">
        <v>6375000</v>
      </c>
      <c r="U14" s="20">
        <f t="shared" si="8"/>
        <v>1211250</v>
      </c>
      <c r="V14" s="20">
        <f t="shared" si="26"/>
        <v>7586250</v>
      </c>
      <c r="W14" s="20">
        <f t="shared" si="27"/>
        <v>6375000</v>
      </c>
      <c r="X14" s="20">
        <f t="shared" si="28"/>
        <v>7586250</v>
      </c>
      <c r="Y14" s="261" t="s">
        <v>189</v>
      </c>
      <c r="Z14" s="227">
        <f t="shared" si="29"/>
        <v>6584075.6299999999</v>
      </c>
      <c r="AA14" s="180">
        <f t="shared" si="13"/>
        <v>1250974.3696999999</v>
      </c>
      <c r="AB14" s="180">
        <f t="shared" si="30"/>
        <v>7835049.9996999996</v>
      </c>
      <c r="AC14" s="180">
        <f t="shared" si="31"/>
        <v>6584075.6299999999</v>
      </c>
      <c r="AD14" s="180">
        <f t="shared" si="32"/>
        <v>7835049.9996999996</v>
      </c>
      <c r="AE14" s="187">
        <f t="shared" si="33"/>
        <v>209558.87436337172</v>
      </c>
      <c r="AF14" s="188">
        <f t="shared" si="34"/>
        <v>2.6746335297336409E-2</v>
      </c>
      <c r="AG14" s="212">
        <f t="shared" si="35"/>
        <v>7835049.9996999996</v>
      </c>
    </row>
    <row r="15" spans="1:33" ht="60.75" thickBot="1">
      <c r="A15" s="190">
        <v>12</v>
      </c>
      <c r="B15" s="301"/>
      <c r="C15" s="178" t="s">
        <v>75</v>
      </c>
      <c r="D15" s="171" t="s">
        <v>76</v>
      </c>
      <c r="E15" s="173">
        <v>1</v>
      </c>
      <c r="F15" s="172" t="s">
        <v>19</v>
      </c>
      <c r="G15" s="245">
        <v>1</v>
      </c>
      <c r="H15" s="267">
        <v>714286</v>
      </c>
      <c r="I15" s="20">
        <f t="shared" si="0"/>
        <v>135714.34</v>
      </c>
      <c r="J15" s="20">
        <f t="shared" si="20"/>
        <v>850000.34</v>
      </c>
      <c r="K15" s="20">
        <f t="shared" si="21"/>
        <v>714286</v>
      </c>
      <c r="L15" s="20">
        <f t="shared" si="22"/>
        <v>850000.34</v>
      </c>
      <c r="M15" s="261" t="s">
        <v>188</v>
      </c>
      <c r="N15" s="268">
        <v>699159.66</v>
      </c>
      <c r="O15" s="20">
        <f t="shared" si="4"/>
        <v>132840.33540000001</v>
      </c>
      <c r="P15" s="20">
        <f t="shared" si="23"/>
        <v>831999.99540000001</v>
      </c>
      <c r="Q15" s="20">
        <f t="shared" si="24"/>
        <v>699159.66</v>
      </c>
      <c r="R15" s="20">
        <f t="shared" si="25"/>
        <v>831999.99540000001</v>
      </c>
      <c r="S15" s="270" t="s">
        <v>190</v>
      </c>
      <c r="T15" s="6">
        <v>655462.18000000005</v>
      </c>
      <c r="U15" s="20">
        <f t="shared" si="8"/>
        <v>124537.81420000001</v>
      </c>
      <c r="V15" s="20">
        <f t="shared" si="26"/>
        <v>779999.99420000007</v>
      </c>
      <c r="W15" s="20">
        <f t="shared" si="27"/>
        <v>655462.18000000005</v>
      </c>
      <c r="X15" s="20">
        <f t="shared" si="28"/>
        <v>779999.99420000007</v>
      </c>
      <c r="Y15" s="261" t="s">
        <v>191</v>
      </c>
      <c r="Z15" s="227">
        <f t="shared" si="29"/>
        <v>689635.94666666677</v>
      </c>
      <c r="AA15" s="180">
        <f t="shared" si="13"/>
        <v>131030.82986666668</v>
      </c>
      <c r="AB15" s="180">
        <f t="shared" si="30"/>
        <v>820666.77653333347</v>
      </c>
      <c r="AC15" s="180">
        <f t="shared" si="31"/>
        <v>689635.94666666677</v>
      </c>
      <c r="AD15" s="180">
        <f t="shared" si="32"/>
        <v>820666.77653333347</v>
      </c>
      <c r="AE15" s="187">
        <f t="shared" si="33"/>
        <v>29679.886460246864</v>
      </c>
      <c r="AF15" s="188">
        <f t="shared" si="34"/>
        <v>3.6165575735404881E-2</v>
      </c>
      <c r="AG15" s="212">
        <f t="shared" si="35"/>
        <v>820666.77653333347</v>
      </c>
    </row>
    <row r="16" spans="1:33" ht="55.5" customHeight="1" thickBot="1">
      <c r="A16" s="190">
        <v>13</v>
      </c>
      <c r="B16" s="301"/>
      <c r="C16" s="178" t="s">
        <v>73</v>
      </c>
      <c r="D16" s="171" t="s">
        <v>74</v>
      </c>
      <c r="E16" s="173">
        <v>1</v>
      </c>
      <c r="F16" s="172" t="s">
        <v>19</v>
      </c>
      <c r="G16" s="245">
        <v>1</v>
      </c>
      <c r="H16" s="267">
        <v>109243.7</v>
      </c>
      <c r="I16" s="20">
        <f t="shared" si="0"/>
        <v>20756.303</v>
      </c>
      <c r="J16" s="20">
        <f t="shared" si="20"/>
        <v>130000.003</v>
      </c>
      <c r="K16" s="20">
        <f t="shared" si="21"/>
        <v>109243.7</v>
      </c>
      <c r="L16" s="20">
        <f t="shared" si="22"/>
        <v>130000.003</v>
      </c>
      <c r="M16" s="261" t="s">
        <v>188</v>
      </c>
      <c r="N16" s="268">
        <v>123025.21</v>
      </c>
      <c r="O16" s="20">
        <f t="shared" si="4"/>
        <v>23374.7899</v>
      </c>
      <c r="P16" s="20">
        <f t="shared" si="23"/>
        <v>146399.9999</v>
      </c>
      <c r="Q16" s="20">
        <f t="shared" si="24"/>
        <v>123025.21</v>
      </c>
      <c r="R16" s="20">
        <f t="shared" si="25"/>
        <v>146399.9999</v>
      </c>
      <c r="S16" s="270" t="s">
        <v>190</v>
      </c>
      <c r="T16" s="6">
        <v>109243.7</v>
      </c>
      <c r="U16" s="20">
        <f t="shared" si="8"/>
        <v>20756.303</v>
      </c>
      <c r="V16" s="20">
        <f t="shared" si="26"/>
        <v>130000.003</v>
      </c>
      <c r="W16" s="20">
        <f t="shared" si="27"/>
        <v>109243.7</v>
      </c>
      <c r="X16" s="20">
        <f t="shared" si="28"/>
        <v>130000.003</v>
      </c>
      <c r="Y16" s="261" t="s">
        <v>192</v>
      </c>
      <c r="Z16" s="227">
        <f t="shared" si="29"/>
        <v>113837.53666666667</v>
      </c>
      <c r="AA16" s="180">
        <f t="shared" si="13"/>
        <v>21629.131966666668</v>
      </c>
      <c r="AB16" s="180">
        <f t="shared" si="30"/>
        <v>135466.66863333335</v>
      </c>
      <c r="AC16" s="180">
        <f t="shared" si="31"/>
        <v>113837.53666666667</v>
      </c>
      <c r="AD16" s="180">
        <f t="shared" si="32"/>
        <v>135466.66863333335</v>
      </c>
      <c r="AE16" s="187">
        <f t="shared" si="33"/>
        <v>7731.0326796189047</v>
      </c>
      <c r="AF16" s="188">
        <f t="shared" si="34"/>
        <v>5.7069630172603081E-2</v>
      </c>
      <c r="AG16" s="212">
        <f t="shared" si="35"/>
        <v>135466.66863333335</v>
      </c>
    </row>
    <row r="17" spans="1:33" ht="42.75" customHeight="1" thickBot="1">
      <c r="A17" s="190">
        <v>14</v>
      </c>
      <c r="B17" s="301"/>
      <c r="C17" s="179" t="s">
        <v>138</v>
      </c>
      <c r="D17" s="174" t="s">
        <v>136</v>
      </c>
      <c r="E17" s="175">
        <v>1</v>
      </c>
      <c r="F17" s="176" t="s">
        <v>19</v>
      </c>
      <c r="G17" s="245">
        <v>1</v>
      </c>
      <c r="H17" s="267">
        <v>5677759.6600000001</v>
      </c>
      <c r="I17" s="20">
        <f t="shared" si="0"/>
        <v>1078774.3354</v>
      </c>
      <c r="J17" s="20">
        <f t="shared" si="20"/>
        <v>6756533.9954000004</v>
      </c>
      <c r="K17" s="20">
        <f t="shared" si="21"/>
        <v>5677759.6600000001</v>
      </c>
      <c r="L17" s="20">
        <f t="shared" si="22"/>
        <v>6756533.9954000004</v>
      </c>
      <c r="M17" s="261" t="s">
        <v>184</v>
      </c>
      <c r="N17" s="268">
        <v>5798319.3300000001</v>
      </c>
      <c r="O17" s="20">
        <f t="shared" si="4"/>
        <v>1101680.6727</v>
      </c>
      <c r="P17" s="20">
        <f t="shared" si="23"/>
        <v>6900000.0027000001</v>
      </c>
      <c r="Q17" s="20">
        <f t="shared" si="24"/>
        <v>5798319.3300000001</v>
      </c>
      <c r="R17" s="20">
        <f t="shared" si="25"/>
        <v>6900000.0027000001</v>
      </c>
      <c r="S17" s="270" t="s">
        <v>128</v>
      </c>
      <c r="T17" s="6">
        <v>4871428.57</v>
      </c>
      <c r="U17" s="20">
        <f t="shared" si="8"/>
        <v>925571.42830000003</v>
      </c>
      <c r="V17" s="20">
        <f t="shared" si="26"/>
        <v>5796999.9983000001</v>
      </c>
      <c r="W17" s="20">
        <f t="shared" si="27"/>
        <v>4871428.57</v>
      </c>
      <c r="X17" s="20">
        <f t="shared" si="28"/>
        <v>5796999.9983000001</v>
      </c>
      <c r="Y17" s="261" t="s">
        <v>193</v>
      </c>
      <c r="Z17" s="227">
        <f t="shared" si="29"/>
        <v>5449169.1866666665</v>
      </c>
      <c r="AA17" s="180">
        <f t="shared" si="13"/>
        <v>1035342.1454666667</v>
      </c>
      <c r="AB17" s="180">
        <f t="shared" si="30"/>
        <v>6484511.3321333332</v>
      </c>
      <c r="AC17" s="180">
        <f t="shared" si="31"/>
        <v>5449169.1866666665</v>
      </c>
      <c r="AD17" s="180">
        <f t="shared" si="32"/>
        <v>6484511.3321333332</v>
      </c>
      <c r="AE17" s="187">
        <f t="shared" si="33"/>
        <v>489659.4050457371</v>
      </c>
      <c r="AF17" s="188">
        <f t="shared" si="34"/>
        <v>7.5512151951879547E-2</v>
      </c>
      <c r="AG17" s="212">
        <f t="shared" si="35"/>
        <v>6484511.3321333332</v>
      </c>
    </row>
    <row r="18" spans="1:33" ht="52.5" customHeight="1" thickBot="1">
      <c r="A18" s="190">
        <v>15</v>
      </c>
      <c r="B18" s="302"/>
      <c r="C18" s="213" t="s">
        <v>141</v>
      </c>
      <c r="D18" s="246" t="s">
        <v>142</v>
      </c>
      <c r="E18" s="247">
        <v>1</v>
      </c>
      <c r="F18" s="248" t="s">
        <v>19</v>
      </c>
      <c r="G18" s="249">
        <v>1</v>
      </c>
      <c r="H18" s="273">
        <v>1022122.69</v>
      </c>
      <c r="I18" s="128">
        <f t="shared" si="0"/>
        <v>194203.31109999999</v>
      </c>
      <c r="J18" s="128">
        <f t="shared" si="20"/>
        <v>1216326.0011</v>
      </c>
      <c r="K18" s="128">
        <f t="shared" si="21"/>
        <v>1022122.69</v>
      </c>
      <c r="L18" s="128">
        <f t="shared" si="22"/>
        <v>1216326.0011</v>
      </c>
      <c r="M18" s="262" t="s">
        <v>194</v>
      </c>
      <c r="N18" s="274">
        <v>725000</v>
      </c>
      <c r="O18" s="128">
        <f t="shared" si="4"/>
        <v>137750</v>
      </c>
      <c r="P18" s="128">
        <f t="shared" si="23"/>
        <v>862750</v>
      </c>
      <c r="Q18" s="128">
        <f t="shared" si="24"/>
        <v>725000</v>
      </c>
      <c r="R18" s="128">
        <f t="shared" si="25"/>
        <v>862750</v>
      </c>
      <c r="S18" s="275" t="s">
        <v>195</v>
      </c>
      <c r="T18" s="8">
        <v>924369.75</v>
      </c>
      <c r="U18" s="128">
        <f t="shared" si="8"/>
        <v>175630.2525</v>
      </c>
      <c r="V18" s="128">
        <f t="shared" si="26"/>
        <v>1100000.0024999999</v>
      </c>
      <c r="W18" s="128">
        <f t="shared" si="27"/>
        <v>924369.75</v>
      </c>
      <c r="X18" s="128">
        <f t="shared" si="28"/>
        <v>1100000.0024999999</v>
      </c>
      <c r="Y18" s="262" t="s">
        <v>196</v>
      </c>
      <c r="Z18" s="228">
        <f t="shared" si="29"/>
        <v>890497.48</v>
      </c>
      <c r="AA18" s="214">
        <f t="shared" si="13"/>
        <v>169194.52119999999</v>
      </c>
      <c r="AB18" s="214">
        <f t="shared" si="30"/>
        <v>1059692.0012000001</v>
      </c>
      <c r="AC18" s="214">
        <f t="shared" si="31"/>
        <v>890497.48</v>
      </c>
      <c r="AD18" s="214">
        <f t="shared" si="32"/>
        <v>1059692.0012000001</v>
      </c>
      <c r="AE18" s="215">
        <f t="shared" si="33"/>
        <v>147133.83559437093</v>
      </c>
      <c r="AF18" s="216">
        <f t="shared" si="34"/>
        <v>0.13884584900872698</v>
      </c>
      <c r="AG18" s="217">
        <f t="shared" si="35"/>
        <v>1059692.0012000001</v>
      </c>
    </row>
    <row r="19" spans="1:33" ht="57" customHeight="1" thickBot="1">
      <c r="A19" s="190">
        <v>16</v>
      </c>
      <c r="B19" s="297" t="s">
        <v>33</v>
      </c>
      <c r="C19" s="202" t="s">
        <v>34</v>
      </c>
      <c r="D19" s="250" t="s">
        <v>200</v>
      </c>
      <c r="E19" s="251">
        <v>1</v>
      </c>
      <c r="F19" s="252" t="s">
        <v>19</v>
      </c>
      <c r="G19" s="253">
        <v>12</v>
      </c>
      <c r="H19" s="277">
        <v>58616.81</v>
      </c>
      <c r="I19" s="137">
        <f t="shared" ref="I19:I41" si="36">H19*(19%)</f>
        <v>11137.1939</v>
      </c>
      <c r="J19" s="137">
        <f t="shared" ref="J19:J41" si="37">H19+I19</f>
        <v>69754.003899999996</v>
      </c>
      <c r="K19" s="137">
        <f t="shared" ref="K19:K41" si="38">H19*E19</f>
        <v>58616.81</v>
      </c>
      <c r="L19" s="137">
        <f t="shared" ref="L19:L41" si="39">J19*E19</f>
        <v>69754.003899999996</v>
      </c>
      <c r="M19" s="264" t="s">
        <v>201</v>
      </c>
      <c r="N19" s="278">
        <v>50420.17</v>
      </c>
      <c r="O19" s="137">
        <f t="shared" ref="O19:O41" si="40">N19*(19%)</f>
        <v>9579.8323</v>
      </c>
      <c r="P19" s="137">
        <f t="shared" ref="P19:P41" si="41">N19+O19</f>
        <v>60000.0023</v>
      </c>
      <c r="Q19" s="137">
        <f t="shared" ref="Q19:Q41" si="42">N19*E19</f>
        <v>50420.17</v>
      </c>
      <c r="R19" s="137">
        <f t="shared" ref="R19:R41" si="43">P19*E19</f>
        <v>60000.0023</v>
      </c>
      <c r="S19" s="279" t="s">
        <v>188</v>
      </c>
      <c r="T19" s="139">
        <v>38816.81</v>
      </c>
      <c r="U19" s="137">
        <f t="shared" ref="U19:U41" si="44">T19*(19%)</f>
        <v>7375.1938999999993</v>
      </c>
      <c r="V19" s="137">
        <f t="shared" ref="V19:V41" si="45">T19+U19</f>
        <v>46192.003899999996</v>
      </c>
      <c r="W19" s="137">
        <f t="shared" ref="W19:W41" si="46">T19*E19</f>
        <v>38816.81</v>
      </c>
      <c r="X19" s="137">
        <f t="shared" ref="X19:X41" si="47">V19*E19</f>
        <v>46192.003899999996</v>
      </c>
      <c r="Y19" s="264" t="s">
        <v>202</v>
      </c>
      <c r="Z19" s="229">
        <f t="shared" ref="Z19:Z41" si="48">(H19+N19+T19)/3</f>
        <v>49284.596666666657</v>
      </c>
      <c r="AA19" s="203">
        <f t="shared" ref="AA19:AA41" si="49">(Z19*19%)</f>
        <v>9364.0733666666656</v>
      </c>
      <c r="AB19" s="203">
        <f t="shared" ref="AB19:AB41" si="50">(Z19+AA19)</f>
        <v>58648.670033333321</v>
      </c>
      <c r="AC19" s="203">
        <f t="shared" ref="AC19:AC41" si="51">Z19*E19</f>
        <v>49284.596666666657</v>
      </c>
      <c r="AD19" s="203">
        <f t="shared" ref="AD19:AD41" si="52">AB19*E19</f>
        <v>58648.670033333321</v>
      </c>
      <c r="AE19" s="204">
        <f t="shared" ref="AE19:AE41" si="53">STDEVP(L19,R19,X19)</f>
        <v>9666.4897169275737</v>
      </c>
      <c r="AF19" s="205">
        <f t="shared" ref="AF19:AF41" si="54">(AE19/AD19)</f>
        <v>0.16482027148157949</v>
      </c>
      <c r="AG19" s="206">
        <f t="shared" ref="AG19:AG41" si="55">G19*AD19</f>
        <v>703784.04039999982</v>
      </c>
    </row>
    <row r="20" spans="1:33" ht="47.25" customHeight="1" thickBot="1">
      <c r="A20" s="190">
        <v>17</v>
      </c>
      <c r="B20" s="298"/>
      <c r="C20" s="181" t="s">
        <v>35</v>
      </c>
      <c r="D20" s="254" t="s">
        <v>49</v>
      </c>
      <c r="E20" s="255">
        <v>1</v>
      </c>
      <c r="F20" s="256" t="s">
        <v>19</v>
      </c>
      <c r="G20" s="257">
        <v>48</v>
      </c>
      <c r="H20" s="267">
        <v>64852.1</v>
      </c>
      <c r="I20" s="20">
        <f t="shared" si="36"/>
        <v>12321.898999999999</v>
      </c>
      <c r="J20" s="20">
        <f t="shared" si="37"/>
        <v>77173.998999999996</v>
      </c>
      <c r="K20" s="20">
        <f t="shared" si="38"/>
        <v>64852.1</v>
      </c>
      <c r="L20" s="20">
        <f t="shared" si="39"/>
        <v>77173.998999999996</v>
      </c>
      <c r="M20" s="261" t="s">
        <v>203</v>
      </c>
      <c r="N20" s="268">
        <v>71428.570000000007</v>
      </c>
      <c r="O20" s="20">
        <f t="shared" si="40"/>
        <v>13571.428300000001</v>
      </c>
      <c r="P20" s="20">
        <f t="shared" si="41"/>
        <v>84999.998300000007</v>
      </c>
      <c r="Q20" s="20">
        <f t="shared" si="42"/>
        <v>71428.570000000007</v>
      </c>
      <c r="R20" s="20">
        <f t="shared" si="43"/>
        <v>84999.998300000007</v>
      </c>
      <c r="S20" s="270" t="s">
        <v>188</v>
      </c>
      <c r="T20" s="6">
        <v>82764.710000000006</v>
      </c>
      <c r="U20" s="20">
        <f t="shared" si="44"/>
        <v>15725.294900000001</v>
      </c>
      <c r="V20" s="20">
        <f t="shared" si="45"/>
        <v>98490.0049</v>
      </c>
      <c r="W20" s="20">
        <f t="shared" si="46"/>
        <v>82764.710000000006</v>
      </c>
      <c r="X20" s="20">
        <f t="shared" si="47"/>
        <v>98490.0049</v>
      </c>
      <c r="Y20" s="261" t="s">
        <v>202</v>
      </c>
      <c r="Z20" s="230">
        <f t="shared" si="48"/>
        <v>73015.126666666663</v>
      </c>
      <c r="AA20" s="162">
        <f t="shared" si="49"/>
        <v>13872.874066666665</v>
      </c>
      <c r="AB20" s="162">
        <f t="shared" si="50"/>
        <v>86888.000733333334</v>
      </c>
      <c r="AC20" s="162">
        <f t="shared" si="51"/>
        <v>73015.126666666663</v>
      </c>
      <c r="AD20" s="162">
        <f t="shared" si="52"/>
        <v>86888.000733333334</v>
      </c>
      <c r="AE20" s="182">
        <f t="shared" si="53"/>
        <v>8804.030962137489</v>
      </c>
      <c r="AF20" s="183">
        <f t="shared" si="54"/>
        <v>0.10132620025586513</v>
      </c>
      <c r="AG20" s="184">
        <f t="shared" si="55"/>
        <v>4170624.0351999998</v>
      </c>
    </row>
    <row r="21" spans="1:33" ht="50.25" customHeight="1" thickBot="1">
      <c r="A21" s="190">
        <v>18</v>
      </c>
      <c r="B21" s="298"/>
      <c r="C21" s="181" t="s">
        <v>58</v>
      </c>
      <c r="D21" s="254" t="s">
        <v>62</v>
      </c>
      <c r="E21" s="255">
        <v>1</v>
      </c>
      <c r="F21" s="256" t="s">
        <v>19</v>
      </c>
      <c r="G21" s="257">
        <v>24</v>
      </c>
      <c r="H21" s="280">
        <v>64324.37</v>
      </c>
      <c r="I21" s="20">
        <f t="shared" si="36"/>
        <v>12221.630300000001</v>
      </c>
      <c r="J21" s="20">
        <f t="shared" si="37"/>
        <v>76546.0003</v>
      </c>
      <c r="K21" s="20">
        <f t="shared" si="38"/>
        <v>64324.37</v>
      </c>
      <c r="L21" s="20">
        <f t="shared" si="39"/>
        <v>76546.0003</v>
      </c>
      <c r="M21" s="261" t="s">
        <v>203</v>
      </c>
      <c r="N21" s="6">
        <v>57221.01</v>
      </c>
      <c r="O21" s="20">
        <f t="shared" si="40"/>
        <v>10871.991900000001</v>
      </c>
      <c r="P21" s="20">
        <f t="shared" si="41"/>
        <v>68093.001900000003</v>
      </c>
      <c r="Q21" s="20">
        <f t="shared" si="42"/>
        <v>57221.01</v>
      </c>
      <c r="R21" s="20">
        <f t="shared" si="43"/>
        <v>68093.001900000003</v>
      </c>
      <c r="S21" s="270" t="s">
        <v>201</v>
      </c>
      <c r="T21" s="6">
        <v>67226.89</v>
      </c>
      <c r="U21" s="20">
        <f t="shared" si="44"/>
        <v>12773.1091</v>
      </c>
      <c r="V21" s="20">
        <f t="shared" si="45"/>
        <v>79999.999100000001</v>
      </c>
      <c r="W21" s="20">
        <f t="shared" si="46"/>
        <v>67226.89</v>
      </c>
      <c r="X21" s="20">
        <f t="shared" si="47"/>
        <v>79999.999100000001</v>
      </c>
      <c r="Y21" s="261" t="s">
        <v>126</v>
      </c>
      <c r="Z21" s="230">
        <f t="shared" si="48"/>
        <v>62924.090000000004</v>
      </c>
      <c r="AA21" s="162">
        <f t="shared" si="49"/>
        <v>11955.5771</v>
      </c>
      <c r="AB21" s="162">
        <f t="shared" si="50"/>
        <v>74879.667100000006</v>
      </c>
      <c r="AC21" s="162">
        <f t="shared" si="51"/>
        <v>62924.090000000004</v>
      </c>
      <c r="AD21" s="162">
        <f t="shared" si="52"/>
        <v>74879.667100000006</v>
      </c>
      <c r="AE21" s="182">
        <f t="shared" si="53"/>
        <v>5001.7760399194622</v>
      </c>
      <c r="AF21" s="183">
        <f t="shared" si="54"/>
        <v>6.6797519722406218E-2</v>
      </c>
      <c r="AG21" s="184">
        <f t="shared" si="55"/>
        <v>1797112.0104</v>
      </c>
    </row>
    <row r="22" spans="1:33" ht="51.75" thickBot="1">
      <c r="A22" s="190">
        <v>19</v>
      </c>
      <c r="B22" s="298"/>
      <c r="C22" s="181" t="s">
        <v>59</v>
      </c>
      <c r="D22" s="254" t="s">
        <v>63</v>
      </c>
      <c r="E22" s="255">
        <v>1</v>
      </c>
      <c r="F22" s="256" t="s">
        <v>19</v>
      </c>
      <c r="G22" s="257">
        <v>24</v>
      </c>
      <c r="H22" s="280">
        <v>69405.88</v>
      </c>
      <c r="I22" s="20">
        <f t="shared" si="36"/>
        <v>13187.117200000001</v>
      </c>
      <c r="J22" s="20">
        <f t="shared" si="37"/>
        <v>82592.997200000013</v>
      </c>
      <c r="K22" s="20">
        <f t="shared" si="38"/>
        <v>69405.88</v>
      </c>
      <c r="L22" s="20">
        <f t="shared" si="39"/>
        <v>82592.997200000013</v>
      </c>
      <c r="M22" s="261" t="s">
        <v>203</v>
      </c>
      <c r="N22" s="6">
        <v>62803.360000000001</v>
      </c>
      <c r="O22" s="20">
        <f t="shared" si="40"/>
        <v>11932.6384</v>
      </c>
      <c r="P22" s="20">
        <f t="shared" si="41"/>
        <v>74735.998399999997</v>
      </c>
      <c r="Q22" s="20">
        <f t="shared" si="42"/>
        <v>62803.360000000001</v>
      </c>
      <c r="R22" s="20">
        <f t="shared" si="43"/>
        <v>74735.998399999997</v>
      </c>
      <c r="S22" s="270" t="s">
        <v>201</v>
      </c>
      <c r="T22" s="6">
        <v>67226.89</v>
      </c>
      <c r="U22" s="20">
        <f t="shared" si="44"/>
        <v>12773.1091</v>
      </c>
      <c r="V22" s="20">
        <f t="shared" si="45"/>
        <v>79999.999100000001</v>
      </c>
      <c r="W22" s="20">
        <f t="shared" si="46"/>
        <v>67226.89</v>
      </c>
      <c r="X22" s="20">
        <f t="shared" si="47"/>
        <v>79999.999100000001</v>
      </c>
      <c r="Y22" s="261" t="s">
        <v>126</v>
      </c>
      <c r="Z22" s="230">
        <f t="shared" si="48"/>
        <v>66478.710000000006</v>
      </c>
      <c r="AA22" s="162">
        <f t="shared" si="49"/>
        <v>12630.954900000001</v>
      </c>
      <c r="AB22" s="162">
        <f t="shared" si="50"/>
        <v>79109.664900000003</v>
      </c>
      <c r="AC22" s="162">
        <f t="shared" si="51"/>
        <v>66478.710000000006</v>
      </c>
      <c r="AD22" s="162">
        <f t="shared" si="52"/>
        <v>79109.664900000003</v>
      </c>
      <c r="AE22" s="182">
        <f t="shared" si="53"/>
        <v>3268.8049576328499</v>
      </c>
      <c r="AF22" s="183">
        <f t="shared" si="54"/>
        <v>4.1319919149763074E-2</v>
      </c>
      <c r="AG22" s="184">
        <f t="shared" si="55"/>
        <v>1898631.9576000001</v>
      </c>
    </row>
    <row r="23" spans="1:33" ht="33.75" customHeight="1" thickBot="1">
      <c r="A23" s="190">
        <v>20</v>
      </c>
      <c r="B23" s="298"/>
      <c r="C23" s="181" t="s">
        <v>60</v>
      </c>
      <c r="D23" s="254" t="s">
        <v>64</v>
      </c>
      <c r="E23" s="255">
        <v>1</v>
      </c>
      <c r="F23" s="256" t="s">
        <v>19</v>
      </c>
      <c r="G23" s="257">
        <v>24</v>
      </c>
      <c r="H23" s="280">
        <v>60754.62</v>
      </c>
      <c r="I23" s="20">
        <f t="shared" si="36"/>
        <v>11543.3778</v>
      </c>
      <c r="J23" s="20">
        <f t="shared" si="37"/>
        <v>72297.997799999997</v>
      </c>
      <c r="K23" s="20">
        <f t="shared" si="38"/>
        <v>60754.62</v>
      </c>
      <c r="L23" s="20">
        <f t="shared" si="39"/>
        <v>72297.997799999997</v>
      </c>
      <c r="M23" s="261" t="s">
        <v>203</v>
      </c>
      <c r="N23" s="268">
        <v>74536.97</v>
      </c>
      <c r="O23" s="20">
        <f t="shared" si="40"/>
        <v>14162.024300000001</v>
      </c>
      <c r="P23" s="20">
        <f t="shared" si="41"/>
        <v>88698.994300000006</v>
      </c>
      <c r="Q23" s="20">
        <f t="shared" si="42"/>
        <v>74536.97</v>
      </c>
      <c r="R23" s="20">
        <f t="shared" si="43"/>
        <v>88698.994300000006</v>
      </c>
      <c r="S23" s="270" t="s">
        <v>202</v>
      </c>
      <c r="T23" s="6">
        <v>60504.2</v>
      </c>
      <c r="U23" s="20">
        <f t="shared" si="44"/>
        <v>11495.797999999999</v>
      </c>
      <c r="V23" s="20">
        <f t="shared" si="45"/>
        <v>71999.997999999992</v>
      </c>
      <c r="W23" s="20">
        <f t="shared" si="46"/>
        <v>60504.2</v>
      </c>
      <c r="X23" s="20">
        <f t="shared" si="47"/>
        <v>71999.997999999992</v>
      </c>
      <c r="Y23" s="261" t="s">
        <v>126</v>
      </c>
      <c r="Z23" s="230">
        <f t="shared" si="48"/>
        <v>65265.263333333329</v>
      </c>
      <c r="AA23" s="162">
        <f t="shared" si="49"/>
        <v>12400.400033333333</v>
      </c>
      <c r="AB23" s="162">
        <f t="shared" si="50"/>
        <v>77665.66336666666</v>
      </c>
      <c r="AC23" s="162">
        <f t="shared" si="51"/>
        <v>65265.263333333329</v>
      </c>
      <c r="AD23" s="162">
        <f t="shared" si="52"/>
        <v>77665.66336666666</v>
      </c>
      <c r="AE23" s="182">
        <f t="shared" si="53"/>
        <v>7802.6916118109648</v>
      </c>
      <c r="AF23" s="183">
        <f t="shared" si="54"/>
        <v>0.10046513830666388</v>
      </c>
      <c r="AG23" s="184">
        <f t="shared" si="55"/>
        <v>1863975.9208</v>
      </c>
    </row>
    <row r="24" spans="1:33" ht="35.25" customHeight="1" thickBot="1">
      <c r="A24" s="190">
        <v>21</v>
      </c>
      <c r="B24" s="298"/>
      <c r="C24" s="181" t="s">
        <v>61</v>
      </c>
      <c r="D24" s="254" t="s">
        <v>65</v>
      </c>
      <c r="E24" s="255">
        <v>1</v>
      </c>
      <c r="F24" s="256" t="s">
        <v>19</v>
      </c>
      <c r="G24" s="257">
        <v>24</v>
      </c>
      <c r="H24" s="280">
        <v>60755</v>
      </c>
      <c r="I24" s="20">
        <f t="shared" si="36"/>
        <v>11543.45</v>
      </c>
      <c r="J24" s="20">
        <f t="shared" si="37"/>
        <v>72298.45</v>
      </c>
      <c r="K24" s="20">
        <f t="shared" si="38"/>
        <v>60755</v>
      </c>
      <c r="L24" s="20">
        <f t="shared" si="39"/>
        <v>72298.45</v>
      </c>
      <c r="M24" s="261" t="s">
        <v>203</v>
      </c>
      <c r="N24" s="268">
        <v>85669.91</v>
      </c>
      <c r="O24" s="20">
        <f t="shared" si="40"/>
        <v>16277.2829</v>
      </c>
      <c r="P24" s="20">
        <f t="shared" si="41"/>
        <v>101947.19290000001</v>
      </c>
      <c r="Q24" s="20">
        <f t="shared" si="42"/>
        <v>85669.91</v>
      </c>
      <c r="R24" s="20">
        <f t="shared" si="43"/>
        <v>101947.19290000001</v>
      </c>
      <c r="S24" s="270" t="s">
        <v>202</v>
      </c>
      <c r="T24" s="6">
        <v>60504.2</v>
      </c>
      <c r="U24" s="20">
        <f t="shared" si="44"/>
        <v>11495.797999999999</v>
      </c>
      <c r="V24" s="20">
        <f t="shared" si="45"/>
        <v>71999.997999999992</v>
      </c>
      <c r="W24" s="20">
        <f t="shared" si="46"/>
        <v>60504.2</v>
      </c>
      <c r="X24" s="20">
        <f t="shared" si="47"/>
        <v>71999.997999999992</v>
      </c>
      <c r="Y24" s="261" t="s">
        <v>126</v>
      </c>
      <c r="Z24" s="230">
        <f t="shared" si="48"/>
        <v>68976.37</v>
      </c>
      <c r="AA24" s="162">
        <f t="shared" si="49"/>
        <v>13105.5103</v>
      </c>
      <c r="AB24" s="162">
        <f t="shared" si="50"/>
        <v>82081.88029999999</v>
      </c>
      <c r="AC24" s="162">
        <f t="shared" si="51"/>
        <v>68976.37</v>
      </c>
      <c r="AD24" s="162">
        <f t="shared" si="52"/>
        <v>82081.88029999999</v>
      </c>
      <c r="AE24" s="182">
        <f t="shared" si="53"/>
        <v>14047.425669753287</v>
      </c>
      <c r="AF24" s="183">
        <f t="shared" si="54"/>
        <v>0.171139179785009</v>
      </c>
      <c r="AG24" s="184">
        <f t="shared" si="55"/>
        <v>1969965.1271999998</v>
      </c>
    </row>
    <row r="25" spans="1:33" ht="35.25" customHeight="1" thickBot="1">
      <c r="A25" s="190">
        <v>22</v>
      </c>
      <c r="B25" s="298"/>
      <c r="C25" s="181" t="s">
        <v>36</v>
      </c>
      <c r="D25" s="254" t="s">
        <v>65</v>
      </c>
      <c r="E25" s="255">
        <v>1</v>
      </c>
      <c r="F25" s="256" t="s">
        <v>19</v>
      </c>
      <c r="G25" s="257">
        <v>10</v>
      </c>
      <c r="H25" s="280">
        <v>31403.360000000001</v>
      </c>
      <c r="I25" s="20">
        <f t="shared" si="36"/>
        <v>5966.6383999999998</v>
      </c>
      <c r="J25" s="20">
        <f t="shared" si="37"/>
        <v>37369.998399999997</v>
      </c>
      <c r="K25" s="20">
        <f t="shared" si="38"/>
        <v>31403.360000000001</v>
      </c>
      <c r="L25" s="20">
        <f t="shared" si="39"/>
        <v>37369.998399999997</v>
      </c>
      <c r="M25" s="261" t="s">
        <v>203</v>
      </c>
      <c r="N25" s="268">
        <v>46787.39</v>
      </c>
      <c r="O25" s="20">
        <f t="shared" si="40"/>
        <v>8889.6041000000005</v>
      </c>
      <c r="P25" s="20">
        <f t="shared" si="41"/>
        <v>55676.994099999996</v>
      </c>
      <c r="Q25" s="20">
        <f t="shared" si="42"/>
        <v>46787.39</v>
      </c>
      <c r="R25" s="20">
        <f t="shared" si="43"/>
        <v>55676.994099999996</v>
      </c>
      <c r="S25" s="270" t="s">
        <v>202</v>
      </c>
      <c r="T25" s="6">
        <v>48739.5</v>
      </c>
      <c r="U25" s="20">
        <f t="shared" si="44"/>
        <v>9260.5049999999992</v>
      </c>
      <c r="V25" s="20">
        <f t="shared" si="45"/>
        <v>58000.004999999997</v>
      </c>
      <c r="W25" s="20">
        <f t="shared" si="46"/>
        <v>48739.5</v>
      </c>
      <c r="X25" s="20">
        <f t="shared" si="47"/>
        <v>58000.004999999997</v>
      </c>
      <c r="Y25" s="261" t="s">
        <v>126</v>
      </c>
      <c r="Z25" s="230">
        <f t="shared" si="48"/>
        <v>42310.083333333336</v>
      </c>
      <c r="AA25" s="162">
        <f t="shared" si="49"/>
        <v>8038.9158333333335</v>
      </c>
      <c r="AB25" s="162">
        <f t="shared" si="50"/>
        <v>50348.999166666668</v>
      </c>
      <c r="AC25" s="162">
        <f t="shared" si="51"/>
        <v>42310.083333333336</v>
      </c>
      <c r="AD25" s="162">
        <f t="shared" si="52"/>
        <v>50348.999166666668</v>
      </c>
      <c r="AE25" s="182">
        <f t="shared" si="53"/>
        <v>9226.4092179724303</v>
      </c>
      <c r="AF25" s="183">
        <f t="shared" si="54"/>
        <v>0.18324910863532584</v>
      </c>
      <c r="AG25" s="184">
        <f t="shared" si="55"/>
        <v>503489.9916666667</v>
      </c>
    </row>
    <row r="26" spans="1:33" ht="27.75" customHeight="1" thickBot="1">
      <c r="A26" s="190">
        <v>23</v>
      </c>
      <c r="B26" s="298"/>
      <c r="C26" s="181" t="s">
        <v>37</v>
      </c>
      <c r="D26" s="254" t="s">
        <v>65</v>
      </c>
      <c r="E26" s="255">
        <v>1</v>
      </c>
      <c r="F26" s="256" t="s">
        <v>19</v>
      </c>
      <c r="G26" s="257">
        <v>10</v>
      </c>
      <c r="H26" s="280">
        <v>32084.03</v>
      </c>
      <c r="I26" s="20">
        <f t="shared" si="36"/>
        <v>6095.9656999999997</v>
      </c>
      <c r="J26" s="20">
        <f t="shared" si="37"/>
        <v>38179.995699999999</v>
      </c>
      <c r="K26" s="20">
        <f t="shared" si="38"/>
        <v>32084.03</v>
      </c>
      <c r="L26" s="20">
        <f t="shared" si="39"/>
        <v>38179.995699999999</v>
      </c>
      <c r="M26" s="261" t="s">
        <v>203</v>
      </c>
      <c r="N26" s="268">
        <v>40978.99</v>
      </c>
      <c r="O26" s="20">
        <f t="shared" si="40"/>
        <v>7786.0081</v>
      </c>
      <c r="P26" s="20">
        <f t="shared" si="41"/>
        <v>48764.998099999997</v>
      </c>
      <c r="Q26" s="20">
        <f t="shared" si="42"/>
        <v>40978.99</v>
      </c>
      <c r="R26" s="20">
        <f t="shared" si="43"/>
        <v>48764.998099999997</v>
      </c>
      <c r="S26" s="270" t="s">
        <v>202</v>
      </c>
      <c r="T26" s="6">
        <v>48739.5</v>
      </c>
      <c r="U26" s="20">
        <f t="shared" si="44"/>
        <v>9260.5049999999992</v>
      </c>
      <c r="V26" s="20">
        <f t="shared" si="45"/>
        <v>58000.004999999997</v>
      </c>
      <c r="W26" s="20">
        <f t="shared" si="46"/>
        <v>48739.5</v>
      </c>
      <c r="X26" s="20">
        <f t="shared" si="47"/>
        <v>58000.004999999997</v>
      </c>
      <c r="Y26" s="261" t="s">
        <v>126</v>
      </c>
      <c r="Z26" s="230">
        <f t="shared" si="48"/>
        <v>40600.839999999997</v>
      </c>
      <c r="AA26" s="162">
        <f t="shared" si="49"/>
        <v>7714.159599999999</v>
      </c>
      <c r="AB26" s="162">
        <f t="shared" si="50"/>
        <v>48314.999599999996</v>
      </c>
      <c r="AC26" s="162">
        <f t="shared" si="51"/>
        <v>40600.839999999997</v>
      </c>
      <c r="AD26" s="162">
        <f t="shared" si="52"/>
        <v>48314.999599999996</v>
      </c>
      <c r="AE26" s="182">
        <f t="shared" si="53"/>
        <v>8097.7390322041338</v>
      </c>
      <c r="AF26" s="183">
        <f t="shared" si="54"/>
        <v>0.16760300319249374</v>
      </c>
      <c r="AG26" s="184">
        <f t="shared" si="55"/>
        <v>483149.99599999993</v>
      </c>
    </row>
    <row r="27" spans="1:33" ht="28.5" customHeight="1" thickBot="1">
      <c r="A27" s="190">
        <v>24</v>
      </c>
      <c r="B27" s="298"/>
      <c r="C27" s="181" t="s">
        <v>66</v>
      </c>
      <c r="D27" s="254" t="s">
        <v>64</v>
      </c>
      <c r="E27" s="255">
        <v>1</v>
      </c>
      <c r="F27" s="256" t="s">
        <v>19</v>
      </c>
      <c r="G27" s="257">
        <v>12</v>
      </c>
      <c r="H27" s="267">
        <v>73498.320000000007</v>
      </c>
      <c r="I27" s="20">
        <f t="shared" si="36"/>
        <v>13964.680800000002</v>
      </c>
      <c r="J27" s="20">
        <f t="shared" si="37"/>
        <v>87463.000800000009</v>
      </c>
      <c r="K27" s="20">
        <f t="shared" si="38"/>
        <v>73498.320000000007</v>
      </c>
      <c r="L27" s="20">
        <f t="shared" si="39"/>
        <v>87463.000800000009</v>
      </c>
      <c r="M27" s="261" t="s">
        <v>204</v>
      </c>
      <c r="N27" s="268">
        <v>98897.48</v>
      </c>
      <c r="O27" s="20">
        <f t="shared" si="40"/>
        <v>18790.521199999999</v>
      </c>
      <c r="P27" s="20">
        <f t="shared" si="41"/>
        <v>117688.0012</v>
      </c>
      <c r="Q27" s="20">
        <f t="shared" si="42"/>
        <v>98897.48</v>
      </c>
      <c r="R27" s="20">
        <f t="shared" si="43"/>
        <v>117688.0012</v>
      </c>
      <c r="S27" s="270" t="s">
        <v>202</v>
      </c>
      <c r="T27" s="6">
        <v>77310.92</v>
      </c>
      <c r="U27" s="20">
        <f t="shared" si="44"/>
        <v>14689.0748</v>
      </c>
      <c r="V27" s="20">
        <f t="shared" si="45"/>
        <v>91999.9948</v>
      </c>
      <c r="W27" s="20">
        <f t="shared" si="46"/>
        <v>77310.92</v>
      </c>
      <c r="X27" s="20">
        <f t="shared" si="47"/>
        <v>91999.9948</v>
      </c>
      <c r="Y27" s="261" t="s">
        <v>126</v>
      </c>
      <c r="Z27" s="230">
        <f t="shared" si="48"/>
        <v>83235.573333333319</v>
      </c>
      <c r="AA27" s="162">
        <f t="shared" si="49"/>
        <v>15814.758933333331</v>
      </c>
      <c r="AB27" s="162">
        <f t="shared" si="50"/>
        <v>99050.33226666665</v>
      </c>
      <c r="AC27" s="162">
        <f t="shared" si="51"/>
        <v>83235.573333333319</v>
      </c>
      <c r="AD27" s="162">
        <f t="shared" si="52"/>
        <v>99050.33226666665</v>
      </c>
      <c r="AE27" s="182">
        <f t="shared" si="53"/>
        <v>13308.345904992873</v>
      </c>
      <c r="AF27" s="183">
        <f t="shared" si="54"/>
        <v>0.13435942717651561</v>
      </c>
      <c r="AG27" s="184">
        <f t="shared" si="55"/>
        <v>1188603.9871999999</v>
      </c>
    </row>
    <row r="28" spans="1:33" ht="30.75" customHeight="1" thickBot="1">
      <c r="A28" s="190">
        <v>25</v>
      </c>
      <c r="B28" s="298"/>
      <c r="C28" s="181" t="s">
        <v>67</v>
      </c>
      <c r="D28" s="254" t="s">
        <v>63</v>
      </c>
      <c r="E28" s="255">
        <v>1</v>
      </c>
      <c r="F28" s="256" t="s">
        <v>19</v>
      </c>
      <c r="G28" s="257">
        <v>12</v>
      </c>
      <c r="H28" s="267">
        <v>73498.320000000007</v>
      </c>
      <c r="I28" s="20">
        <f t="shared" si="36"/>
        <v>13964.680800000002</v>
      </c>
      <c r="J28" s="20">
        <f t="shared" si="37"/>
        <v>87463.000800000009</v>
      </c>
      <c r="K28" s="20">
        <f t="shared" si="38"/>
        <v>73498.320000000007</v>
      </c>
      <c r="L28" s="20">
        <f t="shared" si="39"/>
        <v>87463.000800000009</v>
      </c>
      <c r="M28" s="261" t="s">
        <v>204</v>
      </c>
      <c r="N28" s="268">
        <v>101478.99</v>
      </c>
      <c r="O28" s="20">
        <f t="shared" si="40"/>
        <v>19281.008100000003</v>
      </c>
      <c r="P28" s="20">
        <f t="shared" si="41"/>
        <v>120759.99810000001</v>
      </c>
      <c r="Q28" s="20">
        <f t="shared" si="42"/>
        <v>101478.99</v>
      </c>
      <c r="R28" s="20">
        <f t="shared" si="43"/>
        <v>120759.99810000001</v>
      </c>
      <c r="S28" s="270" t="s">
        <v>202</v>
      </c>
      <c r="T28" s="6">
        <v>77310.92</v>
      </c>
      <c r="U28" s="20">
        <f t="shared" si="44"/>
        <v>14689.0748</v>
      </c>
      <c r="V28" s="20">
        <f t="shared" si="45"/>
        <v>91999.9948</v>
      </c>
      <c r="W28" s="20">
        <f t="shared" si="46"/>
        <v>77310.92</v>
      </c>
      <c r="X28" s="20">
        <f t="shared" si="47"/>
        <v>91999.9948</v>
      </c>
      <c r="Y28" s="261" t="s">
        <v>126</v>
      </c>
      <c r="Z28" s="230">
        <f t="shared" si="48"/>
        <v>84096.07666666666</v>
      </c>
      <c r="AA28" s="162">
        <f t="shared" si="49"/>
        <v>15978.254566666667</v>
      </c>
      <c r="AB28" s="162">
        <f t="shared" si="50"/>
        <v>100074.33123333333</v>
      </c>
      <c r="AC28" s="162">
        <f t="shared" si="51"/>
        <v>84096.07666666666</v>
      </c>
      <c r="AD28" s="162">
        <f t="shared" si="52"/>
        <v>100074.33123333333</v>
      </c>
      <c r="AE28" s="182">
        <f t="shared" si="53"/>
        <v>14743.782620210848</v>
      </c>
      <c r="AF28" s="183">
        <f t="shared" si="54"/>
        <v>0.14732831524833517</v>
      </c>
      <c r="AG28" s="184">
        <f t="shared" si="55"/>
        <v>1200891.9748</v>
      </c>
    </row>
    <row r="29" spans="1:33" ht="51.75" thickBot="1">
      <c r="A29" s="190">
        <v>26</v>
      </c>
      <c r="B29" s="298"/>
      <c r="C29" s="181" t="s">
        <v>38</v>
      </c>
      <c r="D29" s="254" t="s">
        <v>39</v>
      </c>
      <c r="E29" s="255">
        <v>1</v>
      </c>
      <c r="F29" s="256" t="s">
        <v>19</v>
      </c>
      <c r="G29" s="257">
        <v>10</v>
      </c>
      <c r="H29" s="280">
        <v>74016.81</v>
      </c>
      <c r="I29" s="20">
        <f t="shared" si="36"/>
        <v>14063.1939</v>
      </c>
      <c r="J29" s="20">
        <f t="shared" si="37"/>
        <v>88080.003899999996</v>
      </c>
      <c r="K29" s="20">
        <f t="shared" si="38"/>
        <v>74016.81</v>
      </c>
      <c r="L29" s="20">
        <f t="shared" si="39"/>
        <v>88080.003899999996</v>
      </c>
      <c r="M29" s="261" t="s">
        <v>203</v>
      </c>
      <c r="N29" s="6">
        <v>78400</v>
      </c>
      <c r="O29" s="20">
        <f t="shared" si="40"/>
        <v>14896</v>
      </c>
      <c r="P29" s="20">
        <f t="shared" si="41"/>
        <v>93296</v>
      </c>
      <c r="Q29" s="20">
        <f t="shared" si="42"/>
        <v>78400</v>
      </c>
      <c r="R29" s="20">
        <f t="shared" si="43"/>
        <v>93296</v>
      </c>
      <c r="S29" s="270" t="s">
        <v>201</v>
      </c>
      <c r="T29" s="6">
        <v>65366.39</v>
      </c>
      <c r="U29" s="20">
        <f t="shared" si="44"/>
        <v>12419.614100000001</v>
      </c>
      <c r="V29" s="20">
        <f t="shared" si="45"/>
        <v>77786.004100000006</v>
      </c>
      <c r="W29" s="20">
        <f t="shared" si="46"/>
        <v>65366.39</v>
      </c>
      <c r="X29" s="20">
        <f t="shared" si="47"/>
        <v>77786.004100000006</v>
      </c>
      <c r="Y29" s="261" t="s">
        <v>204</v>
      </c>
      <c r="Z29" s="230">
        <f t="shared" si="48"/>
        <v>72594.400000000009</v>
      </c>
      <c r="AA29" s="162">
        <f t="shared" si="49"/>
        <v>13792.936000000002</v>
      </c>
      <c r="AB29" s="162">
        <f t="shared" si="50"/>
        <v>86387.33600000001</v>
      </c>
      <c r="AC29" s="162">
        <f t="shared" si="51"/>
        <v>72594.400000000009</v>
      </c>
      <c r="AD29" s="162">
        <f t="shared" si="52"/>
        <v>86387.33600000001</v>
      </c>
      <c r="AE29" s="182">
        <f t="shared" si="53"/>
        <v>6444.0585901160121</v>
      </c>
      <c r="AF29" s="183">
        <f t="shared" si="54"/>
        <v>7.4594945144691241E-2</v>
      </c>
      <c r="AG29" s="184">
        <f t="shared" si="55"/>
        <v>863873.3600000001</v>
      </c>
    </row>
    <row r="30" spans="1:33" ht="51.75" thickBot="1">
      <c r="A30" s="190">
        <v>27</v>
      </c>
      <c r="B30" s="298"/>
      <c r="C30" s="181" t="s">
        <v>40</v>
      </c>
      <c r="D30" s="254" t="s">
        <v>39</v>
      </c>
      <c r="E30" s="255">
        <v>1</v>
      </c>
      <c r="F30" s="256" t="s">
        <v>19</v>
      </c>
      <c r="G30" s="257">
        <v>10</v>
      </c>
      <c r="H30" s="280">
        <v>74016.81</v>
      </c>
      <c r="I30" s="20">
        <f t="shared" si="36"/>
        <v>14063.1939</v>
      </c>
      <c r="J30" s="20">
        <f t="shared" si="37"/>
        <v>88080.003899999996</v>
      </c>
      <c r="K30" s="20">
        <f t="shared" si="38"/>
        <v>74016.81</v>
      </c>
      <c r="L30" s="20">
        <f t="shared" si="39"/>
        <v>88080.003899999996</v>
      </c>
      <c r="M30" s="261" t="s">
        <v>203</v>
      </c>
      <c r="N30" s="6">
        <v>76934.45</v>
      </c>
      <c r="O30" s="20">
        <f t="shared" si="40"/>
        <v>14617.5455</v>
      </c>
      <c r="P30" s="20">
        <f t="shared" si="41"/>
        <v>91551.99549999999</v>
      </c>
      <c r="Q30" s="20">
        <f t="shared" si="42"/>
        <v>76934.45</v>
      </c>
      <c r="R30" s="20">
        <f t="shared" si="43"/>
        <v>91551.99549999999</v>
      </c>
      <c r="S30" s="270" t="s">
        <v>201</v>
      </c>
      <c r="T30" s="6">
        <v>54911.76</v>
      </c>
      <c r="U30" s="20">
        <f t="shared" si="44"/>
        <v>10433.234400000001</v>
      </c>
      <c r="V30" s="20">
        <f t="shared" si="45"/>
        <v>65344.994400000003</v>
      </c>
      <c r="W30" s="20">
        <f t="shared" si="46"/>
        <v>54911.76</v>
      </c>
      <c r="X30" s="20">
        <f t="shared" si="47"/>
        <v>65344.994400000003</v>
      </c>
      <c r="Y30" s="261" t="s">
        <v>204</v>
      </c>
      <c r="Z30" s="230">
        <f t="shared" si="48"/>
        <v>68621.006666666668</v>
      </c>
      <c r="AA30" s="162">
        <f t="shared" si="49"/>
        <v>13037.991266666668</v>
      </c>
      <c r="AB30" s="162">
        <f t="shared" si="50"/>
        <v>81658.997933333332</v>
      </c>
      <c r="AC30" s="162">
        <f t="shared" si="51"/>
        <v>68621.006666666668</v>
      </c>
      <c r="AD30" s="162">
        <f t="shared" si="52"/>
        <v>81658.997933333332</v>
      </c>
      <c r="AE30" s="182">
        <f t="shared" si="53"/>
        <v>11622.498723935674</v>
      </c>
      <c r="AF30" s="183">
        <f t="shared" si="54"/>
        <v>0.14232967606857386</v>
      </c>
      <c r="AG30" s="184">
        <f t="shared" si="55"/>
        <v>816589.97933333332</v>
      </c>
    </row>
    <row r="31" spans="1:33" ht="29.25" customHeight="1" thickBot="1">
      <c r="A31" s="190">
        <v>28</v>
      </c>
      <c r="B31" s="298"/>
      <c r="C31" s="181" t="s">
        <v>68</v>
      </c>
      <c r="D31" s="254" t="s">
        <v>71</v>
      </c>
      <c r="E31" s="255">
        <v>1</v>
      </c>
      <c r="F31" s="256" t="s">
        <v>19</v>
      </c>
      <c r="G31" s="257">
        <v>12</v>
      </c>
      <c r="H31" s="280">
        <v>85800</v>
      </c>
      <c r="I31" s="20">
        <f t="shared" si="36"/>
        <v>16302</v>
      </c>
      <c r="J31" s="20">
        <f t="shared" si="37"/>
        <v>102102</v>
      </c>
      <c r="K31" s="20">
        <f t="shared" si="38"/>
        <v>85800</v>
      </c>
      <c r="L31" s="20">
        <f t="shared" si="39"/>
        <v>102102</v>
      </c>
      <c r="M31" s="261" t="s">
        <v>203</v>
      </c>
      <c r="N31" s="6">
        <v>85668.91</v>
      </c>
      <c r="O31" s="20">
        <f t="shared" si="40"/>
        <v>16277.092900000001</v>
      </c>
      <c r="P31" s="20">
        <f t="shared" si="41"/>
        <v>101946.00290000001</v>
      </c>
      <c r="Q31" s="20">
        <f t="shared" si="42"/>
        <v>85668.91</v>
      </c>
      <c r="R31" s="20">
        <f t="shared" si="43"/>
        <v>101946.00290000001</v>
      </c>
      <c r="S31" s="270" t="s">
        <v>202</v>
      </c>
      <c r="T31" s="6">
        <v>105042.02</v>
      </c>
      <c r="U31" s="20">
        <f t="shared" si="44"/>
        <v>19957.983800000002</v>
      </c>
      <c r="V31" s="20">
        <f t="shared" si="45"/>
        <v>125000.00380000001</v>
      </c>
      <c r="W31" s="20">
        <f t="shared" si="46"/>
        <v>105042.02</v>
      </c>
      <c r="X31" s="20">
        <f t="shared" si="47"/>
        <v>125000.00380000001</v>
      </c>
      <c r="Y31" s="261" t="s">
        <v>126</v>
      </c>
      <c r="Z31" s="230">
        <f t="shared" si="48"/>
        <v>92170.31</v>
      </c>
      <c r="AA31" s="162">
        <f t="shared" si="49"/>
        <v>17512.358899999999</v>
      </c>
      <c r="AB31" s="162">
        <f t="shared" si="50"/>
        <v>109682.66889999999</v>
      </c>
      <c r="AC31" s="162">
        <f t="shared" si="51"/>
        <v>92170.31</v>
      </c>
      <c r="AD31" s="162">
        <f t="shared" si="52"/>
        <v>109682.66889999999</v>
      </c>
      <c r="AE31" s="182">
        <f t="shared" si="53"/>
        <v>10831.178609393368</v>
      </c>
      <c r="AF31" s="183">
        <f t="shared" si="54"/>
        <v>9.8750137264332821E-2</v>
      </c>
      <c r="AG31" s="184">
        <f t="shared" si="55"/>
        <v>1316192.0267999999</v>
      </c>
    </row>
    <row r="32" spans="1:33" ht="29.25" customHeight="1" thickBot="1">
      <c r="A32" s="190">
        <v>29</v>
      </c>
      <c r="B32" s="298"/>
      <c r="C32" s="181" t="s">
        <v>69</v>
      </c>
      <c r="D32" s="254" t="s">
        <v>72</v>
      </c>
      <c r="E32" s="255">
        <v>1</v>
      </c>
      <c r="F32" s="256" t="s">
        <v>19</v>
      </c>
      <c r="G32" s="257">
        <v>12</v>
      </c>
      <c r="H32" s="280">
        <v>79868.91</v>
      </c>
      <c r="I32" s="20">
        <f t="shared" si="36"/>
        <v>15175.092900000001</v>
      </c>
      <c r="J32" s="20">
        <f t="shared" si="37"/>
        <v>95044.002900000007</v>
      </c>
      <c r="K32" s="20">
        <f t="shared" si="38"/>
        <v>79868.91</v>
      </c>
      <c r="L32" s="20">
        <f t="shared" si="39"/>
        <v>95044.002900000007</v>
      </c>
      <c r="M32" s="261" t="s">
        <v>203</v>
      </c>
      <c r="N32" s="6">
        <v>87766.39</v>
      </c>
      <c r="O32" s="20">
        <f t="shared" si="40"/>
        <v>16675.614099999999</v>
      </c>
      <c r="P32" s="20">
        <f t="shared" si="41"/>
        <v>104442.00409999999</v>
      </c>
      <c r="Q32" s="20">
        <f t="shared" si="42"/>
        <v>87766.39</v>
      </c>
      <c r="R32" s="20">
        <f t="shared" si="43"/>
        <v>104442.00409999999</v>
      </c>
      <c r="S32" s="270" t="s">
        <v>202</v>
      </c>
      <c r="T32" s="6">
        <v>105042.02</v>
      </c>
      <c r="U32" s="20">
        <f t="shared" si="44"/>
        <v>19957.983800000002</v>
      </c>
      <c r="V32" s="20">
        <f t="shared" si="45"/>
        <v>125000.00380000001</v>
      </c>
      <c r="W32" s="20">
        <f t="shared" si="46"/>
        <v>105042.02</v>
      </c>
      <c r="X32" s="20">
        <f t="shared" si="47"/>
        <v>125000.00380000001</v>
      </c>
      <c r="Y32" s="261" t="s">
        <v>126</v>
      </c>
      <c r="Z32" s="230">
        <f t="shared" si="48"/>
        <v>90892.44</v>
      </c>
      <c r="AA32" s="162">
        <f t="shared" si="49"/>
        <v>17269.563600000001</v>
      </c>
      <c r="AB32" s="162">
        <f t="shared" si="50"/>
        <v>108162.0036</v>
      </c>
      <c r="AC32" s="162">
        <f t="shared" si="51"/>
        <v>90892.44</v>
      </c>
      <c r="AD32" s="162">
        <f t="shared" si="52"/>
        <v>108162.0036</v>
      </c>
      <c r="AE32" s="182">
        <f t="shared" si="53"/>
        <v>12509.177822441765</v>
      </c>
      <c r="AF32" s="183">
        <f t="shared" si="54"/>
        <v>0.11565223836554157</v>
      </c>
      <c r="AG32" s="184">
        <f t="shared" si="55"/>
        <v>1297944.0432</v>
      </c>
    </row>
    <row r="33" spans="1:33" ht="28.5" customHeight="1" thickBot="1">
      <c r="A33" s="190">
        <v>30</v>
      </c>
      <c r="B33" s="298"/>
      <c r="C33" s="181" t="s">
        <v>41</v>
      </c>
      <c r="D33" s="254" t="s">
        <v>42</v>
      </c>
      <c r="E33" s="255">
        <v>1</v>
      </c>
      <c r="F33" s="256" t="s">
        <v>19</v>
      </c>
      <c r="G33" s="257">
        <v>24</v>
      </c>
      <c r="H33" s="280">
        <v>126970.59</v>
      </c>
      <c r="I33" s="20">
        <f t="shared" si="36"/>
        <v>24124.412100000001</v>
      </c>
      <c r="J33" s="20">
        <f t="shared" si="37"/>
        <v>151095.00209999998</v>
      </c>
      <c r="K33" s="20">
        <f t="shared" si="38"/>
        <v>126970.59</v>
      </c>
      <c r="L33" s="20">
        <f t="shared" si="39"/>
        <v>151095.00209999998</v>
      </c>
      <c r="M33" s="261" t="s">
        <v>203</v>
      </c>
      <c r="N33" s="268">
        <v>119221.85</v>
      </c>
      <c r="O33" s="20">
        <f t="shared" si="40"/>
        <v>22652.1515</v>
      </c>
      <c r="P33" s="20">
        <f t="shared" si="41"/>
        <v>141874.00150000001</v>
      </c>
      <c r="Q33" s="20">
        <f t="shared" si="42"/>
        <v>119221.85</v>
      </c>
      <c r="R33" s="20">
        <f t="shared" si="43"/>
        <v>141874.00150000001</v>
      </c>
      <c r="S33" s="270" t="s">
        <v>204</v>
      </c>
      <c r="T33" s="6">
        <v>126050.42</v>
      </c>
      <c r="U33" s="20">
        <f t="shared" si="44"/>
        <v>23949.5798</v>
      </c>
      <c r="V33" s="20">
        <f t="shared" si="45"/>
        <v>149999.99979999999</v>
      </c>
      <c r="W33" s="20">
        <f t="shared" si="46"/>
        <v>126050.42</v>
      </c>
      <c r="X33" s="20">
        <f t="shared" si="47"/>
        <v>149999.99979999999</v>
      </c>
      <c r="Y33" s="261" t="s">
        <v>126</v>
      </c>
      <c r="Z33" s="230">
        <f t="shared" si="48"/>
        <v>124080.95333333332</v>
      </c>
      <c r="AA33" s="162">
        <f t="shared" si="49"/>
        <v>23575.381133333332</v>
      </c>
      <c r="AB33" s="162">
        <f t="shared" si="50"/>
        <v>147656.33446666665</v>
      </c>
      <c r="AC33" s="162">
        <f t="shared" si="51"/>
        <v>124080.95333333332</v>
      </c>
      <c r="AD33" s="162">
        <f t="shared" si="52"/>
        <v>147656.33446666665</v>
      </c>
      <c r="AE33" s="182">
        <f t="shared" si="53"/>
        <v>4113.0919766279048</v>
      </c>
      <c r="AF33" s="183">
        <f t="shared" si="54"/>
        <v>2.7855845070814983E-2</v>
      </c>
      <c r="AG33" s="184">
        <f t="shared" si="55"/>
        <v>3543752.0271999994</v>
      </c>
    </row>
    <row r="34" spans="1:33" ht="39.75" customHeight="1" thickBot="1">
      <c r="A34" s="190">
        <v>31</v>
      </c>
      <c r="B34" s="298"/>
      <c r="C34" s="181" t="s">
        <v>157</v>
      </c>
      <c r="D34" s="254" t="s">
        <v>70</v>
      </c>
      <c r="E34" s="255">
        <v>1</v>
      </c>
      <c r="F34" s="256" t="s">
        <v>19</v>
      </c>
      <c r="G34" s="257">
        <v>15</v>
      </c>
      <c r="H34" s="280">
        <v>101030.25</v>
      </c>
      <c r="I34" s="20">
        <f t="shared" si="36"/>
        <v>19195.747500000001</v>
      </c>
      <c r="J34" s="20">
        <f t="shared" si="37"/>
        <v>120225.9975</v>
      </c>
      <c r="K34" s="20">
        <f t="shared" si="38"/>
        <v>101030.25</v>
      </c>
      <c r="L34" s="20">
        <f t="shared" si="39"/>
        <v>120225.9975</v>
      </c>
      <c r="M34" s="261" t="s">
        <v>203</v>
      </c>
      <c r="N34" s="268">
        <v>105042.02</v>
      </c>
      <c r="O34" s="20">
        <f t="shared" si="40"/>
        <v>19957.983800000002</v>
      </c>
      <c r="P34" s="20">
        <f t="shared" si="41"/>
        <v>125000.00380000001</v>
      </c>
      <c r="Q34" s="20">
        <f t="shared" si="42"/>
        <v>105042.02</v>
      </c>
      <c r="R34" s="20">
        <f t="shared" si="43"/>
        <v>125000.00380000001</v>
      </c>
      <c r="S34" s="270" t="s">
        <v>124</v>
      </c>
      <c r="T34" s="6">
        <v>117647.06</v>
      </c>
      <c r="U34" s="20">
        <f t="shared" si="44"/>
        <v>22352.9414</v>
      </c>
      <c r="V34" s="20">
        <f t="shared" si="45"/>
        <v>140000.00140000001</v>
      </c>
      <c r="W34" s="20">
        <f t="shared" si="46"/>
        <v>117647.06</v>
      </c>
      <c r="X34" s="20">
        <f t="shared" si="47"/>
        <v>140000.00140000001</v>
      </c>
      <c r="Y34" s="261" t="s">
        <v>126</v>
      </c>
      <c r="Z34" s="230">
        <f t="shared" si="48"/>
        <v>107906.44333333334</v>
      </c>
      <c r="AA34" s="162">
        <f t="shared" si="49"/>
        <v>20502.224233333334</v>
      </c>
      <c r="AB34" s="162">
        <f t="shared" si="50"/>
        <v>128408.66756666667</v>
      </c>
      <c r="AC34" s="162">
        <f t="shared" si="51"/>
        <v>107906.44333333334</v>
      </c>
      <c r="AD34" s="162">
        <f t="shared" si="52"/>
        <v>128408.66756666667</v>
      </c>
      <c r="AE34" s="182">
        <f t="shared" si="53"/>
        <v>8424.8461534892358</v>
      </c>
      <c r="AF34" s="183">
        <f t="shared" si="54"/>
        <v>6.5609637675862184E-2</v>
      </c>
      <c r="AG34" s="184">
        <f t="shared" si="55"/>
        <v>1926130.0135000001</v>
      </c>
    </row>
    <row r="35" spans="1:33" ht="51.75" thickBot="1">
      <c r="A35" s="190">
        <v>32</v>
      </c>
      <c r="B35" s="298"/>
      <c r="C35" s="181" t="s">
        <v>43</v>
      </c>
      <c r="D35" s="254" t="s">
        <v>50</v>
      </c>
      <c r="E35" s="255">
        <v>1</v>
      </c>
      <c r="F35" s="256" t="s">
        <v>19</v>
      </c>
      <c r="G35" s="257">
        <v>10</v>
      </c>
      <c r="H35" s="267">
        <v>75416.81</v>
      </c>
      <c r="I35" s="20">
        <f t="shared" si="36"/>
        <v>14329.1939</v>
      </c>
      <c r="J35" s="20">
        <f t="shared" si="37"/>
        <v>89746.003899999996</v>
      </c>
      <c r="K35" s="20">
        <f t="shared" si="38"/>
        <v>75416.81</v>
      </c>
      <c r="L35" s="20">
        <f t="shared" si="39"/>
        <v>89746.003899999996</v>
      </c>
      <c r="M35" s="261" t="s">
        <v>184</v>
      </c>
      <c r="N35" s="268">
        <v>63745.38</v>
      </c>
      <c r="O35" s="20">
        <f t="shared" si="40"/>
        <v>12111.6222</v>
      </c>
      <c r="P35" s="20">
        <f t="shared" si="41"/>
        <v>75857.002200000003</v>
      </c>
      <c r="Q35" s="20">
        <f t="shared" si="42"/>
        <v>63745.38</v>
      </c>
      <c r="R35" s="20">
        <f t="shared" si="43"/>
        <v>75857.002200000003</v>
      </c>
      <c r="S35" s="270" t="s">
        <v>201</v>
      </c>
      <c r="T35" s="6">
        <v>93251.26</v>
      </c>
      <c r="U35" s="20">
        <f t="shared" si="44"/>
        <v>17717.739399999999</v>
      </c>
      <c r="V35" s="20">
        <f t="shared" si="45"/>
        <v>110968.9994</v>
      </c>
      <c r="W35" s="20">
        <f t="shared" si="46"/>
        <v>93251.26</v>
      </c>
      <c r="X35" s="20">
        <f t="shared" si="47"/>
        <v>110968.9994</v>
      </c>
      <c r="Y35" s="261" t="s">
        <v>202</v>
      </c>
      <c r="Z35" s="230">
        <f t="shared" si="48"/>
        <v>77471.150000000009</v>
      </c>
      <c r="AA35" s="162">
        <f t="shared" si="49"/>
        <v>14719.518500000002</v>
      </c>
      <c r="AB35" s="162">
        <f t="shared" si="50"/>
        <v>92190.668500000014</v>
      </c>
      <c r="AC35" s="162">
        <f t="shared" si="51"/>
        <v>77471.150000000009</v>
      </c>
      <c r="AD35" s="162">
        <f t="shared" si="52"/>
        <v>92190.668500000014</v>
      </c>
      <c r="AE35" s="182">
        <f t="shared" si="53"/>
        <v>14438.268030897978</v>
      </c>
      <c r="AF35" s="183">
        <f t="shared" si="54"/>
        <v>0.15661311785474227</v>
      </c>
      <c r="AG35" s="184">
        <f t="shared" si="55"/>
        <v>921906.68500000017</v>
      </c>
    </row>
    <row r="36" spans="1:33" ht="39" customHeight="1" thickBot="1">
      <c r="A36" s="190">
        <v>33</v>
      </c>
      <c r="B36" s="298"/>
      <c r="C36" s="181" t="s">
        <v>135</v>
      </c>
      <c r="D36" s="254" t="s">
        <v>134</v>
      </c>
      <c r="E36" s="255">
        <v>1</v>
      </c>
      <c r="F36" s="256" t="s">
        <v>19</v>
      </c>
      <c r="G36" s="257">
        <v>6</v>
      </c>
      <c r="H36" s="267">
        <v>54621</v>
      </c>
      <c r="I36" s="20">
        <f t="shared" si="36"/>
        <v>10377.99</v>
      </c>
      <c r="J36" s="20">
        <f t="shared" si="37"/>
        <v>64998.99</v>
      </c>
      <c r="K36" s="20">
        <f t="shared" si="38"/>
        <v>54621</v>
      </c>
      <c r="L36" s="20">
        <f t="shared" si="39"/>
        <v>64998.99</v>
      </c>
      <c r="M36" s="261" t="s">
        <v>205</v>
      </c>
      <c r="N36" s="268">
        <v>55851.26</v>
      </c>
      <c r="O36" s="20">
        <f t="shared" si="40"/>
        <v>10611.7394</v>
      </c>
      <c r="P36" s="20">
        <f t="shared" si="41"/>
        <v>66462.999400000001</v>
      </c>
      <c r="Q36" s="20">
        <f t="shared" si="42"/>
        <v>55851.26</v>
      </c>
      <c r="R36" s="20">
        <f t="shared" si="43"/>
        <v>66462.999400000001</v>
      </c>
      <c r="S36" s="270" t="s">
        <v>189</v>
      </c>
      <c r="T36" s="6">
        <v>43697.48</v>
      </c>
      <c r="U36" s="20">
        <f t="shared" si="44"/>
        <v>8302.521200000001</v>
      </c>
      <c r="V36" s="20">
        <f t="shared" si="45"/>
        <v>52000.001200000006</v>
      </c>
      <c r="W36" s="20">
        <f t="shared" si="46"/>
        <v>43697.48</v>
      </c>
      <c r="X36" s="20">
        <f t="shared" si="47"/>
        <v>52000.001200000006</v>
      </c>
      <c r="Y36" s="261" t="s">
        <v>124</v>
      </c>
      <c r="Z36" s="230">
        <f t="shared" si="48"/>
        <v>51389.913333333338</v>
      </c>
      <c r="AA36" s="162">
        <f t="shared" si="49"/>
        <v>9764.0835333333343</v>
      </c>
      <c r="AB36" s="162">
        <f t="shared" si="50"/>
        <v>61153.996866666668</v>
      </c>
      <c r="AC36" s="162">
        <f t="shared" si="51"/>
        <v>51389.913333333338</v>
      </c>
      <c r="AD36" s="162">
        <f t="shared" si="52"/>
        <v>61153.996866666668</v>
      </c>
      <c r="AE36" s="182">
        <f t="shared" si="53"/>
        <v>6500.3875976661084</v>
      </c>
      <c r="AF36" s="183">
        <f t="shared" si="54"/>
        <v>0.1062953842876178</v>
      </c>
      <c r="AG36" s="184">
        <f t="shared" si="55"/>
        <v>366923.98120000004</v>
      </c>
    </row>
    <row r="37" spans="1:33" ht="41.25" customHeight="1" thickBot="1">
      <c r="A37" s="190">
        <v>34</v>
      </c>
      <c r="B37" s="298"/>
      <c r="C37" s="181" t="s">
        <v>51</v>
      </c>
      <c r="D37" s="254" t="s">
        <v>52</v>
      </c>
      <c r="E37" s="255">
        <v>1</v>
      </c>
      <c r="F37" s="256" t="s">
        <v>19</v>
      </c>
      <c r="G37" s="257">
        <v>12</v>
      </c>
      <c r="H37" s="280">
        <v>70310.92</v>
      </c>
      <c r="I37" s="20">
        <f t="shared" si="36"/>
        <v>13359.0748</v>
      </c>
      <c r="J37" s="20">
        <f t="shared" si="37"/>
        <v>83669.9948</v>
      </c>
      <c r="K37" s="20">
        <f t="shared" si="38"/>
        <v>70310.92</v>
      </c>
      <c r="L37" s="20">
        <f t="shared" si="39"/>
        <v>83669.9948</v>
      </c>
      <c r="M37" s="261" t="s">
        <v>203</v>
      </c>
      <c r="N37" s="6">
        <v>68111.759999999995</v>
      </c>
      <c r="O37" s="20">
        <f t="shared" si="40"/>
        <v>12941.234399999999</v>
      </c>
      <c r="P37" s="20">
        <f t="shared" si="41"/>
        <v>81052.994399999996</v>
      </c>
      <c r="Q37" s="20">
        <f t="shared" si="42"/>
        <v>68111.759999999995</v>
      </c>
      <c r="R37" s="20">
        <f t="shared" si="43"/>
        <v>81052.994399999996</v>
      </c>
      <c r="S37" s="270" t="s">
        <v>189</v>
      </c>
      <c r="T37" s="6">
        <v>82352.94</v>
      </c>
      <c r="U37" s="20">
        <f t="shared" si="44"/>
        <v>15647.0586</v>
      </c>
      <c r="V37" s="20">
        <f t="shared" si="45"/>
        <v>97999.998600000006</v>
      </c>
      <c r="W37" s="20">
        <f t="shared" si="46"/>
        <v>82352.94</v>
      </c>
      <c r="X37" s="20">
        <f t="shared" si="47"/>
        <v>97999.998600000006</v>
      </c>
      <c r="Y37" s="261" t="s">
        <v>126</v>
      </c>
      <c r="Z37" s="230">
        <f t="shared" si="48"/>
        <v>73591.873333333337</v>
      </c>
      <c r="AA37" s="162">
        <f t="shared" si="49"/>
        <v>13982.455933333335</v>
      </c>
      <c r="AB37" s="162">
        <f t="shared" si="50"/>
        <v>87574.329266666668</v>
      </c>
      <c r="AC37" s="162">
        <f t="shared" si="51"/>
        <v>73591.873333333337</v>
      </c>
      <c r="AD37" s="162">
        <f t="shared" si="52"/>
        <v>87574.329266666668</v>
      </c>
      <c r="AE37" s="182">
        <f t="shared" si="53"/>
        <v>7449.0763883587369</v>
      </c>
      <c r="AF37" s="183">
        <f t="shared" si="54"/>
        <v>8.5060045001042014E-2</v>
      </c>
      <c r="AG37" s="184">
        <f t="shared" si="55"/>
        <v>1050891.9512</v>
      </c>
    </row>
    <row r="38" spans="1:33" ht="48" customHeight="1" thickBot="1">
      <c r="A38" s="190">
        <v>35</v>
      </c>
      <c r="B38" s="298"/>
      <c r="C38" s="181" t="s">
        <v>53</v>
      </c>
      <c r="D38" s="254" t="s">
        <v>54</v>
      </c>
      <c r="E38" s="255">
        <v>1</v>
      </c>
      <c r="F38" s="256" t="s">
        <v>19</v>
      </c>
      <c r="G38" s="257">
        <v>6</v>
      </c>
      <c r="H38" s="280">
        <v>71677.31</v>
      </c>
      <c r="I38" s="20">
        <f t="shared" si="36"/>
        <v>13618.688899999999</v>
      </c>
      <c r="J38" s="20">
        <f t="shared" si="37"/>
        <v>85295.998899999991</v>
      </c>
      <c r="K38" s="20">
        <f t="shared" si="38"/>
        <v>71677.31</v>
      </c>
      <c r="L38" s="20">
        <f t="shared" si="39"/>
        <v>85295.998899999991</v>
      </c>
      <c r="M38" s="261" t="s">
        <v>203</v>
      </c>
      <c r="N38" s="6">
        <v>69378.990000000005</v>
      </c>
      <c r="O38" s="20">
        <f t="shared" si="40"/>
        <v>13182.008100000001</v>
      </c>
      <c r="P38" s="20">
        <f t="shared" si="41"/>
        <v>82560.998100000012</v>
      </c>
      <c r="Q38" s="20">
        <f t="shared" si="42"/>
        <v>69378.990000000005</v>
      </c>
      <c r="R38" s="20">
        <f t="shared" si="43"/>
        <v>82560.998100000012</v>
      </c>
      <c r="S38" s="270" t="s">
        <v>189</v>
      </c>
      <c r="T38" s="6">
        <v>82352.94</v>
      </c>
      <c r="U38" s="20">
        <f t="shared" si="44"/>
        <v>15647.0586</v>
      </c>
      <c r="V38" s="20">
        <f t="shared" si="45"/>
        <v>97999.998600000006</v>
      </c>
      <c r="W38" s="20">
        <f t="shared" si="46"/>
        <v>82352.94</v>
      </c>
      <c r="X38" s="20">
        <f t="shared" si="47"/>
        <v>97999.998600000006</v>
      </c>
      <c r="Y38" s="261" t="s">
        <v>126</v>
      </c>
      <c r="Z38" s="230">
        <f t="shared" si="48"/>
        <v>74469.746666666659</v>
      </c>
      <c r="AA38" s="162">
        <f t="shared" si="49"/>
        <v>14149.251866666666</v>
      </c>
      <c r="AB38" s="162">
        <f t="shared" si="50"/>
        <v>88618.998533333332</v>
      </c>
      <c r="AC38" s="162">
        <f t="shared" si="51"/>
        <v>74469.746666666659</v>
      </c>
      <c r="AD38" s="162">
        <f t="shared" si="52"/>
        <v>88618.998533333332</v>
      </c>
      <c r="AE38" s="182">
        <f t="shared" si="53"/>
        <v>6726.6846233044198</v>
      </c>
      <c r="AF38" s="183">
        <f t="shared" si="54"/>
        <v>7.5905671860805685E-2</v>
      </c>
      <c r="AG38" s="184">
        <f t="shared" si="55"/>
        <v>531713.99120000005</v>
      </c>
    </row>
    <row r="39" spans="1:33" ht="51.75" customHeight="1" thickBot="1">
      <c r="A39" s="190">
        <v>36</v>
      </c>
      <c r="B39" s="298"/>
      <c r="C39" s="181" t="s">
        <v>56</v>
      </c>
      <c r="D39" s="254" t="s">
        <v>55</v>
      </c>
      <c r="E39" s="255">
        <v>1</v>
      </c>
      <c r="F39" s="256" t="s">
        <v>19</v>
      </c>
      <c r="G39" s="257">
        <v>12</v>
      </c>
      <c r="H39" s="280">
        <v>81233</v>
      </c>
      <c r="I39" s="20">
        <f t="shared" si="36"/>
        <v>15434.27</v>
      </c>
      <c r="J39" s="20">
        <f t="shared" si="37"/>
        <v>96667.27</v>
      </c>
      <c r="K39" s="20">
        <f t="shared" si="38"/>
        <v>81233</v>
      </c>
      <c r="L39" s="20">
        <f t="shared" si="39"/>
        <v>96667.27</v>
      </c>
      <c r="M39" s="261" t="s">
        <v>203</v>
      </c>
      <c r="N39" s="268">
        <v>81513</v>
      </c>
      <c r="O39" s="20">
        <f t="shared" si="40"/>
        <v>15487.47</v>
      </c>
      <c r="P39" s="20">
        <f t="shared" si="41"/>
        <v>97000.47</v>
      </c>
      <c r="Q39" s="20">
        <f t="shared" si="42"/>
        <v>81513</v>
      </c>
      <c r="R39" s="20">
        <f t="shared" si="43"/>
        <v>97000.47</v>
      </c>
      <c r="S39" s="270" t="s">
        <v>206</v>
      </c>
      <c r="T39" s="6">
        <v>79831.929999999993</v>
      </c>
      <c r="U39" s="20">
        <f t="shared" si="44"/>
        <v>15168.066699999999</v>
      </c>
      <c r="V39" s="20">
        <f t="shared" si="45"/>
        <v>94999.996699999989</v>
      </c>
      <c r="W39" s="20">
        <f t="shared" si="46"/>
        <v>79831.929999999993</v>
      </c>
      <c r="X39" s="20">
        <f t="shared" si="47"/>
        <v>94999.996699999989</v>
      </c>
      <c r="Y39" s="261" t="s">
        <v>126</v>
      </c>
      <c r="Z39" s="230">
        <f t="shared" si="48"/>
        <v>80859.31</v>
      </c>
      <c r="AA39" s="162">
        <f t="shared" si="49"/>
        <v>15363.268899999999</v>
      </c>
      <c r="AB39" s="162">
        <f t="shared" si="50"/>
        <v>96222.578899999993</v>
      </c>
      <c r="AC39" s="162">
        <f t="shared" si="51"/>
        <v>80859.31</v>
      </c>
      <c r="AD39" s="162">
        <f t="shared" si="52"/>
        <v>96222.578899999993</v>
      </c>
      <c r="AE39" s="182">
        <f t="shared" si="53"/>
        <v>875.13274681336065</v>
      </c>
      <c r="AF39" s="183">
        <f t="shared" si="54"/>
        <v>9.094879360101631E-3</v>
      </c>
      <c r="AG39" s="184">
        <f t="shared" si="55"/>
        <v>1154670.9468</v>
      </c>
    </row>
    <row r="40" spans="1:33" ht="55.5" customHeight="1" thickBot="1">
      <c r="A40" s="190">
        <v>37</v>
      </c>
      <c r="B40" s="298"/>
      <c r="C40" s="181" t="s">
        <v>57</v>
      </c>
      <c r="D40" s="254" t="s">
        <v>55</v>
      </c>
      <c r="E40" s="255">
        <v>1</v>
      </c>
      <c r="F40" s="256" t="s">
        <v>19</v>
      </c>
      <c r="G40" s="257">
        <v>6</v>
      </c>
      <c r="H40" s="280">
        <v>81232.77</v>
      </c>
      <c r="I40" s="20">
        <f t="shared" si="36"/>
        <v>15434.2263</v>
      </c>
      <c r="J40" s="20">
        <f t="shared" si="37"/>
        <v>96666.996299999999</v>
      </c>
      <c r="K40" s="20">
        <f t="shared" si="38"/>
        <v>81232.77</v>
      </c>
      <c r="L40" s="20">
        <f t="shared" si="39"/>
        <v>96666.996299999999</v>
      </c>
      <c r="M40" s="261" t="s">
        <v>203</v>
      </c>
      <c r="N40" s="268">
        <v>81513</v>
      </c>
      <c r="O40" s="20">
        <f t="shared" si="40"/>
        <v>15487.47</v>
      </c>
      <c r="P40" s="20">
        <f t="shared" si="41"/>
        <v>97000.47</v>
      </c>
      <c r="Q40" s="20">
        <f t="shared" si="42"/>
        <v>81513</v>
      </c>
      <c r="R40" s="20">
        <f t="shared" si="43"/>
        <v>97000.47</v>
      </c>
      <c r="S40" s="270" t="s">
        <v>206</v>
      </c>
      <c r="T40" s="6">
        <v>82352.94</v>
      </c>
      <c r="U40" s="20">
        <f t="shared" si="44"/>
        <v>15647.0586</v>
      </c>
      <c r="V40" s="20">
        <f t="shared" si="45"/>
        <v>97999.998600000006</v>
      </c>
      <c r="W40" s="20">
        <f t="shared" si="46"/>
        <v>82352.94</v>
      </c>
      <c r="X40" s="20">
        <f t="shared" si="47"/>
        <v>97999.998600000006</v>
      </c>
      <c r="Y40" s="261" t="s">
        <v>126</v>
      </c>
      <c r="Z40" s="230">
        <f t="shared" si="48"/>
        <v>81699.570000000007</v>
      </c>
      <c r="AA40" s="162">
        <f t="shared" si="49"/>
        <v>15522.918300000001</v>
      </c>
      <c r="AB40" s="162">
        <f t="shared" si="50"/>
        <v>97222.488300000012</v>
      </c>
      <c r="AC40" s="162">
        <f t="shared" si="51"/>
        <v>81699.570000000007</v>
      </c>
      <c r="AD40" s="162">
        <f t="shared" si="52"/>
        <v>97222.488300000012</v>
      </c>
      <c r="AE40" s="182">
        <f t="shared" si="53"/>
        <v>566.38789835382556</v>
      </c>
      <c r="AF40" s="183">
        <f t="shared" si="54"/>
        <v>5.8256881536102945E-3</v>
      </c>
      <c r="AG40" s="184">
        <f t="shared" si="55"/>
        <v>583334.92980000004</v>
      </c>
    </row>
    <row r="41" spans="1:33" ht="40.5" customHeight="1" thickBot="1">
      <c r="A41" s="190">
        <v>38</v>
      </c>
      <c r="B41" s="298"/>
      <c r="C41" s="181" t="s">
        <v>158</v>
      </c>
      <c r="D41" s="254" t="s">
        <v>167</v>
      </c>
      <c r="E41" s="255">
        <v>1</v>
      </c>
      <c r="F41" s="256" t="s">
        <v>19</v>
      </c>
      <c r="G41" s="257">
        <v>6</v>
      </c>
      <c r="H41" s="281">
        <v>77220.17</v>
      </c>
      <c r="I41" s="128">
        <f t="shared" si="36"/>
        <v>14671.8323</v>
      </c>
      <c r="J41" s="128">
        <f t="shared" si="37"/>
        <v>91892.002299999993</v>
      </c>
      <c r="K41" s="128">
        <f t="shared" si="38"/>
        <v>77220.17</v>
      </c>
      <c r="L41" s="128">
        <f t="shared" si="39"/>
        <v>91892.002299999993</v>
      </c>
      <c r="M41" s="262" t="s">
        <v>203</v>
      </c>
      <c r="N41" s="268">
        <v>69637.820000000007</v>
      </c>
      <c r="O41" s="20">
        <f t="shared" si="40"/>
        <v>13231.185800000001</v>
      </c>
      <c r="P41" s="20">
        <f t="shared" si="41"/>
        <v>82869.005800000014</v>
      </c>
      <c r="Q41" s="20">
        <f t="shared" si="42"/>
        <v>69637.820000000007</v>
      </c>
      <c r="R41" s="20">
        <f t="shared" si="43"/>
        <v>82869.005800000014</v>
      </c>
      <c r="S41" s="270" t="s">
        <v>202</v>
      </c>
      <c r="T41" s="8">
        <v>75630</v>
      </c>
      <c r="U41" s="128">
        <f t="shared" si="44"/>
        <v>14369.7</v>
      </c>
      <c r="V41" s="128">
        <f t="shared" si="45"/>
        <v>89999.7</v>
      </c>
      <c r="W41" s="128">
        <f t="shared" si="46"/>
        <v>75630</v>
      </c>
      <c r="X41" s="128">
        <f t="shared" si="47"/>
        <v>89999.7</v>
      </c>
      <c r="Y41" s="262" t="s">
        <v>124</v>
      </c>
      <c r="Z41" s="230">
        <f t="shared" si="48"/>
        <v>74162.66333333333</v>
      </c>
      <c r="AA41" s="162">
        <f t="shared" si="49"/>
        <v>14090.906033333333</v>
      </c>
      <c r="AB41" s="162">
        <f t="shared" si="50"/>
        <v>88253.569366666663</v>
      </c>
      <c r="AC41" s="162">
        <f t="shared" si="51"/>
        <v>74162.66333333333</v>
      </c>
      <c r="AD41" s="162">
        <f t="shared" si="52"/>
        <v>88253.569366666663</v>
      </c>
      <c r="AE41" s="285">
        <f t="shared" si="53"/>
        <v>3885.0435948863997</v>
      </c>
      <c r="AF41" s="286">
        <f t="shared" si="54"/>
        <v>4.4021376390401032E-2</v>
      </c>
      <c r="AG41" s="287">
        <f t="shared" si="55"/>
        <v>529521.41619999998</v>
      </c>
    </row>
    <row r="42" spans="1:33">
      <c r="AE42" s="288"/>
      <c r="AF42" s="289"/>
      <c r="AG42" s="290"/>
    </row>
    <row r="43" spans="1:33">
      <c r="AC43" s="283"/>
      <c r="AE43" s="291"/>
      <c r="AF43" s="292"/>
      <c r="AG43" s="293"/>
    </row>
    <row r="44" spans="1:33" ht="15.75" thickBot="1">
      <c r="AD44" s="284"/>
      <c r="AE44" s="295" t="s">
        <v>118</v>
      </c>
      <c r="AF44" s="296"/>
      <c r="AG44" s="294" t="s">
        <v>212</v>
      </c>
    </row>
  </sheetData>
  <mergeCells count="10">
    <mergeCell ref="B19:B41"/>
    <mergeCell ref="AG2:AG3"/>
    <mergeCell ref="B11:B18"/>
    <mergeCell ref="B4:B10"/>
    <mergeCell ref="H1:L1"/>
    <mergeCell ref="N1:R1"/>
    <mergeCell ref="T1:X1"/>
    <mergeCell ref="H2:M2"/>
    <mergeCell ref="N2:S2"/>
    <mergeCell ref="T2:Y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D41"/>
  <sheetViews>
    <sheetView tabSelected="1" zoomScale="80" zoomScaleNormal="80" workbookViewId="0">
      <pane xSplit="3" ySplit="2" topLeftCell="BP3" activePane="bottomRight" state="frozen"/>
      <selection pane="topRight" activeCell="D1" sqref="D1"/>
      <selection pane="bottomLeft" activeCell="A3" sqref="A3"/>
      <selection pane="bottomRight" activeCell="BZ4" sqref="BZ4"/>
    </sheetView>
  </sheetViews>
  <sheetFormatPr baseColWidth="10" defaultColWidth="11.42578125" defaultRowHeight="15"/>
  <cols>
    <col min="1" max="1" width="5.28515625" style="16" customWidth="1"/>
    <col min="2" max="2" width="15.28515625" style="16" customWidth="1"/>
    <col min="3" max="3" width="30.5703125" style="16" customWidth="1"/>
    <col min="4" max="4" width="55.42578125" style="16" customWidth="1"/>
    <col min="5" max="6" width="11.42578125" style="82"/>
    <col min="7" max="8" width="11.42578125" style="16"/>
    <col min="9" max="9" width="12.28515625" style="16" bestFit="1" customWidth="1"/>
    <col min="10" max="10" width="11.42578125" style="16" bestFit="1" customWidth="1"/>
    <col min="11" max="11" width="12.28515625" style="16" customWidth="1"/>
    <col min="12" max="13" width="12.42578125" style="16" bestFit="1" customWidth="1"/>
    <col min="14" max="14" width="12" style="16" bestFit="1" customWidth="1"/>
    <col min="15" max="15" width="11.42578125" style="16" bestFit="1" customWidth="1"/>
    <col min="16" max="16" width="13.140625" style="16" bestFit="1" customWidth="1"/>
    <col min="17" max="18" width="12.42578125" style="16" bestFit="1" customWidth="1"/>
    <col min="19" max="19" width="10.28515625" style="16" bestFit="1" customWidth="1"/>
    <col min="20" max="20" width="12.28515625" style="16" bestFit="1" customWidth="1"/>
    <col min="21" max="21" width="13.140625" style="16" bestFit="1" customWidth="1"/>
    <col min="22" max="22" width="12.42578125" style="16" customWidth="1"/>
    <col min="23" max="23" width="12.42578125" style="16" bestFit="1" customWidth="1"/>
    <col min="24" max="24" width="10.28515625" style="16" bestFit="1" customWidth="1"/>
    <col min="25" max="25" width="9.5703125" style="16" bestFit="1" customWidth="1"/>
    <col min="26" max="26" width="13" style="16" bestFit="1" customWidth="1"/>
    <col min="27" max="27" width="15.85546875" style="16" bestFit="1" customWidth="1"/>
    <col min="28" max="28" width="16" style="16" bestFit="1" customWidth="1"/>
    <col min="29" max="29" width="12" style="16" bestFit="1" customWidth="1"/>
    <col min="30" max="30" width="12.28515625" style="16" bestFit="1" customWidth="1"/>
    <col min="31" max="31" width="13.140625" style="16" bestFit="1" customWidth="1"/>
    <col min="32" max="32" width="12.42578125" style="16" customWidth="1"/>
    <col min="33" max="33" width="12.42578125" style="16" bestFit="1" customWidth="1"/>
    <col min="34" max="34" width="12" style="16" bestFit="1" customWidth="1"/>
    <col min="35" max="35" width="12.28515625" style="16" bestFit="1" customWidth="1"/>
    <col min="36" max="36" width="13.140625" style="16" bestFit="1" customWidth="1"/>
    <col min="37" max="38" width="18.42578125" style="16" bestFit="1" customWidth="1"/>
    <col min="39" max="39" width="12" style="16" bestFit="1" customWidth="1"/>
    <col min="40" max="40" width="12.28515625" style="16" bestFit="1" customWidth="1"/>
    <col min="41" max="41" width="13.140625" style="16" bestFit="1" customWidth="1"/>
    <col min="42" max="43" width="18.42578125" style="16" bestFit="1" customWidth="1"/>
    <col min="44" max="44" width="12" style="16" bestFit="1" customWidth="1"/>
    <col min="45" max="45" width="12.28515625" style="16" bestFit="1" customWidth="1"/>
    <col min="46" max="46" width="13.140625" style="16" bestFit="1" customWidth="1"/>
    <col min="47" max="47" width="12.42578125" style="16" customWidth="1"/>
    <col min="48" max="48" width="12.42578125" style="16" bestFit="1" customWidth="1"/>
    <col min="49" max="49" width="12" style="16" bestFit="1" customWidth="1"/>
    <col min="50" max="50" width="12.28515625" style="16" bestFit="1" customWidth="1"/>
    <col min="51" max="51" width="13.140625" style="16" bestFit="1" customWidth="1"/>
    <col min="52" max="53" width="17.140625" style="16" bestFit="1" customWidth="1"/>
    <col min="54" max="54" width="12" style="16" bestFit="1" customWidth="1"/>
    <col min="55" max="55" width="12.28515625" style="16" bestFit="1" customWidth="1"/>
    <col min="56" max="56" width="13.140625" style="16" bestFit="1" customWidth="1"/>
    <col min="57" max="58" width="17.140625" style="16" bestFit="1" customWidth="1"/>
    <col min="59" max="59" width="12" style="16" bestFit="1" customWidth="1"/>
    <col min="60" max="60" width="12.28515625" style="16" bestFit="1" customWidth="1"/>
    <col min="61" max="61" width="13.140625" style="16" bestFit="1" customWidth="1"/>
    <col min="62" max="63" width="17" style="16" bestFit="1" customWidth="1"/>
    <col min="64" max="64" width="12" style="16" bestFit="1" customWidth="1"/>
    <col min="65" max="65" width="12.28515625" style="16" bestFit="1" customWidth="1"/>
    <col min="66" max="66" width="13.140625" style="16" bestFit="1" customWidth="1"/>
    <col min="67" max="67" width="12.42578125" style="16" customWidth="1"/>
    <col min="68" max="68" width="12.42578125" style="16" bestFit="1" customWidth="1"/>
    <col min="69" max="69" width="12" style="16" bestFit="1" customWidth="1"/>
    <col min="70" max="70" width="10.7109375" style="16" bestFit="1" customWidth="1"/>
    <col min="71" max="71" width="13.140625" style="16" bestFit="1" customWidth="1"/>
    <col min="72" max="73" width="12.42578125" style="16" bestFit="1" customWidth="1"/>
    <col min="74" max="74" width="12.28515625" style="16" bestFit="1" customWidth="1"/>
    <col min="75" max="75" width="11.42578125" style="16" bestFit="1" customWidth="1"/>
    <col min="76" max="76" width="13.5703125" style="16" bestFit="1" customWidth="1"/>
    <col min="77" max="77" width="15.85546875" style="16" bestFit="1" customWidth="1"/>
    <col min="78" max="78" width="14.28515625" style="16" bestFit="1" customWidth="1"/>
    <col min="79" max="79" width="15" style="16" bestFit="1" customWidth="1"/>
    <col min="80" max="80" width="11.42578125" style="16" bestFit="1" customWidth="1"/>
    <col min="81" max="16384" width="11.42578125" style="16"/>
  </cols>
  <sheetData>
    <row r="1" spans="1:82" s="82" customFormat="1">
      <c r="I1" s="330" t="s">
        <v>20</v>
      </c>
      <c r="J1" s="331"/>
      <c r="K1" s="331"/>
      <c r="L1" s="331"/>
      <c r="M1" s="332"/>
      <c r="N1" s="330" t="s">
        <v>79</v>
      </c>
      <c r="O1" s="331"/>
      <c r="P1" s="331"/>
      <c r="Q1" s="331"/>
      <c r="R1" s="332"/>
      <c r="S1" s="330" t="s">
        <v>95</v>
      </c>
      <c r="T1" s="331"/>
      <c r="U1" s="331"/>
      <c r="V1" s="331"/>
      <c r="W1" s="332"/>
      <c r="X1" s="330" t="s">
        <v>98</v>
      </c>
      <c r="Y1" s="331"/>
      <c r="Z1" s="331"/>
      <c r="AA1" s="331"/>
      <c r="AB1" s="332"/>
      <c r="AC1" s="330" t="s">
        <v>87</v>
      </c>
      <c r="AD1" s="331"/>
      <c r="AE1" s="331"/>
      <c r="AF1" s="331"/>
      <c r="AG1" s="332"/>
      <c r="AH1" s="330" t="s">
        <v>96</v>
      </c>
      <c r="AI1" s="331"/>
      <c r="AJ1" s="331"/>
      <c r="AK1" s="331"/>
      <c r="AL1" s="332"/>
      <c r="AM1" s="330" t="s">
        <v>97</v>
      </c>
      <c r="AN1" s="331"/>
      <c r="AO1" s="331"/>
      <c r="AP1" s="331"/>
      <c r="AQ1" s="332"/>
      <c r="AR1" s="318" t="s">
        <v>127</v>
      </c>
      <c r="AS1" s="319"/>
      <c r="AT1" s="319"/>
      <c r="AU1" s="319"/>
      <c r="AV1" s="320"/>
      <c r="AW1" s="318" t="s">
        <v>106</v>
      </c>
      <c r="AX1" s="319"/>
      <c r="AY1" s="319"/>
      <c r="AZ1" s="319"/>
      <c r="BA1" s="320"/>
      <c r="BB1" s="318" t="s">
        <v>137</v>
      </c>
      <c r="BC1" s="319"/>
      <c r="BD1" s="319"/>
      <c r="BE1" s="319"/>
      <c r="BF1" s="320"/>
      <c r="BG1" s="318" t="s">
        <v>92</v>
      </c>
      <c r="BH1" s="319"/>
      <c r="BI1" s="319"/>
      <c r="BJ1" s="319"/>
      <c r="BK1" s="320"/>
      <c r="BL1" s="318" t="s">
        <v>93</v>
      </c>
      <c r="BM1" s="319"/>
      <c r="BN1" s="319"/>
      <c r="BO1" s="319"/>
      <c r="BP1" s="320"/>
      <c r="BQ1" s="319" t="s">
        <v>105</v>
      </c>
      <c r="BR1" s="319"/>
      <c r="BS1" s="319"/>
      <c r="BT1" s="319"/>
      <c r="BU1" s="320"/>
    </row>
    <row r="2" spans="1:82" s="82" customFormat="1" ht="18.75" customHeight="1" thickBot="1">
      <c r="I2" s="341" t="s">
        <v>0</v>
      </c>
      <c r="J2" s="342"/>
      <c r="K2" s="342"/>
      <c r="L2" s="342"/>
      <c r="M2" s="343"/>
      <c r="N2" s="344" t="s">
        <v>1</v>
      </c>
      <c r="O2" s="345"/>
      <c r="P2" s="345"/>
      <c r="Q2" s="345"/>
      <c r="R2" s="346"/>
      <c r="S2" s="347" t="s">
        <v>83</v>
      </c>
      <c r="T2" s="348"/>
      <c r="U2" s="348"/>
      <c r="V2" s="348"/>
      <c r="W2" s="349"/>
      <c r="X2" s="347" t="s">
        <v>84</v>
      </c>
      <c r="Y2" s="348"/>
      <c r="Z2" s="348"/>
      <c r="AA2" s="348"/>
      <c r="AB2" s="349"/>
      <c r="AC2" s="324" t="s">
        <v>85</v>
      </c>
      <c r="AD2" s="325"/>
      <c r="AE2" s="325"/>
      <c r="AF2" s="325"/>
      <c r="AG2" s="326"/>
      <c r="AH2" s="324" t="s">
        <v>108</v>
      </c>
      <c r="AI2" s="325"/>
      <c r="AJ2" s="325"/>
      <c r="AK2" s="325"/>
      <c r="AL2" s="326"/>
      <c r="AM2" s="324" t="s">
        <v>109</v>
      </c>
      <c r="AN2" s="325"/>
      <c r="AO2" s="325"/>
      <c r="AP2" s="325"/>
      <c r="AQ2" s="326"/>
      <c r="AR2" s="327" t="s">
        <v>91</v>
      </c>
      <c r="AS2" s="328"/>
      <c r="AT2" s="328"/>
      <c r="AU2" s="328"/>
      <c r="AV2" s="329"/>
      <c r="AW2" s="321" t="s">
        <v>107</v>
      </c>
      <c r="AX2" s="322"/>
      <c r="AY2" s="322"/>
      <c r="AZ2" s="322"/>
      <c r="BA2" s="323"/>
      <c r="BB2" s="321" t="s">
        <v>107</v>
      </c>
      <c r="BC2" s="322"/>
      <c r="BD2" s="322"/>
      <c r="BE2" s="322"/>
      <c r="BF2" s="323"/>
      <c r="BG2" s="333" t="s">
        <v>110</v>
      </c>
      <c r="BH2" s="334"/>
      <c r="BI2" s="334"/>
      <c r="BJ2" s="334"/>
      <c r="BK2" s="335"/>
      <c r="BL2" s="336" t="s">
        <v>111</v>
      </c>
      <c r="BM2" s="337"/>
      <c r="BN2" s="337"/>
      <c r="BO2" s="337"/>
      <c r="BP2" s="338"/>
      <c r="BQ2" s="339" t="s">
        <v>112</v>
      </c>
      <c r="BR2" s="339"/>
      <c r="BS2" s="339"/>
      <c r="BT2" s="339"/>
      <c r="BU2" s="340"/>
    </row>
    <row r="3" spans="1:82" s="82" customFormat="1" ht="39" thickBot="1">
      <c r="A3" s="1" t="s">
        <v>2</v>
      </c>
      <c r="B3" s="95" t="s">
        <v>77</v>
      </c>
      <c r="C3" s="96" t="s">
        <v>3</v>
      </c>
      <c r="D3" s="96" t="s">
        <v>78</v>
      </c>
      <c r="E3" s="96" t="s">
        <v>4</v>
      </c>
      <c r="F3" s="96" t="s">
        <v>5</v>
      </c>
      <c r="G3" s="96" t="s">
        <v>6</v>
      </c>
      <c r="H3" s="97" t="s">
        <v>5</v>
      </c>
      <c r="I3" s="12" t="s">
        <v>7</v>
      </c>
      <c r="J3" s="12" t="s">
        <v>8</v>
      </c>
      <c r="K3" s="12" t="s">
        <v>9</v>
      </c>
      <c r="L3" s="12" t="s">
        <v>10</v>
      </c>
      <c r="M3" s="13" t="s">
        <v>11</v>
      </c>
      <c r="N3" s="11" t="s">
        <v>7</v>
      </c>
      <c r="O3" s="12" t="s">
        <v>8</v>
      </c>
      <c r="P3" s="12" t="s">
        <v>9</v>
      </c>
      <c r="Q3" s="12" t="s">
        <v>10</v>
      </c>
      <c r="R3" s="13" t="s">
        <v>11</v>
      </c>
      <c r="S3" s="11" t="s">
        <v>7</v>
      </c>
      <c r="T3" s="12" t="s">
        <v>8</v>
      </c>
      <c r="U3" s="12" t="s">
        <v>9</v>
      </c>
      <c r="V3" s="12" t="s">
        <v>10</v>
      </c>
      <c r="W3" s="13" t="s">
        <v>11</v>
      </c>
      <c r="X3" s="11" t="s">
        <v>7</v>
      </c>
      <c r="Y3" s="12" t="s">
        <v>8</v>
      </c>
      <c r="Z3" s="12" t="s">
        <v>9</v>
      </c>
      <c r="AA3" s="12" t="s">
        <v>10</v>
      </c>
      <c r="AB3" s="13" t="s">
        <v>11</v>
      </c>
      <c r="AC3" s="11" t="s">
        <v>7</v>
      </c>
      <c r="AD3" s="12" t="s">
        <v>8</v>
      </c>
      <c r="AE3" s="12" t="s">
        <v>9</v>
      </c>
      <c r="AF3" s="12" t="s">
        <v>10</v>
      </c>
      <c r="AG3" s="13" t="s">
        <v>11</v>
      </c>
      <c r="AH3" s="11" t="s">
        <v>7</v>
      </c>
      <c r="AI3" s="12" t="s">
        <v>8</v>
      </c>
      <c r="AJ3" s="12" t="s">
        <v>9</v>
      </c>
      <c r="AK3" s="12" t="s">
        <v>10</v>
      </c>
      <c r="AL3" s="13" t="s">
        <v>11</v>
      </c>
      <c r="AM3" s="11" t="s">
        <v>7</v>
      </c>
      <c r="AN3" s="12" t="s">
        <v>8</v>
      </c>
      <c r="AO3" s="12" t="s">
        <v>9</v>
      </c>
      <c r="AP3" s="12" t="s">
        <v>10</v>
      </c>
      <c r="AQ3" s="13" t="s">
        <v>11</v>
      </c>
      <c r="AR3" s="11" t="s">
        <v>7</v>
      </c>
      <c r="AS3" s="12" t="s">
        <v>8</v>
      </c>
      <c r="AT3" s="12" t="s">
        <v>9</v>
      </c>
      <c r="AU3" s="12" t="s">
        <v>10</v>
      </c>
      <c r="AV3" s="13" t="s">
        <v>11</v>
      </c>
      <c r="AW3" s="11" t="s">
        <v>7</v>
      </c>
      <c r="AX3" s="12" t="s">
        <v>8</v>
      </c>
      <c r="AY3" s="12" t="s">
        <v>9</v>
      </c>
      <c r="AZ3" s="12" t="s">
        <v>10</v>
      </c>
      <c r="BA3" s="13" t="s">
        <v>11</v>
      </c>
      <c r="BB3" s="11" t="s">
        <v>7</v>
      </c>
      <c r="BC3" s="12" t="s">
        <v>8</v>
      </c>
      <c r="BD3" s="12" t="s">
        <v>9</v>
      </c>
      <c r="BE3" s="12" t="s">
        <v>10</v>
      </c>
      <c r="BF3" s="13" t="s">
        <v>11</v>
      </c>
      <c r="BG3" s="11" t="s">
        <v>7</v>
      </c>
      <c r="BH3" s="12" t="s">
        <v>8</v>
      </c>
      <c r="BI3" s="12" t="s">
        <v>9</v>
      </c>
      <c r="BJ3" s="12" t="s">
        <v>10</v>
      </c>
      <c r="BK3" s="12" t="s">
        <v>11</v>
      </c>
      <c r="BL3" s="11" t="s">
        <v>7</v>
      </c>
      <c r="BM3" s="12" t="s">
        <v>8</v>
      </c>
      <c r="BN3" s="12" t="s">
        <v>9</v>
      </c>
      <c r="BO3" s="12" t="s">
        <v>10</v>
      </c>
      <c r="BP3" s="13" t="s">
        <v>11</v>
      </c>
      <c r="BQ3" s="12" t="s">
        <v>7</v>
      </c>
      <c r="BR3" s="12" t="s">
        <v>8</v>
      </c>
      <c r="BS3" s="12" t="s">
        <v>9</v>
      </c>
      <c r="BT3" s="12" t="s">
        <v>10</v>
      </c>
      <c r="BU3" s="13" t="s">
        <v>11</v>
      </c>
      <c r="BV3" s="1" t="s">
        <v>12</v>
      </c>
      <c r="BW3" s="1" t="s">
        <v>13</v>
      </c>
      <c r="BX3" s="1" t="s">
        <v>14</v>
      </c>
      <c r="BY3" s="1" t="s">
        <v>15</v>
      </c>
      <c r="BZ3" s="1" t="s">
        <v>16</v>
      </c>
      <c r="CA3" s="1" t="s">
        <v>17</v>
      </c>
      <c r="CB3" s="1" t="s">
        <v>18</v>
      </c>
    </row>
    <row r="4" spans="1:82" ht="54" customHeight="1">
      <c r="A4" s="16">
        <v>1</v>
      </c>
      <c r="B4" s="315" t="s">
        <v>46</v>
      </c>
      <c r="C4" s="111" t="s">
        <v>22</v>
      </c>
      <c r="D4" s="112" t="s">
        <v>23</v>
      </c>
      <c r="E4" s="107">
        <v>1</v>
      </c>
      <c r="F4" s="100" t="s">
        <v>19</v>
      </c>
      <c r="G4" s="101"/>
      <c r="H4" s="102"/>
      <c r="I4" s="94">
        <v>400000</v>
      </c>
      <c r="J4" s="37">
        <f>I4*(19%)</f>
        <v>76000</v>
      </c>
      <c r="K4" s="37">
        <f>I4+J4</f>
        <v>476000</v>
      </c>
      <c r="L4" s="37">
        <f>I4*E4</f>
        <v>400000</v>
      </c>
      <c r="M4" s="35">
        <f>K4*E4</f>
        <v>476000</v>
      </c>
      <c r="N4" s="43">
        <v>400000</v>
      </c>
      <c r="O4" s="38">
        <f>N4*(19%)</f>
        <v>76000</v>
      </c>
      <c r="P4" s="38">
        <f>N4+O4</f>
        <v>476000</v>
      </c>
      <c r="Q4" s="38">
        <f>N4*E4</f>
        <v>400000</v>
      </c>
      <c r="R4" s="36">
        <f>P4*E4</f>
        <v>476000</v>
      </c>
      <c r="S4" s="14"/>
      <c r="T4" s="38">
        <f>S4*(19%)</f>
        <v>0</v>
      </c>
      <c r="U4" s="38">
        <f>S4+T4</f>
        <v>0</v>
      </c>
      <c r="V4" s="38">
        <f>S4*E4</f>
        <v>0</v>
      </c>
      <c r="W4" s="39">
        <f>U4*E4</f>
        <v>0</v>
      </c>
      <c r="X4" s="14"/>
      <c r="Y4" s="38">
        <f>X4*(19%)</f>
        <v>0</v>
      </c>
      <c r="Z4" s="38">
        <f>X4+Y4</f>
        <v>0</v>
      </c>
      <c r="AA4" s="38">
        <f>X4*44</f>
        <v>0</v>
      </c>
      <c r="AB4" s="39">
        <f>Z4*E4</f>
        <v>0</v>
      </c>
      <c r="AC4" s="14">
        <v>487394.96</v>
      </c>
      <c r="AD4" s="38">
        <f>AC4*(19%)</f>
        <v>92605.042400000006</v>
      </c>
      <c r="AE4" s="38">
        <f>AC4+AD4</f>
        <v>580000.0024</v>
      </c>
      <c r="AF4" s="38">
        <f>AC4*E4</f>
        <v>487394.96</v>
      </c>
      <c r="AG4" s="39">
        <f>AE4*E4</f>
        <v>580000.0024</v>
      </c>
      <c r="AH4" s="14"/>
      <c r="AI4" s="38">
        <f>AH4*(19%)</f>
        <v>0</v>
      </c>
      <c r="AJ4" s="38">
        <f>AH4+AI4</f>
        <v>0</v>
      </c>
      <c r="AK4" s="38">
        <f>AH4*E4</f>
        <v>0</v>
      </c>
      <c r="AL4" s="39">
        <f>AJ4*E4</f>
        <v>0</v>
      </c>
      <c r="AM4" s="44">
        <v>380840.34</v>
      </c>
      <c r="AN4" s="38">
        <f>AM4*(19%)</f>
        <v>72359.664600000004</v>
      </c>
      <c r="AO4" s="38">
        <f>AM4+AN4</f>
        <v>453200.00460000004</v>
      </c>
      <c r="AP4" s="38">
        <f>AM4*E4</f>
        <v>380840.34</v>
      </c>
      <c r="AQ4" s="36">
        <f>AO4*E4</f>
        <v>453200.00460000004</v>
      </c>
      <c r="AR4" s="14"/>
      <c r="AS4" s="38">
        <f>AR4*(19%)</f>
        <v>0</v>
      </c>
      <c r="AT4" s="38">
        <f>AR4+AS4</f>
        <v>0</v>
      </c>
      <c r="AU4" s="38">
        <f t="shared" ref="AU4:AU10" si="0">AR4*E4</f>
        <v>0</v>
      </c>
      <c r="AV4" s="39">
        <f t="shared" ref="AV4:AV10" si="1">AT4*E4</f>
        <v>0</v>
      </c>
      <c r="AW4" s="14"/>
      <c r="AX4" s="38">
        <f>AW4*(19%)</f>
        <v>0</v>
      </c>
      <c r="AY4" s="38">
        <f>AW4+AX4</f>
        <v>0</v>
      </c>
      <c r="AZ4" s="38">
        <f>AW4*E4</f>
        <v>0</v>
      </c>
      <c r="BA4" s="39">
        <f>AY4*E4</f>
        <v>0</v>
      </c>
      <c r="BB4" s="14"/>
      <c r="BC4" s="38">
        <f>BB4*(19%)</f>
        <v>0</v>
      </c>
      <c r="BD4" s="38">
        <f>BB4+BC4</f>
        <v>0</v>
      </c>
      <c r="BE4" s="38">
        <f>BB4*E4</f>
        <v>0</v>
      </c>
      <c r="BF4" s="39">
        <f>BD4*E4</f>
        <v>0</v>
      </c>
      <c r="BG4" s="14"/>
      <c r="BH4" s="38">
        <f>BG4*(19%)</f>
        <v>0</v>
      </c>
      <c r="BI4" s="38">
        <f>BG4+BH4</f>
        <v>0</v>
      </c>
      <c r="BJ4" s="38">
        <f>BG4*E4</f>
        <v>0</v>
      </c>
      <c r="BK4" s="38">
        <f>BI4*E4</f>
        <v>0</v>
      </c>
      <c r="BL4" s="14"/>
      <c r="BM4" s="38">
        <f>BL4*(19%)</f>
        <v>0</v>
      </c>
      <c r="BN4" s="38">
        <f>BL4+BM4</f>
        <v>0</v>
      </c>
      <c r="BO4" s="38">
        <f>BL4*E4</f>
        <v>0</v>
      </c>
      <c r="BP4" s="39">
        <f>BN4*E4</f>
        <v>0</v>
      </c>
      <c r="BQ4" s="10"/>
      <c r="BR4" s="38">
        <f>BQ4*(19%)</f>
        <v>0</v>
      </c>
      <c r="BS4" s="38">
        <f>BQ4+BR4</f>
        <v>0</v>
      </c>
      <c r="BT4" s="38">
        <f>BQ4*E4</f>
        <v>0</v>
      </c>
      <c r="BU4" s="39">
        <f>BS4*E4</f>
        <v>0</v>
      </c>
      <c r="BV4" s="45">
        <f>(I4+N4+AM4)/3</f>
        <v>393613.44666666671</v>
      </c>
      <c r="BW4" s="38">
        <f>(BV4*19%)</f>
        <v>74786.554866666673</v>
      </c>
      <c r="BX4" s="38">
        <f>(BV4+BW4)</f>
        <v>468400.00153333339</v>
      </c>
      <c r="BY4" s="38">
        <f t="shared" ref="BY4:BY10" si="2">BV4*E4</f>
        <v>393613.44666666671</v>
      </c>
      <c r="BZ4" s="45">
        <f t="shared" ref="BZ4:BZ10" si="3">BX4*E4</f>
        <v>468400.00153333339</v>
      </c>
      <c r="CA4" s="40">
        <f>STDEVP(AQ4,R4,M4)</f>
        <v>10748.020905574707</v>
      </c>
      <c r="CB4" s="47">
        <f>(CA4/BZ4)</f>
        <v>2.2946244385974517E-2</v>
      </c>
    </row>
    <row r="5" spans="1:82" ht="51.75" customHeight="1">
      <c r="A5" s="16">
        <v>2</v>
      </c>
      <c r="B5" s="316"/>
      <c r="C5" s="111" t="s">
        <v>24</v>
      </c>
      <c r="D5" s="112" t="s">
        <v>82</v>
      </c>
      <c r="E5" s="108">
        <v>1</v>
      </c>
      <c r="F5" s="98" t="s">
        <v>19</v>
      </c>
      <c r="G5" s="86"/>
      <c r="H5" s="103"/>
      <c r="I5" s="90">
        <v>3277310.92</v>
      </c>
      <c r="J5" s="38">
        <f>I5*(19%)</f>
        <v>622689.07479999994</v>
      </c>
      <c r="K5" s="38">
        <f t="shared" ref="K5:K10" si="4">I5+J5</f>
        <v>3899999.9948</v>
      </c>
      <c r="L5" s="38">
        <f t="shared" ref="L5:L10" si="5">I5*E5</f>
        <v>3277310.92</v>
      </c>
      <c r="M5" s="36">
        <f t="shared" ref="M5:M10" si="6">K5*E5</f>
        <v>3899999.9948</v>
      </c>
      <c r="N5" s="43">
        <v>3277310.92</v>
      </c>
      <c r="O5" s="38">
        <f t="shared" ref="O5:O10" si="7">N5*(19%)</f>
        <v>622689.07479999994</v>
      </c>
      <c r="P5" s="38">
        <f t="shared" ref="P5:P10" si="8">N5+O5</f>
        <v>3899999.9948</v>
      </c>
      <c r="Q5" s="38">
        <f t="shared" ref="Q5:Q10" si="9">N5*E5</f>
        <v>3277310.92</v>
      </c>
      <c r="R5" s="36">
        <f t="shared" ref="R5:R10" si="10">P5*E5</f>
        <v>3899999.9948</v>
      </c>
      <c r="S5" s="14"/>
      <c r="T5" s="38">
        <f t="shared" ref="T5:T10" si="11">S5*(19%)</f>
        <v>0</v>
      </c>
      <c r="U5" s="38">
        <f t="shared" ref="U5:U10" si="12">S5+T5</f>
        <v>0</v>
      </c>
      <c r="V5" s="38">
        <f t="shared" ref="V5:V6" si="13">S5*E5</f>
        <v>0</v>
      </c>
      <c r="W5" s="39">
        <f t="shared" ref="W5:W6" si="14">U5*E5</f>
        <v>0</v>
      </c>
      <c r="X5" s="14"/>
      <c r="Y5" s="38">
        <f t="shared" ref="Y5:Y10" si="15">X5*(19%)</f>
        <v>0</v>
      </c>
      <c r="Z5" s="38">
        <f t="shared" ref="Z5:Z10" si="16">X5+Y5</f>
        <v>0</v>
      </c>
      <c r="AA5" s="38">
        <f t="shared" ref="AA5:AA10" si="17">X5*44</f>
        <v>0</v>
      </c>
      <c r="AB5" s="39">
        <f t="shared" ref="AB5:AB10" si="18">Z5*E5</f>
        <v>0</v>
      </c>
      <c r="AC5" s="14"/>
      <c r="AD5" s="38">
        <f t="shared" ref="AD5:AD10" si="19">AC5*(19%)</f>
        <v>0</v>
      </c>
      <c r="AE5" s="38">
        <f t="shared" ref="AE5:AE10" si="20">AC5+AD5</f>
        <v>0</v>
      </c>
      <c r="AF5" s="38">
        <f t="shared" ref="AF5:AF10" si="21">AC5*E5</f>
        <v>0</v>
      </c>
      <c r="AG5" s="39">
        <f t="shared" ref="AG5:AG10" si="22">AE5*E5</f>
        <v>0</v>
      </c>
      <c r="AH5" s="44">
        <v>3800000</v>
      </c>
      <c r="AI5" s="38">
        <f t="shared" ref="AI5:AI10" si="23">AH5*(19%)</f>
        <v>722000</v>
      </c>
      <c r="AJ5" s="38">
        <f t="shared" ref="AJ5:AJ10" si="24">AH5+AI5</f>
        <v>4522000</v>
      </c>
      <c r="AK5" s="38">
        <f t="shared" ref="AK5:AK10" si="25">AH5*E5</f>
        <v>3800000</v>
      </c>
      <c r="AL5" s="36">
        <f t="shared" ref="AL5:AL10" si="26">AJ5*E5</f>
        <v>4522000</v>
      </c>
      <c r="AM5" s="14"/>
      <c r="AN5" s="38">
        <f t="shared" ref="AN5:AN10" si="27">AM5*(19%)</f>
        <v>0</v>
      </c>
      <c r="AO5" s="38">
        <f t="shared" ref="AO5:AO10" si="28">AM5+AN5</f>
        <v>0</v>
      </c>
      <c r="AP5" s="38">
        <f t="shared" ref="AP5:AP10" si="29">AM5*E5</f>
        <v>0</v>
      </c>
      <c r="AQ5" s="39">
        <f t="shared" ref="AQ5:AQ10" si="30">AO5*E5</f>
        <v>0</v>
      </c>
      <c r="AR5" s="14"/>
      <c r="AS5" s="38">
        <f t="shared" ref="AS5:AS10" si="31">AR5*(19%)</f>
        <v>0</v>
      </c>
      <c r="AT5" s="38">
        <f t="shared" ref="AT5:AT10" si="32">AR5+AS5</f>
        <v>0</v>
      </c>
      <c r="AU5" s="38">
        <f t="shared" si="0"/>
        <v>0</v>
      </c>
      <c r="AV5" s="39">
        <f t="shared" si="1"/>
        <v>0</v>
      </c>
      <c r="AW5" s="14"/>
      <c r="AX5" s="38">
        <f t="shared" ref="AX5:AX10" si="33">AW5*(19%)</f>
        <v>0</v>
      </c>
      <c r="AY5" s="38">
        <f t="shared" ref="AY5:AY10" si="34">AW5+AX5</f>
        <v>0</v>
      </c>
      <c r="AZ5" s="38">
        <f t="shared" ref="AZ5:AZ10" si="35">AW5*E5</f>
        <v>0</v>
      </c>
      <c r="BA5" s="39">
        <f t="shared" ref="BA5:BA10" si="36">AY5*E5</f>
        <v>0</v>
      </c>
      <c r="BB5" s="14"/>
      <c r="BC5" s="38">
        <f t="shared" ref="BC5:BC10" si="37">BB5*(19%)</f>
        <v>0</v>
      </c>
      <c r="BD5" s="38">
        <f t="shared" ref="BD5:BD7" si="38">BB5+BC5</f>
        <v>0</v>
      </c>
      <c r="BE5" s="38">
        <f t="shared" ref="BE5:BE10" si="39">BB5*E5</f>
        <v>0</v>
      </c>
      <c r="BF5" s="39">
        <f t="shared" ref="BF5:BF10" si="40">BD5*E5</f>
        <v>0</v>
      </c>
      <c r="BG5" s="14"/>
      <c r="BH5" s="38">
        <f t="shared" ref="BH5:BH10" si="41">BG5*(19%)</f>
        <v>0</v>
      </c>
      <c r="BI5" s="38">
        <f t="shared" ref="BI5:BI10" si="42">BG5+BH5</f>
        <v>0</v>
      </c>
      <c r="BJ5" s="38">
        <f>BG5*E5</f>
        <v>0</v>
      </c>
      <c r="BK5" s="38">
        <f>BI5*E5</f>
        <v>0</v>
      </c>
      <c r="BL5" s="14"/>
      <c r="BM5" s="38">
        <f t="shared" ref="BM5:BM10" si="43">BL5*(19%)</f>
        <v>0</v>
      </c>
      <c r="BN5" s="38">
        <f t="shared" ref="BN5:BN10" si="44">BL5+BM5</f>
        <v>0</v>
      </c>
      <c r="BO5" s="38">
        <f>BL5*E5</f>
        <v>0</v>
      </c>
      <c r="BP5" s="39">
        <f>BN5*E5</f>
        <v>0</v>
      </c>
      <c r="BQ5" s="10"/>
      <c r="BR5" s="38">
        <f t="shared" ref="BR5:BR10" si="45">BQ5*(19%)</f>
        <v>0</v>
      </c>
      <c r="BS5" s="38">
        <f t="shared" ref="BS5:BS10" si="46">BQ5+BR5</f>
        <v>0</v>
      </c>
      <c r="BT5" s="38">
        <f>BQ5*E5</f>
        <v>0</v>
      </c>
      <c r="BU5" s="39">
        <f>BS5*E5</f>
        <v>0</v>
      </c>
      <c r="BV5" s="45">
        <f>(I5+N5+AH5)/3</f>
        <v>3451540.6133333333</v>
      </c>
      <c r="BW5" s="38">
        <f t="shared" ref="BW5:BW10" si="47">(BV5*19%)</f>
        <v>655792.7165333333</v>
      </c>
      <c r="BX5" s="38">
        <f t="shared" ref="BX5:BX10" si="48">(BV5+BW5)</f>
        <v>4107333.3298666663</v>
      </c>
      <c r="BY5" s="38">
        <f t="shared" si="2"/>
        <v>3451540.6133333333</v>
      </c>
      <c r="BZ5" s="45">
        <f t="shared" si="3"/>
        <v>4107333.3298666663</v>
      </c>
      <c r="CA5" s="40">
        <f>STDEVP(AL5,R5,M5)</f>
        <v>293213.61438332521</v>
      </c>
      <c r="CB5" s="47">
        <f t="shared" ref="CB5:CB10" si="49">(CA5/BZ5)</f>
        <v>7.1387830213634887E-2</v>
      </c>
    </row>
    <row r="6" spans="1:82" ht="51" customHeight="1">
      <c r="A6" s="16">
        <v>4</v>
      </c>
      <c r="B6" s="316"/>
      <c r="C6" s="111" t="s">
        <v>30</v>
      </c>
      <c r="D6" s="112" t="s">
        <v>101</v>
      </c>
      <c r="E6" s="108">
        <v>1</v>
      </c>
      <c r="F6" s="98" t="s">
        <v>19</v>
      </c>
      <c r="G6" s="86"/>
      <c r="H6" s="103">
        <v>3</v>
      </c>
      <c r="I6" s="91">
        <v>252100.84</v>
      </c>
      <c r="J6" s="38">
        <f t="shared" ref="J6:J10" si="50">I6*(19%)</f>
        <v>47899.159599999999</v>
      </c>
      <c r="K6" s="38">
        <f t="shared" si="4"/>
        <v>299999.99959999998</v>
      </c>
      <c r="L6" s="38">
        <f t="shared" si="5"/>
        <v>252100.84</v>
      </c>
      <c r="M6" s="36">
        <f t="shared" si="6"/>
        <v>299999.99959999998</v>
      </c>
      <c r="N6" s="14"/>
      <c r="O6" s="38">
        <f t="shared" si="7"/>
        <v>0</v>
      </c>
      <c r="P6" s="38">
        <f t="shared" si="8"/>
        <v>0</v>
      </c>
      <c r="Q6" s="38">
        <f t="shared" si="9"/>
        <v>0</v>
      </c>
      <c r="R6" s="39">
        <f t="shared" si="10"/>
        <v>0</v>
      </c>
      <c r="S6" s="44">
        <v>235294.12</v>
      </c>
      <c r="T6" s="38">
        <f t="shared" si="11"/>
        <v>44705.882799999999</v>
      </c>
      <c r="U6" s="38">
        <f t="shared" si="12"/>
        <v>280000.00280000002</v>
      </c>
      <c r="V6" s="38">
        <f t="shared" si="13"/>
        <v>235294.12</v>
      </c>
      <c r="W6" s="36">
        <f t="shared" si="14"/>
        <v>280000.00280000002</v>
      </c>
      <c r="X6" s="44">
        <v>256294</v>
      </c>
      <c r="Y6" s="38">
        <f t="shared" si="15"/>
        <v>48695.86</v>
      </c>
      <c r="Z6" s="38">
        <f t="shared" si="16"/>
        <v>304989.86</v>
      </c>
      <c r="AA6" s="38">
        <f t="shared" si="17"/>
        <v>11276936</v>
      </c>
      <c r="AB6" s="36">
        <f t="shared" si="18"/>
        <v>304989.86</v>
      </c>
      <c r="AC6" s="14"/>
      <c r="AD6" s="38">
        <f t="shared" si="19"/>
        <v>0</v>
      </c>
      <c r="AE6" s="38">
        <f t="shared" ref="AE6" si="51">AD6*(19%)</f>
        <v>0</v>
      </c>
      <c r="AF6" s="38">
        <f t="shared" ref="AF6" si="52">AE6*(19%)</f>
        <v>0</v>
      </c>
      <c r="AG6" s="38">
        <f t="shared" ref="AG6" si="53">AF6*(19%)</f>
        <v>0</v>
      </c>
      <c r="AH6" s="14"/>
      <c r="AI6" s="38">
        <f t="shared" ref="AI6:AI7" si="54">AH6*(19%)</f>
        <v>0</v>
      </c>
      <c r="AJ6" s="38">
        <f t="shared" ref="AJ6:AJ7" si="55">AH6+AI6</f>
        <v>0</v>
      </c>
      <c r="AK6" s="38">
        <f t="shared" ref="AK6:AK7" si="56">AH6*E6</f>
        <v>0</v>
      </c>
      <c r="AL6" s="39">
        <f t="shared" ref="AL6:AL7" si="57">AJ6*E6</f>
        <v>0</v>
      </c>
      <c r="AM6" s="14"/>
      <c r="AN6" s="38">
        <f t="shared" si="27"/>
        <v>0</v>
      </c>
      <c r="AO6" s="38">
        <f t="shared" ref="AO6" si="58">AN6*(19%)</f>
        <v>0</v>
      </c>
      <c r="AP6" s="38">
        <f t="shared" ref="AP6" si="59">AO6*(19%)</f>
        <v>0</v>
      </c>
      <c r="AQ6" s="38">
        <f t="shared" ref="AQ6" si="60">AP6*(19%)</f>
        <v>0</v>
      </c>
      <c r="AR6" s="14"/>
      <c r="AS6" s="38">
        <f t="shared" si="31"/>
        <v>0</v>
      </c>
      <c r="AT6" s="38">
        <f t="shared" si="32"/>
        <v>0</v>
      </c>
      <c r="AU6" s="38">
        <f t="shared" si="0"/>
        <v>0</v>
      </c>
      <c r="AV6" s="39">
        <f t="shared" si="1"/>
        <v>0</v>
      </c>
      <c r="AW6" s="14"/>
      <c r="AX6" s="38">
        <f t="shared" si="33"/>
        <v>0</v>
      </c>
      <c r="AY6" s="38">
        <f t="shared" ref="AY6" si="61">AX6*(19%)</f>
        <v>0</v>
      </c>
      <c r="AZ6" s="38">
        <f t="shared" ref="AZ6" si="62">AY6*(19%)</f>
        <v>0</v>
      </c>
      <c r="BA6" s="38">
        <f t="shared" ref="BA6" si="63">AZ6*(19%)</f>
        <v>0</v>
      </c>
      <c r="BB6" s="14"/>
      <c r="BC6" s="38">
        <f t="shared" si="37"/>
        <v>0</v>
      </c>
      <c r="BD6" s="38">
        <f t="shared" si="38"/>
        <v>0</v>
      </c>
      <c r="BE6" s="38">
        <f t="shared" si="39"/>
        <v>0</v>
      </c>
      <c r="BF6" s="39">
        <f t="shared" si="40"/>
        <v>0</v>
      </c>
      <c r="BG6" s="14"/>
      <c r="BH6" s="38">
        <f t="shared" si="41"/>
        <v>0</v>
      </c>
      <c r="BI6" s="38">
        <f t="shared" ref="BI6" si="64">BH6*(19%)</f>
        <v>0</v>
      </c>
      <c r="BJ6" s="38">
        <f t="shared" ref="BJ6" si="65">BI6*(19%)</f>
        <v>0</v>
      </c>
      <c r="BK6" s="38">
        <f t="shared" ref="BK6" si="66">BJ6*(19%)</f>
        <v>0</v>
      </c>
      <c r="BL6" s="14"/>
      <c r="BM6" s="38">
        <f t="shared" si="43"/>
        <v>0</v>
      </c>
      <c r="BN6" s="38">
        <f t="shared" ref="BN6" si="67">BM6*(19%)</f>
        <v>0</v>
      </c>
      <c r="BO6" s="38">
        <f t="shared" ref="BO6" si="68">BN6*(19%)</f>
        <v>0</v>
      </c>
      <c r="BP6" s="38">
        <f t="shared" ref="BP6" si="69">BO6*(19%)</f>
        <v>0</v>
      </c>
      <c r="BQ6" s="10"/>
      <c r="BR6" s="38">
        <f t="shared" si="45"/>
        <v>0</v>
      </c>
      <c r="BS6" s="38">
        <f t="shared" ref="BS6" si="70">BR6*(19%)</f>
        <v>0</v>
      </c>
      <c r="BT6" s="38">
        <f t="shared" ref="BT6" si="71">BS6*(19%)</f>
        <v>0</v>
      </c>
      <c r="BU6" s="38">
        <f t="shared" ref="BU6" si="72">BT6*(19%)</f>
        <v>0</v>
      </c>
      <c r="BV6" s="45">
        <f>(I6+S6+X6)/3</f>
        <v>247896.31999999998</v>
      </c>
      <c r="BW6" s="38">
        <f t="shared" si="47"/>
        <v>47100.300799999997</v>
      </c>
      <c r="BX6" s="38">
        <f t="shared" si="48"/>
        <v>294996.62079999998</v>
      </c>
      <c r="BY6" s="38">
        <f t="shared" si="2"/>
        <v>247896.31999999998</v>
      </c>
      <c r="BZ6" s="45">
        <f t="shared" si="3"/>
        <v>294996.62079999998</v>
      </c>
      <c r="CA6" s="40">
        <f>STDEVP(AB6,W6,M6)</f>
        <v>10798.104471968358</v>
      </c>
      <c r="CB6" s="47">
        <f t="shared" si="49"/>
        <v>3.6604163270362311E-2</v>
      </c>
      <c r="CC6" s="72">
        <v>589994</v>
      </c>
      <c r="CD6" s="16" t="s">
        <v>163</v>
      </c>
    </row>
    <row r="7" spans="1:82" ht="55.5" customHeight="1">
      <c r="B7" s="316"/>
      <c r="C7" s="146" t="s">
        <v>31</v>
      </c>
      <c r="D7" s="113" t="s">
        <v>164</v>
      </c>
      <c r="E7" s="109">
        <v>1</v>
      </c>
      <c r="F7" s="99" t="s">
        <v>19</v>
      </c>
      <c r="G7" s="86"/>
      <c r="H7" s="103"/>
      <c r="I7" s="81"/>
      <c r="J7" s="38">
        <f t="shared" ref="J7" si="73">I7*(19%)</f>
        <v>0</v>
      </c>
      <c r="K7" s="38">
        <f t="shared" ref="K7" si="74">I7+J7</f>
        <v>0</v>
      </c>
      <c r="L7" s="38">
        <f t="shared" ref="L7" si="75">I7*E7</f>
        <v>0</v>
      </c>
      <c r="M7" s="39">
        <f t="shared" ref="M7" si="76">K7*E7</f>
        <v>0</v>
      </c>
      <c r="N7" s="14"/>
      <c r="O7" s="38">
        <f t="shared" ref="O7" si="77">N7*(19%)</f>
        <v>0</v>
      </c>
      <c r="P7" s="38">
        <f t="shared" ref="P7" si="78">N7+O7</f>
        <v>0</v>
      </c>
      <c r="Q7" s="38">
        <f t="shared" ref="Q7" si="79">N7*E7</f>
        <v>0</v>
      </c>
      <c r="R7" s="39">
        <f t="shared" ref="R7" si="80">P7*E7</f>
        <v>0</v>
      </c>
      <c r="S7" s="14"/>
      <c r="T7" s="38">
        <f t="shared" ref="T7" si="81">S7*(19%)</f>
        <v>0</v>
      </c>
      <c r="U7" s="38">
        <f t="shared" ref="U7" si="82">S7+T7</f>
        <v>0</v>
      </c>
      <c r="V7" s="38">
        <f t="shared" ref="V7" si="83">S7*E7</f>
        <v>0</v>
      </c>
      <c r="W7" s="36">
        <f t="shared" ref="W7" si="84">U7*E7</f>
        <v>0</v>
      </c>
      <c r="X7" s="14"/>
      <c r="Y7" s="38"/>
      <c r="Z7" s="38"/>
      <c r="AA7" s="38"/>
      <c r="AB7" s="39"/>
      <c r="AC7" s="14"/>
      <c r="AD7" s="38">
        <f t="shared" ref="AD7" si="85">AC7*(19%)</f>
        <v>0</v>
      </c>
      <c r="AE7" s="38">
        <f t="shared" ref="AE7" si="86">AD7*(19%)</f>
        <v>0</v>
      </c>
      <c r="AF7" s="38">
        <f t="shared" ref="AF7" si="87">AE7*(19%)</f>
        <v>0</v>
      </c>
      <c r="AG7" s="38">
        <f t="shared" ref="AG7" si="88">AF7*(19%)</f>
        <v>0</v>
      </c>
      <c r="AH7" s="14">
        <v>3000000</v>
      </c>
      <c r="AI7" s="38">
        <f t="shared" si="54"/>
        <v>570000</v>
      </c>
      <c r="AJ7" s="38">
        <f t="shared" si="55"/>
        <v>3570000</v>
      </c>
      <c r="AK7" s="38">
        <f t="shared" si="56"/>
        <v>3000000</v>
      </c>
      <c r="AL7" s="39">
        <f t="shared" si="57"/>
        <v>3570000</v>
      </c>
      <c r="AM7" s="14"/>
      <c r="AN7" s="38">
        <f t="shared" ref="AN7" si="89">AM7*(19%)</f>
        <v>0</v>
      </c>
      <c r="AO7" s="38">
        <f t="shared" ref="AO7" si="90">AN7*(19%)</f>
        <v>0</v>
      </c>
      <c r="AP7" s="38">
        <f t="shared" ref="AP7" si="91">AO7*(19%)</f>
        <v>0</v>
      </c>
      <c r="AQ7" s="38">
        <f t="shared" ref="AQ7" si="92">AP7*(19%)</f>
        <v>0</v>
      </c>
      <c r="AR7" s="93">
        <v>2910600</v>
      </c>
      <c r="AS7" s="38">
        <f t="shared" si="31"/>
        <v>553014</v>
      </c>
      <c r="AT7" s="38">
        <f t="shared" si="32"/>
        <v>3463614</v>
      </c>
      <c r="AU7" s="38">
        <f t="shared" si="0"/>
        <v>2910600</v>
      </c>
      <c r="AV7" s="39">
        <f t="shared" si="1"/>
        <v>3463614</v>
      </c>
      <c r="AW7" s="14"/>
      <c r="AX7" s="38">
        <f t="shared" ref="AX7" si="93">AW7*(19%)</f>
        <v>0</v>
      </c>
      <c r="AY7" s="38">
        <f t="shared" ref="AY7" si="94">AX7*(19%)</f>
        <v>0</v>
      </c>
      <c r="AZ7" s="38">
        <f t="shared" ref="AZ7" si="95">AY7*(19%)</f>
        <v>0</v>
      </c>
      <c r="BA7" s="38">
        <f t="shared" ref="BA7" si="96">AZ7*(19%)</f>
        <v>0</v>
      </c>
      <c r="BB7" s="93">
        <v>3277310.92</v>
      </c>
      <c r="BC7" s="38">
        <f t="shared" si="37"/>
        <v>622689.07479999994</v>
      </c>
      <c r="BD7" s="38">
        <f t="shared" si="38"/>
        <v>3899999.9948</v>
      </c>
      <c r="BE7" s="38">
        <f t="shared" si="39"/>
        <v>3277310.92</v>
      </c>
      <c r="BF7" s="39">
        <f t="shared" si="40"/>
        <v>3899999.9948</v>
      </c>
      <c r="BG7" s="14"/>
      <c r="BH7" s="38">
        <f t="shared" ref="BH7" si="97">BG7*(19%)</f>
        <v>0</v>
      </c>
      <c r="BI7" s="38">
        <f t="shared" ref="BI7" si="98">BH7*(19%)</f>
        <v>0</v>
      </c>
      <c r="BJ7" s="38">
        <f t="shared" ref="BJ7" si="99">BI7*(19%)</f>
        <v>0</v>
      </c>
      <c r="BK7" s="38">
        <f t="shared" ref="BK7" si="100">BJ7*(19%)</f>
        <v>0</v>
      </c>
      <c r="BL7" s="14"/>
      <c r="BM7" s="38">
        <f t="shared" ref="BM7" si="101">BL7*(19%)</f>
        <v>0</v>
      </c>
      <c r="BN7" s="38">
        <f t="shared" ref="BN7" si="102">BM7*(19%)</f>
        <v>0</v>
      </c>
      <c r="BO7" s="38">
        <f t="shared" ref="BO7" si="103">BN7*(19%)</f>
        <v>0</v>
      </c>
      <c r="BP7" s="38">
        <f t="shared" ref="BP7" si="104">BO7*(19%)</f>
        <v>0</v>
      </c>
      <c r="BQ7" s="10"/>
      <c r="BR7" s="38">
        <f t="shared" ref="BR7" si="105">BQ7*(19%)</f>
        <v>0</v>
      </c>
      <c r="BS7" s="38">
        <f t="shared" ref="BS7" si="106">BR7*(19%)</f>
        <v>0</v>
      </c>
      <c r="BT7" s="38">
        <f t="shared" ref="BT7" si="107">BS7*(19%)</f>
        <v>0</v>
      </c>
      <c r="BU7" s="38">
        <f t="shared" ref="BU7" si="108">BT7*(19%)</f>
        <v>0</v>
      </c>
      <c r="BV7" s="45">
        <f>(AR7+AH7+BB7)/3</f>
        <v>3062636.9733333332</v>
      </c>
      <c r="BW7" s="38">
        <f t="shared" si="47"/>
        <v>581901.02493333328</v>
      </c>
      <c r="BX7" s="38">
        <f t="shared" si="48"/>
        <v>3644537.9982666662</v>
      </c>
      <c r="BY7" s="38">
        <f t="shared" si="2"/>
        <v>3062636.9733333332</v>
      </c>
      <c r="BZ7" s="45">
        <f t="shared" si="3"/>
        <v>3644537.9982666662</v>
      </c>
      <c r="CA7" s="40">
        <f>STDEVP(AL7,AV7,BF7)</f>
        <v>185786.82946430409</v>
      </c>
      <c r="CB7" s="47">
        <f t="shared" si="49"/>
        <v>5.0976784863448775E-2</v>
      </c>
    </row>
    <row r="8" spans="1:82" ht="60">
      <c r="A8" s="16">
        <v>5</v>
      </c>
      <c r="B8" s="316"/>
      <c r="C8" s="111" t="s">
        <v>90</v>
      </c>
      <c r="D8" s="112" t="s">
        <v>165</v>
      </c>
      <c r="E8" s="108">
        <v>1</v>
      </c>
      <c r="F8" s="98" t="s">
        <v>19</v>
      </c>
      <c r="G8" s="86"/>
      <c r="H8" s="103"/>
      <c r="I8" s="91">
        <v>1680672.27</v>
      </c>
      <c r="J8" s="38">
        <f t="shared" si="50"/>
        <v>319327.73129999998</v>
      </c>
      <c r="K8" s="38">
        <f t="shared" si="4"/>
        <v>2000000.0013000001</v>
      </c>
      <c r="L8" s="38">
        <f t="shared" si="5"/>
        <v>1680672.27</v>
      </c>
      <c r="M8" s="36">
        <f t="shared" si="6"/>
        <v>2000000.0013000001</v>
      </c>
      <c r="N8" s="48">
        <v>1680672.27</v>
      </c>
      <c r="O8" s="38">
        <f t="shared" si="7"/>
        <v>319327.73129999998</v>
      </c>
      <c r="P8" s="38">
        <f t="shared" si="8"/>
        <v>2000000.0013000001</v>
      </c>
      <c r="Q8" s="38">
        <f t="shared" si="9"/>
        <v>1680672.27</v>
      </c>
      <c r="R8" s="36">
        <f t="shared" si="10"/>
        <v>2000000.0013000001</v>
      </c>
      <c r="S8" s="14"/>
      <c r="T8" s="38">
        <f t="shared" si="11"/>
        <v>0</v>
      </c>
      <c r="U8" s="38">
        <f t="shared" si="12"/>
        <v>0</v>
      </c>
      <c r="V8" s="38">
        <f>S8*E8</f>
        <v>0</v>
      </c>
      <c r="W8" s="39">
        <f>U8*E8</f>
        <v>0</v>
      </c>
      <c r="X8" s="14"/>
      <c r="Y8" s="38">
        <f t="shared" si="15"/>
        <v>0</v>
      </c>
      <c r="Z8" s="38">
        <f t="shared" si="16"/>
        <v>0</v>
      </c>
      <c r="AA8" s="38">
        <f t="shared" si="17"/>
        <v>0</v>
      </c>
      <c r="AB8" s="39">
        <f t="shared" si="18"/>
        <v>0</v>
      </c>
      <c r="AC8" s="14">
        <v>2500000</v>
      </c>
      <c r="AD8" s="38">
        <f t="shared" si="19"/>
        <v>475000</v>
      </c>
      <c r="AE8" s="38">
        <f t="shared" si="20"/>
        <v>2975000</v>
      </c>
      <c r="AF8" s="38">
        <f t="shared" si="21"/>
        <v>2500000</v>
      </c>
      <c r="AG8" s="39">
        <f t="shared" si="22"/>
        <v>2975000</v>
      </c>
      <c r="AH8" s="14">
        <v>2600000</v>
      </c>
      <c r="AI8" s="38">
        <f t="shared" si="23"/>
        <v>494000</v>
      </c>
      <c r="AJ8" s="38">
        <f t="shared" si="24"/>
        <v>3094000</v>
      </c>
      <c r="AK8" s="38">
        <f t="shared" si="25"/>
        <v>2600000</v>
      </c>
      <c r="AL8" s="39">
        <f t="shared" si="26"/>
        <v>3094000</v>
      </c>
      <c r="AM8" s="14"/>
      <c r="AN8" s="38">
        <f t="shared" si="27"/>
        <v>0</v>
      </c>
      <c r="AO8" s="38">
        <f t="shared" si="28"/>
        <v>0</v>
      </c>
      <c r="AP8" s="38">
        <f t="shared" si="29"/>
        <v>0</v>
      </c>
      <c r="AQ8" s="39">
        <f t="shared" si="30"/>
        <v>0</v>
      </c>
      <c r="AR8" s="14"/>
      <c r="AS8" s="38">
        <f t="shared" si="31"/>
        <v>0</v>
      </c>
      <c r="AT8" s="38">
        <f t="shared" si="32"/>
        <v>0</v>
      </c>
      <c r="AU8" s="38">
        <f t="shared" si="0"/>
        <v>0</v>
      </c>
      <c r="AV8" s="39">
        <f t="shared" si="1"/>
        <v>0</v>
      </c>
      <c r="AW8" s="44">
        <v>1800000</v>
      </c>
      <c r="AX8" s="38">
        <f t="shared" si="33"/>
        <v>342000</v>
      </c>
      <c r="AY8" s="38">
        <f t="shared" si="34"/>
        <v>2142000</v>
      </c>
      <c r="AZ8" s="38">
        <f t="shared" si="35"/>
        <v>1800000</v>
      </c>
      <c r="BA8" s="36">
        <f t="shared" si="36"/>
        <v>2142000</v>
      </c>
      <c r="BB8" s="14"/>
      <c r="BC8" s="38">
        <f t="shared" si="37"/>
        <v>0</v>
      </c>
      <c r="BD8" s="38">
        <f t="shared" ref="BD8:BD10" si="109">BB8+BC8</f>
        <v>0</v>
      </c>
      <c r="BE8" s="38">
        <f t="shared" si="39"/>
        <v>0</v>
      </c>
      <c r="BF8" s="39">
        <f t="shared" si="40"/>
        <v>0</v>
      </c>
      <c r="BG8" s="14"/>
      <c r="BH8" s="38">
        <f t="shared" si="41"/>
        <v>0</v>
      </c>
      <c r="BI8" s="38">
        <f t="shared" si="42"/>
        <v>0</v>
      </c>
      <c r="BJ8" s="38">
        <f>BG8*E8</f>
        <v>0</v>
      </c>
      <c r="BK8" s="38">
        <f>BI8*E8</f>
        <v>0</v>
      </c>
      <c r="BL8" s="14"/>
      <c r="BM8" s="38">
        <f t="shared" si="43"/>
        <v>0</v>
      </c>
      <c r="BN8" s="38">
        <f t="shared" si="44"/>
        <v>0</v>
      </c>
      <c r="BO8" s="38">
        <f>BL8*E8</f>
        <v>0</v>
      </c>
      <c r="BP8" s="39">
        <f>BN8*E8</f>
        <v>0</v>
      </c>
      <c r="BQ8" s="10"/>
      <c r="BR8" s="38">
        <f t="shared" si="45"/>
        <v>0</v>
      </c>
      <c r="BS8" s="38">
        <f t="shared" si="46"/>
        <v>0</v>
      </c>
      <c r="BT8" s="38">
        <f>BQ8*E8</f>
        <v>0</v>
      </c>
      <c r="BU8" s="39">
        <f>BS8*E8</f>
        <v>0</v>
      </c>
      <c r="BV8" s="45">
        <f>(I8+N8+AW8)/3</f>
        <v>1720448.18</v>
      </c>
      <c r="BW8" s="38">
        <f t="shared" si="47"/>
        <v>326885.15419999999</v>
      </c>
      <c r="BX8" s="38">
        <f t="shared" si="48"/>
        <v>2047333.3341999999</v>
      </c>
      <c r="BY8" s="38">
        <f t="shared" si="2"/>
        <v>1720448.18</v>
      </c>
      <c r="BZ8" s="45">
        <f t="shared" si="3"/>
        <v>2047333.3341999999</v>
      </c>
      <c r="CA8" s="40">
        <f>STDEVP(BA8,R8,M8)</f>
        <v>66939.441339500569</v>
      </c>
      <c r="CB8" s="46">
        <f t="shared" si="49"/>
        <v>3.2695917279956417E-2</v>
      </c>
    </row>
    <row r="9" spans="1:82" ht="106.5" customHeight="1">
      <c r="A9" s="16">
        <v>6</v>
      </c>
      <c r="B9" s="316"/>
      <c r="C9" s="111" t="s">
        <v>32</v>
      </c>
      <c r="D9" s="112" t="s">
        <v>81</v>
      </c>
      <c r="E9" s="108">
        <v>1</v>
      </c>
      <c r="F9" s="98" t="s">
        <v>19</v>
      </c>
      <c r="G9" s="86"/>
      <c r="H9" s="103"/>
      <c r="I9" s="81"/>
      <c r="J9" s="38">
        <f t="shared" si="50"/>
        <v>0</v>
      </c>
      <c r="K9" s="38">
        <f t="shared" si="4"/>
        <v>0</v>
      </c>
      <c r="L9" s="38">
        <f t="shared" si="5"/>
        <v>0</v>
      </c>
      <c r="M9" s="39">
        <f t="shared" si="6"/>
        <v>0</v>
      </c>
      <c r="N9" s="14"/>
      <c r="O9" s="38">
        <f t="shared" si="7"/>
        <v>0</v>
      </c>
      <c r="P9" s="38">
        <f t="shared" si="8"/>
        <v>0</v>
      </c>
      <c r="Q9" s="38">
        <f t="shared" si="9"/>
        <v>0</v>
      </c>
      <c r="R9" s="39">
        <f t="shared" si="10"/>
        <v>0</v>
      </c>
      <c r="S9" s="14"/>
      <c r="T9" s="38">
        <f t="shared" si="11"/>
        <v>0</v>
      </c>
      <c r="U9" s="38">
        <f t="shared" si="12"/>
        <v>0</v>
      </c>
      <c r="V9" s="38">
        <f>S9*E9</f>
        <v>0</v>
      </c>
      <c r="W9" s="39">
        <f>U9*E9</f>
        <v>0</v>
      </c>
      <c r="X9" s="14"/>
      <c r="Y9" s="38">
        <f t="shared" si="15"/>
        <v>0</v>
      </c>
      <c r="Z9" s="38">
        <f t="shared" si="16"/>
        <v>0</v>
      </c>
      <c r="AA9" s="38">
        <f t="shared" si="17"/>
        <v>0</v>
      </c>
      <c r="AB9" s="39">
        <f t="shared" si="18"/>
        <v>0</v>
      </c>
      <c r="AC9" s="14"/>
      <c r="AD9" s="38">
        <f t="shared" si="19"/>
        <v>0</v>
      </c>
      <c r="AE9" s="38">
        <f t="shared" si="20"/>
        <v>0</v>
      </c>
      <c r="AF9" s="38">
        <f t="shared" si="21"/>
        <v>0</v>
      </c>
      <c r="AG9" s="39">
        <f t="shared" si="22"/>
        <v>0</v>
      </c>
      <c r="AH9" s="14"/>
      <c r="AI9" s="38">
        <f t="shared" si="23"/>
        <v>0</v>
      </c>
      <c r="AJ9" s="38">
        <f t="shared" si="24"/>
        <v>0</v>
      </c>
      <c r="AK9" s="38">
        <f t="shared" si="25"/>
        <v>0</v>
      </c>
      <c r="AL9" s="39">
        <f t="shared" si="26"/>
        <v>0</v>
      </c>
      <c r="AM9" s="14"/>
      <c r="AN9" s="38">
        <f t="shared" si="27"/>
        <v>0</v>
      </c>
      <c r="AO9" s="38">
        <f t="shared" si="28"/>
        <v>0</v>
      </c>
      <c r="AP9" s="38">
        <f t="shared" si="29"/>
        <v>0</v>
      </c>
      <c r="AQ9" s="39">
        <f t="shared" si="30"/>
        <v>0</v>
      </c>
      <c r="AR9" s="14"/>
      <c r="AS9" s="38">
        <f t="shared" si="31"/>
        <v>0</v>
      </c>
      <c r="AT9" s="38">
        <f t="shared" si="32"/>
        <v>0</v>
      </c>
      <c r="AU9" s="38">
        <f t="shared" si="0"/>
        <v>0</v>
      </c>
      <c r="AV9" s="39">
        <f t="shared" si="1"/>
        <v>0</v>
      </c>
      <c r="AW9" s="14"/>
      <c r="AX9" s="38">
        <f t="shared" si="33"/>
        <v>0</v>
      </c>
      <c r="AY9" s="38">
        <f t="shared" si="34"/>
        <v>0</v>
      </c>
      <c r="AZ9" s="38">
        <f t="shared" si="35"/>
        <v>0</v>
      </c>
      <c r="BA9" s="39">
        <f t="shared" si="36"/>
        <v>0</v>
      </c>
      <c r="BB9" s="14"/>
      <c r="BC9" s="38">
        <f t="shared" si="37"/>
        <v>0</v>
      </c>
      <c r="BD9" s="38">
        <f t="shared" si="109"/>
        <v>0</v>
      </c>
      <c r="BE9" s="38">
        <f t="shared" si="39"/>
        <v>0</v>
      </c>
      <c r="BF9" s="39">
        <f t="shared" si="40"/>
        <v>0</v>
      </c>
      <c r="BG9" s="44">
        <v>3205882.35</v>
      </c>
      <c r="BH9" s="38">
        <f t="shared" si="41"/>
        <v>609117.64650000003</v>
      </c>
      <c r="BI9" s="38">
        <f t="shared" si="42"/>
        <v>3814999.9965000004</v>
      </c>
      <c r="BJ9" s="38">
        <f>BG9*E9</f>
        <v>3205882.35</v>
      </c>
      <c r="BK9" s="45">
        <f>BI9*E9</f>
        <v>3814999.9965000004</v>
      </c>
      <c r="BL9" s="44">
        <v>3193193.28</v>
      </c>
      <c r="BM9" s="38">
        <f t="shared" si="43"/>
        <v>606706.72320000001</v>
      </c>
      <c r="BN9" s="38">
        <f t="shared" si="44"/>
        <v>3799900.0031999997</v>
      </c>
      <c r="BO9" s="38">
        <f>BL9*E9</f>
        <v>3193193.28</v>
      </c>
      <c r="BP9" s="36">
        <f>BN9*E9</f>
        <v>3799900.0031999997</v>
      </c>
      <c r="BQ9" s="49">
        <v>3193193.28</v>
      </c>
      <c r="BR9" s="38">
        <f t="shared" si="45"/>
        <v>606706.72320000001</v>
      </c>
      <c r="BS9" s="38">
        <f t="shared" si="46"/>
        <v>3799900.0031999997</v>
      </c>
      <c r="BT9" s="38">
        <f>BQ9*E9</f>
        <v>3193193.28</v>
      </c>
      <c r="BU9" s="36">
        <f>BS9*E9</f>
        <v>3799900.0031999997</v>
      </c>
      <c r="BV9" s="45">
        <f>(BG9+BL9+BQ9)/3</f>
        <v>3197422.97</v>
      </c>
      <c r="BW9" s="38">
        <f t="shared" si="47"/>
        <v>607510.36430000002</v>
      </c>
      <c r="BX9" s="38">
        <f t="shared" si="48"/>
        <v>3804933.3343000002</v>
      </c>
      <c r="BY9" s="38">
        <f t="shared" si="2"/>
        <v>3197422.97</v>
      </c>
      <c r="BZ9" s="45">
        <f t="shared" si="3"/>
        <v>3804933.3343000002</v>
      </c>
      <c r="CA9" s="40">
        <f>STDEVP(BK9,BP9,BU9)</f>
        <v>7118.2051055346055</v>
      </c>
      <c r="CB9" s="47">
        <f t="shared" si="49"/>
        <v>1.8707831334038743E-3</v>
      </c>
    </row>
    <row r="10" spans="1:82" ht="68.25" customHeight="1" thickBot="1">
      <c r="A10" s="16">
        <v>7</v>
      </c>
      <c r="B10" s="317"/>
      <c r="C10" s="114" t="s">
        <v>47</v>
      </c>
      <c r="D10" s="112" t="s">
        <v>80</v>
      </c>
      <c r="E10" s="110">
        <v>1</v>
      </c>
      <c r="F10" s="104" t="s">
        <v>19</v>
      </c>
      <c r="G10" s="105"/>
      <c r="H10" s="106"/>
      <c r="I10" s="92"/>
      <c r="J10" s="41">
        <f t="shared" si="50"/>
        <v>0</v>
      </c>
      <c r="K10" s="41">
        <f t="shared" si="4"/>
        <v>0</v>
      </c>
      <c r="L10" s="41">
        <f t="shared" si="5"/>
        <v>0</v>
      </c>
      <c r="M10" s="42">
        <f t="shared" si="6"/>
        <v>0</v>
      </c>
      <c r="N10" s="15"/>
      <c r="O10" s="41">
        <f t="shared" si="7"/>
        <v>0</v>
      </c>
      <c r="P10" s="41">
        <f t="shared" si="8"/>
        <v>0</v>
      </c>
      <c r="Q10" s="41">
        <f t="shared" si="9"/>
        <v>0</v>
      </c>
      <c r="R10" s="42">
        <f t="shared" si="10"/>
        <v>0</v>
      </c>
      <c r="S10" s="15"/>
      <c r="T10" s="41">
        <f t="shared" si="11"/>
        <v>0</v>
      </c>
      <c r="U10" s="41">
        <f t="shared" si="12"/>
        <v>0</v>
      </c>
      <c r="V10" s="41">
        <f>S10*E10</f>
        <v>0</v>
      </c>
      <c r="W10" s="42">
        <f>U10*E10</f>
        <v>0</v>
      </c>
      <c r="X10" s="15"/>
      <c r="Y10" s="41">
        <f t="shared" si="15"/>
        <v>0</v>
      </c>
      <c r="Z10" s="41">
        <f t="shared" si="16"/>
        <v>0</v>
      </c>
      <c r="AA10" s="38">
        <f t="shared" si="17"/>
        <v>0</v>
      </c>
      <c r="AB10" s="39">
        <f t="shared" si="18"/>
        <v>0</v>
      </c>
      <c r="AC10" s="15"/>
      <c r="AD10" s="41">
        <f t="shared" si="19"/>
        <v>0</v>
      </c>
      <c r="AE10" s="41">
        <f t="shared" si="20"/>
        <v>0</v>
      </c>
      <c r="AF10" s="41">
        <f t="shared" si="21"/>
        <v>0</v>
      </c>
      <c r="AG10" s="42">
        <f t="shared" si="22"/>
        <v>0</v>
      </c>
      <c r="AH10" s="15"/>
      <c r="AI10" s="41">
        <f t="shared" si="23"/>
        <v>0</v>
      </c>
      <c r="AJ10" s="41">
        <f t="shared" si="24"/>
        <v>0</v>
      </c>
      <c r="AK10" s="38">
        <f t="shared" si="25"/>
        <v>0</v>
      </c>
      <c r="AL10" s="39">
        <f t="shared" si="26"/>
        <v>0</v>
      </c>
      <c r="AM10" s="15"/>
      <c r="AN10" s="41">
        <f t="shared" si="27"/>
        <v>0</v>
      </c>
      <c r="AO10" s="41">
        <f t="shared" si="28"/>
        <v>0</v>
      </c>
      <c r="AP10" s="38">
        <f t="shared" si="29"/>
        <v>0</v>
      </c>
      <c r="AQ10" s="39">
        <f t="shared" si="30"/>
        <v>0</v>
      </c>
      <c r="AR10" s="15"/>
      <c r="AS10" s="41">
        <f t="shared" si="31"/>
        <v>0</v>
      </c>
      <c r="AT10" s="41">
        <f t="shared" si="32"/>
        <v>0</v>
      </c>
      <c r="AU10" s="41">
        <f t="shared" si="0"/>
        <v>0</v>
      </c>
      <c r="AV10" s="42">
        <f t="shared" si="1"/>
        <v>0</v>
      </c>
      <c r="AW10" s="15"/>
      <c r="AX10" s="41">
        <f t="shared" si="33"/>
        <v>0</v>
      </c>
      <c r="AY10" s="41">
        <f t="shared" si="34"/>
        <v>0</v>
      </c>
      <c r="AZ10" s="38">
        <f t="shared" si="35"/>
        <v>0</v>
      </c>
      <c r="BA10" s="39">
        <f t="shared" si="36"/>
        <v>0</v>
      </c>
      <c r="BB10" s="15"/>
      <c r="BC10" s="41">
        <f t="shared" si="37"/>
        <v>0</v>
      </c>
      <c r="BD10" s="41">
        <f t="shared" si="109"/>
        <v>0</v>
      </c>
      <c r="BE10" s="38">
        <f t="shared" si="39"/>
        <v>0</v>
      </c>
      <c r="BF10" s="39">
        <f t="shared" si="40"/>
        <v>0</v>
      </c>
      <c r="BG10" s="50">
        <v>1008319.33</v>
      </c>
      <c r="BH10" s="41">
        <f t="shared" si="41"/>
        <v>191580.6727</v>
      </c>
      <c r="BI10" s="41">
        <f t="shared" si="42"/>
        <v>1199900.0027000001</v>
      </c>
      <c r="BJ10" s="41">
        <f>BG10*E10</f>
        <v>1008319.33</v>
      </c>
      <c r="BK10" s="51">
        <f>BI10*E10</f>
        <v>1199900.0027000001</v>
      </c>
      <c r="BL10" s="52">
        <v>1283120</v>
      </c>
      <c r="BM10" s="41">
        <f t="shared" si="43"/>
        <v>243792.8</v>
      </c>
      <c r="BN10" s="41">
        <f t="shared" si="44"/>
        <v>1526912.8</v>
      </c>
      <c r="BO10" s="41">
        <f>BL10*E10</f>
        <v>1283120</v>
      </c>
      <c r="BP10" s="53">
        <f>BN10*E10</f>
        <v>1526912.8</v>
      </c>
      <c r="BQ10" s="54">
        <v>1050336.1299999999</v>
      </c>
      <c r="BR10" s="41">
        <f t="shared" si="45"/>
        <v>199563.86469999998</v>
      </c>
      <c r="BS10" s="41">
        <f t="shared" si="46"/>
        <v>1249899.9946999999</v>
      </c>
      <c r="BT10" s="41">
        <f>BQ10*E10</f>
        <v>1050336.1299999999</v>
      </c>
      <c r="BU10" s="53">
        <f>BS10*E10</f>
        <v>1249899.9946999999</v>
      </c>
      <c r="BV10" s="45">
        <f>(BG10+BL10+BQ10)/3</f>
        <v>1113925.1533333333</v>
      </c>
      <c r="BW10" s="38">
        <f t="shared" si="47"/>
        <v>211645.77913333333</v>
      </c>
      <c r="BX10" s="38">
        <f t="shared" si="48"/>
        <v>1325570.9324666667</v>
      </c>
      <c r="BY10" s="38">
        <f t="shared" si="2"/>
        <v>1113925.1533333333</v>
      </c>
      <c r="BZ10" s="45">
        <f t="shared" si="3"/>
        <v>1325570.9324666667</v>
      </c>
      <c r="CA10" s="40">
        <f>STDEVP(BK10,BP10,BU10)</f>
        <v>143826.0767185115</v>
      </c>
      <c r="CB10" s="55">
        <f t="shared" si="49"/>
        <v>0.10850123007063464</v>
      </c>
    </row>
    <row r="11" spans="1:82">
      <c r="R11" s="9"/>
      <c r="W11" s="9"/>
      <c r="AB11" s="9"/>
      <c r="AG11" s="9"/>
      <c r="AL11" s="9"/>
      <c r="AQ11" s="9"/>
      <c r="AV11" s="9"/>
      <c r="BA11" s="9"/>
      <c r="BF11" s="9"/>
      <c r="BK11" s="9"/>
      <c r="BP11" s="9"/>
      <c r="BY11" s="9"/>
      <c r="BZ11" s="9">
        <f>SUM(BZ4:BZ10)</f>
        <v>15693105.551433334</v>
      </c>
    </row>
    <row r="12" spans="1:82">
      <c r="R12" s="9"/>
      <c r="W12" s="9"/>
      <c r="AB12" s="9"/>
      <c r="AG12" s="9"/>
      <c r="AL12" s="9"/>
      <c r="AQ12" s="9"/>
      <c r="AV12" s="9"/>
      <c r="BA12" s="9"/>
      <c r="BF12" s="9"/>
      <c r="BK12" s="9"/>
      <c r="BP12" s="9"/>
      <c r="BY12" s="64" t="s">
        <v>117</v>
      </c>
      <c r="BZ12" s="9">
        <f>SUM(BY4:BY10)</f>
        <v>13187483.656666666</v>
      </c>
    </row>
    <row r="13" spans="1:82">
      <c r="BY13" s="64" t="s">
        <v>118</v>
      </c>
      <c r="BZ13" s="9">
        <f>SUM(BZ4:BZ10)+CC6</f>
        <v>16283099.551433334</v>
      </c>
    </row>
    <row r="24" spans="3:7" ht="51" customHeight="1">
      <c r="C24" s="83"/>
      <c r="F24" s="89"/>
      <c r="G24" s="84"/>
    </row>
    <row r="26" spans="3:7" ht="51" customHeight="1"/>
    <row r="41" ht="25.5" customHeight="1"/>
  </sheetData>
  <mergeCells count="27">
    <mergeCell ref="BG1:BK1"/>
    <mergeCell ref="BL1:BP1"/>
    <mergeCell ref="BQ1:BU1"/>
    <mergeCell ref="I1:M1"/>
    <mergeCell ref="N1:R1"/>
    <mergeCell ref="S1:W1"/>
    <mergeCell ref="X1:AB1"/>
    <mergeCell ref="AC1:AG1"/>
    <mergeCell ref="AH1:AL1"/>
    <mergeCell ref="BG2:BK2"/>
    <mergeCell ref="BL2:BP2"/>
    <mergeCell ref="BQ2:BU2"/>
    <mergeCell ref="I2:M2"/>
    <mergeCell ref="N2:R2"/>
    <mergeCell ref="S2:W2"/>
    <mergeCell ref="X2:AB2"/>
    <mergeCell ref="AC2:AG2"/>
    <mergeCell ref="AH2:AL2"/>
    <mergeCell ref="B4:B10"/>
    <mergeCell ref="BB1:BF1"/>
    <mergeCell ref="BB2:BF2"/>
    <mergeCell ref="AM2:AQ2"/>
    <mergeCell ref="AR2:AV2"/>
    <mergeCell ref="AW2:BA2"/>
    <mergeCell ref="AM1:AQ1"/>
    <mergeCell ref="AR1:AV1"/>
    <mergeCell ref="AW1:BA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F35"/>
  <sheetViews>
    <sheetView zoomScale="80" zoomScaleNormal="80" workbookViewId="0">
      <pane xSplit="3" ySplit="3" topLeftCell="D4" activePane="bottomRight" state="frozen"/>
      <selection pane="topRight" activeCell="D1" sqref="D1"/>
      <selection pane="bottomLeft" activeCell="A4" sqref="A4"/>
      <selection pane="bottomRight" activeCell="A6" sqref="A6"/>
    </sheetView>
  </sheetViews>
  <sheetFormatPr baseColWidth="10" defaultColWidth="11.42578125" defaultRowHeight="15"/>
  <cols>
    <col min="1" max="1" width="4.7109375" style="16" bestFit="1" customWidth="1"/>
    <col min="2" max="2" width="14.5703125" style="16" customWidth="1"/>
    <col min="3" max="3" width="25.42578125" style="16" customWidth="1"/>
    <col min="4" max="4" width="55.42578125" style="16" customWidth="1"/>
    <col min="5" max="5" width="9.5703125" style="82" bestFit="1" customWidth="1"/>
    <col min="6" max="6" width="11.42578125" style="87"/>
    <col min="7" max="7" width="7.28515625" style="16" bestFit="1" customWidth="1"/>
    <col min="8" max="8" width="10.42578125" style="16" bestFit="1" customWidth="1"/>
    <col min="9" max="10" width="12.28515625" style="16" bestFit="1" customWidth="1"/>
    <col min="11" max="11" width="12.28515625" style="16" customWidth="1"/>
    <col min="12" max="13" width="12.42578125" style="16" bestFit="1" customWidth="1"/>
    <col min="14" max="14" width="12" style="16" bestFit="1" customWidth="1"/>
    <col min="15" max="15" width="11.42578125" style="16" bestFit="1" customWidth="1"/>
    <col min="16" max="16" width="13.140625" style="16" bestFit="1" customWidth="1"/>
    <col min="17" max="18" width="12.42578125" style="16" bestFit="1" customWidth="1"/>
    <col min="19" max="19" width="12" style="16" bestFit="1" customWidth="1"/>
    <col min="20" max="20" width="12.28515625" style="16" bestFit="1" customWidth="1"/>
    <col min="21" max="21" width="13.140625" style="16" bestFit="1" customWidth="1"/>
    <col min="22" max="22" width="12.42578125" style="16" customWidth="1"/>
    <col min="23" max="23" width="12.42578125" style="16" bestFit="1" customWidth="1"/>
    <col min="24" max="24" width="12" style="16" bestFit="1" customWidth="1"/>
    <col min="25" max="25" width="12.28515625" style="16" bestFit="1" customWidth="1"/>
    <col min="26" max="26" width="13.140625" style="16" bestFit="1" customWidth="1"/>
    <col min="27" max="27" width="12.42578125" style="16" customWidth="1"/>
    <col min="28" max="28" width="12.42578125" style="16" bestFit="1" customWidth="1"/>
    <col min="29" max="29" width="12" style="16" bestFit="1" customWidth="1"/>
    <col min="30" max="30" width="12.28515625" style="16" bestFit="1" customWidth="1"/>
    <col min="31" max="31" width="13.140625" style="16" bestFit="1" customWidth="1"/>
    <col min="32" max="32" width="12.42578125" style="16" customWidth="1"/>
    <col min="33" max="33" width="12.42578125" style="16" bestFit="1" customWidth="1"/>
    <col min="34" max="34" width="12" style="16" bestFit="1" customWidth="1"/>
    <col min="35" max="35" width="12.28515625" style="16" bestFit="1" customWidth="1"/>
    <col min="36" max="36" width="13.140625" style="16" bestFit="1" customWidth="1"/>
    <col min="37" max="37" width="12.42578125" style="16" customWidth="1"/>
    <col min="38" max="38" width="12.42578125" style="16" bestFit="1" customWidth="1"/>
    <col min="39" max="39" width="12" style="16" bestFit="1" customWidth="1"/>
    <col min="40" max="40" width="12.28515625" style="16" bestFit="1" customWidth="1"/>
    <col min="41" max="41" width="13.140625" style="16" bestFit="1" customWidth="1"/>
    <col min="42" max="42" width="12.42578125" style="16" customWidth="1"/>
    <col min="43" max="43" width="12.42578125" style="16" bestFit="1" customWidth="1"/>
    <col min="44" max="44" width="12" style="16" bestFit="1" customWidth="1"/>
    <col min="45" max="45" width="12.28515625" style="16" bestFit="1" customWidth="1"/>
    <col min="46" max="46" width="13.140625" style="16" bestFit="1" customWidth="1"/>
    <col min="47" max="48" width="12.42578125" style="16" customWidth="1"/>
    <col min="49" max="49" width="12" style="16" bestFit="1" customWidth="1"/>
    <col min="50" max="50" width="11.42578125" style="16" bestFit="1" customWidth="1"/>
    <col min="51" max="51" width="13.140625" style="16" bestFit="1" customWidth="1"/>
    <col min="52" max="53" width="12.42578125" style="16" bestFit="1" customWidth="1"/>
    <col min="54" max="54" width="12" style="16" bestFit="1" customWidth="1"/>
    <col min="55" max="55" width="11.42578125" style="16" bestFit="1" customWidth="1"/>
    <col min="56" max="56" width="13.140625" style="16" bestFit="1" customWidth="1"/>
    <col min="57" max="58" width="12.42578125" style="16" bestFit="1" customWidth="1"/>
    <col min="59" max="59" width="12" style="16" bestFit="1" customWidth="1"/>
    <col min="60" max="60" width="11.42578125" style="16" bestFit="1" customWidth="1"/>
    <col min="61" max="61" width="13.140625" style="16" bestFit="1" customWidth="1"/>
    <col min="62" max="63" width="12.42578125" style="16" bestFit="1" customWidth="1"/>
    <col min="64" max="64" width="12" style="16" bestFit="1" customWidth="1"/>
    <col min="65" max="65" width="11.42578125" style="16" bestFit="1" customWidth="1"/>
    <col min="66" max="66" width="13.140625" style="16" bestFit="1" customWidth="1"/>
    <col min="67" max="68" width="12.42578125" style="16" bestFit="1" customWidth="1"/>
    <col min="69" max="69" width="12" style="16" bestFit="1" customWidth="1"/>
    <col min="70" max="70" width="11.42578125" style="16" bestFit="1" customWidth="1"/>
    <col min="71" max="71" width="13.140625" style="16" bestFit="1" customWidth="1"/>
    <col min="72" max="73" width="12.42578125" style="16" bestFit="1" customWidth="1"/>
    <col min="74" max="74" width="12" style="16" bestFit="1" customWidth="1"/>
    <col min="75" max="75" width="11.42578125" style="16" bestFit="1" customWidth="1"/>
    <col min="76" max="76" width="13.140625" style="16" bestFit="1" customWidth="1"/>
    <col min="77" max="78" width="12.42578125" style="16" bestFit="1" customWidth="1"/>
    <col min="79" max="79" width="12" style="16" bestFit="1" customWidth="1"/>
    <col min="80" max="80" width="11.42578125" style="16" bestFit="1" customWidth="1"/>
    <col min="81" max="81" width="13.140625" style="16" bestFit="1" customWidth="1"/>
    <col min="82" max="83" width="12.42578125" style="16" bestFit="1" customWidth="1"/>
    <col min="84" max="84" width="12" style="16" bestFit="1" customWidth="1"/>
    <col min="85" max="85" width="11.42578125" style="16" bestFit="1" customWidth="1"/>
    <col min="86" max="86" width="13.140625" style="16" bestFit="1" customWidth="1"/>
    <col min="87" max="88" width="12.42578125" style="16" bestFit="1" customWidth="1"/>
    <col min="89" max="89" width="12" style="16" bestFit="1" customWidth="1"/>
    <col min="90" max="90" width="11.42578125" style="16" bestFit="1" customWidth="1"/>
    <col min="91" max="91" width="13.140625" style="16" bestFit="1" customWidth="1"/>
    <col min="92" max="93" width="12.42578125" style="16" bestFit="1" customWidth="1"/>
    <col min="94" max="94" width="12" style="16" bestFit="1" customWidth="1"/>
    <col min="95" max="95" width="11.42578125" style="16" bestFit="1" customWidth="1"/>
    <col min="96" max="96" width="13.140625" style="16" bestFit="1" customWidth="1"/>
    <col min="97" max="98" width="12.42578125" style="16" bestFit="1" customWidth="1"/>
    <col min="99" max="99" width="12" style="16" bestFit="1" customWidth="1"/>
    <col min="100" max="100" width="11.42578125" style="16" bestFit="1" customWidth="1"/>
    <col min="101" max="101" width="13.140625" style="16" bestFit="1" customWidth="1"/>
    <col min="102" max="103" width="12.42578125" style="16" bestFit="1" customWidth="1"/>
    <col min="104" max="104" width="12.28515625" style="16" bestFit="1" customWidth="1"/>
    <col min="105" max="105" width="13.7109375" style="16" bestFit="1" customWidth="1"/>
    <col min="106" max="106" width="13.5703125" style="16" bestFit="1" customWidth="1"/>
    <col min="107" max="107" width="13.42578125" style="16" bestFit="1" customWidth="1"/>
    <col min="108" max="108" width="14.28515625" style="16" bestFit="1" customWidth="1"/>
    <col min="109" max="109" width="15" style="16" bestFit="1" customWidth="1"/>
    <col min="110" max="110" width="11.42578125" style="16" bestFit="1" customWidth="1"/>
    <col min="111" max="16384" width="11.42578125" style="16"/>
  </cols>
  <sheetData>
    <row r="1" spans="1:110" s="85" customFormat="1" ht="15.75" thickBot="1">
      <c r="F1" s="117"/>
      <c r="I1" s="351" t="s">
        <v>89</v>
      </c>
      <c r="J1" s="352"/>
      <c r="K1" s="352"/>
      <c r="L1" s="352"/>
      <c r="M1" s="353"/>
      <c r="N1" s="330" t="s">
        <v>94</v>
      </c>
      <c r="O1" s="331"/>
      <c r="P1" s="331"/>
      <c r="Q1" s="331"/>
      <c r="R1" s="332"/>
      <c r="S1" s="330" t="s">
        <v>21</v>
      </c>
      <c r="T1" s="331"/>
      <c r="U1" s="331"/>
      <c r="V1" s="331"/>
      <c r="W1" s="332"/>
      <c r="X1" s="354" t="s">
        <v>124</v>
      </c>
      <c r="Y1" s="354"/>
      <c r="Z1" s="354"/>
      <c r="AA1" s="354"/>
      <c r="AB1" s="354"/>
      <c r="AC1" s="330" t="s">
        <v>86</v>
      </c>
      <c r="AD1" s="331"/>
      <c r="AE1" s="331"/>
      <c r="AF1" s="331"/>
      <c r="AG1" s="332"/>
      <c r="AH1" s="330" t="s">
        <v>128</v>
      </c>
      <c r="AI1" s="331"/>
      <c r="AJ1" s="331"/>
      <c r="AK1" s="331"/>
      <c r="AL1" s="332"/>
      <c r="AM1" s="330" t="s">
        <v>132</v>
      </c>
      <c r="AN1" s="331"/>
      <c r="AO1" s="331"/>
      <c r="AP1" s="331"/>
      <c r="AQ1" s="332"/>
      <c r="AR1" s="330" t="s">
        <v>133</v>
      </c>
      <c r="AS1" s="331"/>
      <c r="AT1" s="331"/>
      <c r="AU1" s="331"/>
      <c r="AV1" s="332"/>
      <c r="AW1" s="368" t="s">
        <v>99</v>
      </c>
      <c r="AX1" s="369"/>
      <c r="AY1" s="369"/>
      <c r="AZ1" s="369"/>
      <c r="BA1" s="369"/>
      <c r="BB1" s="368" t="s">
        <v>139</v>
      </c>
      <c r="BC1" s="369"/>
      <c r="BD1" s="369"/>
      <c r="BE1" s="369"/>
      <c r="BF1" s="369"/>
      <c r="BG1" s="368" t="s">
        <v>140</v>
      </c>
      <c r="BH1" s="369"/>
      <c r="BI1" s="369"/>
      <c r="BJ1" s="369"/>
      <c r="BK1" s="369"/>
      <c r="BL1" s="368" t="s">
        <v>100</v>
      </c>
      <c r="BM1" s="369"/>
      <c r="BN1" s="369"/>
      <c r="BO1" s="369"/>
      <c r="BP1" s="370"/>
      <c r="BQ1" s="368" t="s">
        <v>113</v>
      </c>
      <c r="BR1" s="369"/>
      <c r="BS1" s="369"/>
      <c r="BT1" s="369"/>
      <c r="BU1" s="369"/>
      <c r="BV1" s="318" t="s">
        <v>143</v>
      </c>
      <c r="BW1" s="319"/>
      <c r="BX1" s="319"/>
      <c r="BY1" s="319"/>
      <c r="BZ1" s="320"/>
      <c r="CA1" s="369" t="s">
        <v>144</v>
      </c>
      <c r="CB1" s="369"/>
      <c r="CC1" s="369"/>
      <c r="CD1" s="369"/>
      <c r="CE1" s="369"/>
      <c r="CF1" s="368" t="s">
        <v>145</v>
      </c>
      <c r="CG1" s="369"/>
      <c r="CH1" s="369"/>
      <c r="CI1" s="369"/>
      <c r="CJ1" s="369"/>
      <c r="CK1" s="377" t="s">
        <v>125</v>
      </c>
      <c r="CL1" s="377"/>
      <c r="CM1" s="377"/>
      <c r="CN1" s="377"/>
      <c r="CO1" s="377"/>
      <c r="CP1" s="377" t="s">
        <v>115</v>
      </c>
      <c r="CQ1" s="377"/>
      <c r="CR1" s="377"/>
      <c r="CS1" s="377"/>
      <c r="CT1" s="377"/>
      <c r="CU1" s="377" t="s">
        <v>116</v>
      </c>
      <c r="CV1" s="377"/>
      <c r="CW1" s="377"/>
      <c r="CX1" s="377"/>
      <c r="CY1" s="377"/>
    </row>
    <row r="2" spans="1:110" s="82" customFormat="1" ht="18.75" customHeight="1">
      <c r="F2" s="87"/>
      <c r="I2" s="358" t="s">
        <v>0</v>
      </c>
      <c r="J2" s="359"/>
      <c r="K2" s="359"/>
      <c r="L2" s="359"/>
      <c r="M2" s="360"/>
      <c r="N2" s="361" t="s">
        <v>1</v>
      </c>
      <c r="O2" s="362"/>
      <c r="P2" s="362"/>
      <c r="Q2" s="362"/>
      <c r="R2" s="363"/>
      <c r="S2" s="364" t="s">
        <v>83</v>
      </c>
      <c r="T2" s="365"/>
      <c r="U2" s="365"/>
      <c r="V2" s="365"/>
      <c r="W2" s="366"/>
      <c r="X2" s="345" t="s">
        <v>84</v>
      </c>
      <c r="Y2" s="345"/>
      <c r="Z2" s="345"/>
      <c r="AA2" s="345"/>
      <c r="AB2" s="345"/>
      <c r="AC2" s="344" t="s">
        <v>85</v>
      </c>
      <c r="AD2" s="345"/>
      <c r="AE2" s="345"/>
      <c r="AF2" s="345"/>
      <c r="AG2" s="346"/>
      <c r="AH2" s="344" t="s">
        <v>108</v>
      </c>
      <c r="AI2" s="345"/>
      <c r="AJ2" s="345"/>
      <c r="AK2" s="345"/>
      <c r="AL2" s="346"/>
      <c r="AM2" s="344" t="s">
        <v>109</v>
      </c>
      <c r="AN2" s="345"/>
      <c r="AO2" s="345"/>
      <c r="AP2" s="345"/>
      <c r="AQ2" s="346"/>
      <c r="AR2" s="341" t="s">
        <v>146</v>
      </c>
      <c r="AS2" s="342"/>
      <c r="AT2" s="342"/>
      <c r="AU2" s="342"/>
      <c r="AV2" s="343"/>
      <c r="AW2" s="322" t="s">
        <v>107</v>
      </c>
      <c r="AX2" s="322"/>
      <c r="AY2" s="322"/>
      <c r="AZ2" s="322"/>
      <c r="BA2" s="322"/>
      <c r="BB2" s="372" t="s">
        <v>110</v>
      </c>
      <c r="BC2" s="372"/>
      <c r="BD2" s="372"/>
      <c r="BE2" s="372"/>
      <c r="BF2" s="372"/>
      <c r="BG2" s="371" t="s">
        <v>111</v>
      </c>
      <c r="BH2" s="371"/>
      <c r="BI2" s="371"/>
      <c r="BJ2" s="371"/>
      <c r="BK2" s="371"/>
      <c r="BL2" s="322" t="s">
        <v>112</v>
      </c>
      <c r="BM2" s="322"/>
      <c r="BN2" s="322"/>
      <c r="BO2" s="322"/>
      <c r="BP2" s="322"/>
      <c r="BQ2" s="367" t="s">
        <v>147</v>
      </c>
      <c r="BR2" s="367"/>
      <c r="BS2" s="367"/>
      <c r="BT2" s="367"/>
      <c r="BU2" s="367"/>
      <c r="BV2" s="374" t="s">
        <v>148</v>
      </c>
      <c r="BW2" s="375"/>
      <c r="BX2" s="375"/>
      <c r="BY2" s="375"/>
      <c r="BZ2" s="376"/>
      <c r="CA2" s="373" t="s">
        <v>149</v>
      </c>
      <c r="CB2" s="373"/>
      <c r="CC2" s="373"/>
      <c r="CD2" s="373"/>
      <c r="CE2" s="373"/>
      <c r="CF2" s="367" t="s">
        <v>150</v>
      </c>
      <c r="CG2" s="367"/>
      <c r="CH2" s="367"/>
      <c r="CI2" s="367"/>
      <c r="CJ2" s="367"/>
      <c r="CK2" s="378" t="s">
        <v>151</v>
      </c>
      <c r="CL2" s="379"/>
      <c r="CM2" s="379"/>
      <c r="CN2" s="379"/>
      <c r="CO2" s="380"/>
      <c r="CP2" s="381" t="s">
        <v>152</v>
      </c>
      <c r="CQ2" s="381"/>
      <c r="CR2" s="381"/>
      <c r="CS2" s="381"/>
      <c r="CT2" s="381"/>
      <c r="CU2" s="382" t="s">
        <v>153</v>
      </c>
      <c r="CV2" s="383"/>
      <c r="CW2" s="383"/>
      <c r="CX2" s="383"/>
      <c r="CY2" s="384"/>
    </row>
    <row r="3" spans="1:110" s="82" customFormat="1" ht="38.25">
      <c r="A3" s="1" t="s">
        <v>2</v>
      </c>
      <c r="B3" s="1" t="s">
        <v>77</v>
      </c>
      <c r="C3" s="1" t="s">
        <v>3</v>
      </c>
      <c r="D3" s="1" t="s">
        <v>78</v>
      </c>
      <c r="E3" s="1" t="s">
        <v>4</v>
      </c>
      <c r="F3" s="88" t="s">
        <v>5</v>
      </c>
      <c r="G3" s="1" t="s">
        <v>6</v>
      </c>
      <c r="H3" s="1" t="s">
        <v>5</v>
      </c>
      <c r="I3" s="3" t="s">
        <v>7</v>
      </c>
      <c r="J3" s="1" t="s">
        <v>8</v>
      </c>
      <c r="K3" s="1" t="s">
        <v>9</v>
      </c>
      <c r="L3" s="1" t="s">
        <v>10</v>
      </c>
      <c r="M3" s="4" t="s">
        <v>11</v>
      </c>
      <c r="N3" s="3" t="s">
        <v>7</v>
      </c>
      <c r="O3" s="1" t="s">
        <v>8</v>
      </c>
      <c r="P3" s="1" t="s">
        <v>9</v>
      </c>
      <c r="Q3" s="1" t="s">
        <v>10</v>
      </c>
      <c r="R3" s="4" t="s">
        <v>11</v>
      </c>
      <c r="S3" s="3" t="s">
        <v>7</v>
      </c>
      <c r="T3" s="1" t="s">
        <v>8</v>
      </c>
      <c r="U3" s="1" t="s">
        <v>9</v>
      </c>
      <c r="V3" s="1" t="s">
        <v>10</v>
      </c>
      <c r="W3" s="4" t="s">
        <v>11</v>
      </c>
      <c r="X3" s="1" t="s">
        <v>7</v>
      </c>
      <c r="Y3" s="1" t="s">
        <v>8</v>
      </c>
      <c r="Z3" s="1" t="s">
        <v>9</v>
      </c>
      <c r="AA3" s="1" t="s">
        <v>10</v>
      </c>
      <c r="AB3" s="1" t="s">
        <v>11</v>
      </c>
      <c r="AC3" s="3" t="s">
        <v>7</v>
      </c>
      <c r="AD3" s="1" t="s">
        <v>8</v>
      </c>
      <c r="AE3" s="1" t="s">
        <v>9</v>
      </c>
      <c r="AF3" s="1" t="s">
        <v>10</v>
      </c>
      <c r="AG3" s="4" t="s">
        <v>11</v>
      </c>
      <c r="AH3" s="3" t="s">
        <v>7</v>
      </c>
      <c r="AI3" s="1" t="s">
        <v>8</v>
      </c>
      <c r="AJ3" s="1" t="s">
        <v>9</v>
      </c>
      <c r="AK3" s="1" t="s">
        <v>10</v>
      </c>
      <c r="AL3" s="4" t="s">
        <v>11</v>
      </c>
      <c r="AM3" s="3" t="s">
        <v>7</v>
      </c>
      <c r="AN3" s="1" t="s">
        <v>8</v>
      </c>
      <c r="AO3" s="1" t="s">
        <v>9</v>
      </c>
      <c r="AP3" s="1" t="s">
        <v>10</v>
      </c>
      <c r="AQ3" s="4" t="s">
        <v>11</v>
      </c>
      <c r="AR3" s="3" t="s">
        <v>7</v>
      </c>
      <c r="AS3" s="1" t="s">
        <v>8</v>
      </c>
      <c r="AT3" s="1" t="s">
        <v>9</v>
      </c>
      <c r="AU3" s="1" t="s">
        <v>10</v>
      </c>
      <c r="AV3" s="4" t="s">
        <v>11</v>
      </c>
      <c r="AW3" s="1" t="s">
        <v>7</v>
      </c>
      <c r="AX3" s="1" t="s">
        <v>8</v>
      </c>
      <c r="AY3" s="1" t="s">
        <v>9</v>
      </c>
      <c r="AZ3" s="1" t="s">
        <v>10</v>
      </c>
      <c r="BA3" s="1" t="s">
        <v>11</v>
      </c>
      <c r="BB3" s="1" t="s">
        <v>7</v>
      </c>
      <c r="BC3" s="1" t="s">
        <v>8</v>
      </c>
      <c r="BD3" s="1" t="s">
        <v>9</v>
      </c>
      <c r="BE3" s="1" t="s">
        <v>10</v>
      </c>
      <c r="BF3" s="1" t="s">
        <v>11</v>
      </c>
      <c r="BG3" s="1" t="s">
        <v>7</v>
      </c>
      <c r="BH3" s="1" t="s">
        <v>8</v>
      </c>
      <c r="BI3" s="1" t="s">
        <v>9</v>
      </c>
      <c r="BJ3" s="1" t="s">
        <v>10</v>
      </c>
      <c r="BK3" s="1" t="s">
        <v>11</v>
      </c>
      <c r="BL3" s="1" t="s">
        <v>7</v>
      </c>
      <c r="BM3" s="1" t="s">
        <v>8</v>
      </c>
      <c r="BN3" s="1" t="s">
        <v>9</v>
      </c>
      <c r="BO3" s="1" t="s">
        <v>10</v>
      </c>
      <c r="BP3" s="1" t="s">
        <v>11</v>
      </c>
      <c r="BQ3" s="1" t="s">
        <v>7</v>
      </c>
      <c r="BR3" s="1" t="s">
        <v>8</v>
      </c>
      <c r="BS3" s="1" t="s">
        <v>9</v>
      </c>
      <c r="BT3" s="1" t="s">
        <v>10</v>
      </c>
      <c r="BU3" s="1" t="s">
        <v>11</v>
      </c>
      <c r="BV3" s="3" t="s">
        <v>7</v>
      </c>
      <c r="BW3" s="1" t="s">
        <v>8</v>
      </c>
      <c r="BX3" s="1" t="s">
        <v>9</v>
      </c>
      <c r="BY3" s="1" t="s">
        <v>10</v>
      </c>
      <c r="BZ3" s="4" t="s">
        <v>11</v>
      </c>
      <c r="CA3" s="1" t="s">
        <v>7</v>
      </c>
      <c r="CB3" s="1" t="s">
        <v>8</v>
      </c>
      <c r="CC3" s="1" t="s">
        <v>9</v>
      </c>
      <c r="CD3" s="1" t="s">
        <v>10</v>
      </c>
      <c r="CE3" s="1" t="s">
        <v>11</v>
      </c>
      <c r="CF3" s="1" t="s">
        <v>7</v>
      </c>
      <c r="CG3" s="1" t="s">
        <v>8</v>
      </c>
      <c r="CH3" s="1" t="s">
        <v>9</v>
      </c>
      <c r="CI3" s="1" t="s">
        <v>10</v>
      </c>
      <c r="CJ3" s="1" t="s">
        <v>11</v>
      </c>
      <c r="CK3" s="3" t="s">
        <v>7</v>
      </c>
      <c r="CL3" s="1" t="s">
        <v>8</v>
      </c>
      <c r="CM3" s="1" t="s">
        <v>9</v>
      </c>
      <c r="CN3" s="1" t="s">
        <v>10</v>
      </c>
      <c r="CO3" s="4" t="s">
        <v>11</v>
      </c>
      <c r="CP3" s="1" t="s">
        <v>7</v>
      </c>
      <c r="CQ3" s="1" t="s">
        <v>8</v>
      </c>
      <c r="CR3" s="1" t="s">
        <v>9</v>
      </c>
      <c r="CS3" s="1" t="s">
        <v>10</v>
      </c>
      <c r="CT3" s="1" t="s">
        <v>11</v>
      </c>
      <c r="CU3" s="3" t="s">
        <v>7</v>
      </c>
      <c r="CV3" s="1" t="s">
        <v>8</v>
      </c>
      <c r="CW3" s="1" t="s">
        <v>9</v>
      </c>
      <c r="CX3" s="1" t="s">
        <v>10</v>
      </c>
      <c r="CY3" s="4" t="s">
        <v>11</v>
      </c>
      <c r="CZ3" s="1" t="s">
        <v>12</v>
      </c>
      <c r="DA3" s="1" t="s">
        <v>13</v>
      </c>
      <c r="DB3" s="1" t="s">
        <v>14</v>
      </c>
      <c r="DC3" s="1" t="s">
        <v>15</v>
      </c>
      <c r="DD3" s="1" t="s">
        <v>16</v>
      </c>
      <c r="DE3" s="1" t="s">
        <v>17</v>
      </c>
      <c r="DF3" s="1" t="s">
        <v>18</v>
      </c>
    </row>
    <row r="4" spans="1:110" ht="63" customHeight="1">
      <c r="A4" s="16">
        <v>8</v>
      </c>
      <c r="B4" s="350" t="s">
        <v>166</v>
      </c>
      <c r="C4" s="56" t="s">
        <v>27</v>
      </c>
      <c r="D4" s="30" t="s">
        <v>44</v>
      </c>
      <c r="E4" s="120">
        <v>1</v>
      </c>
      <c r="F4" s="118" t="s">
        <v>19</v>
      </c>
      <c r="G4" s="2"/>
      <c r="H4" s="5"/>
      <c r="I4" s="31"/>
      <c r="J4" s="20">
        <f t="shared" ref="J4:J9" si="0">I4*(19%)</f>
        <v>0</v>
      </c>
      <c r="K4" s="20">
        <f t="shared" ref="K4:K9" si="1">I4+J4</f>
        <v>0</v>
      </c>
      <c r="L4" s="20">
        <f t="shared" ref="L4:L9" si="2">I4*E4</f>
        <v>0</v>
      </c>
      <c r="M4" s="20">
        <f t="shared" ref="M4:M9" si="3">K4*E4</f>
        <v>0</v>
      </c>
      <c r="N4" s="57">
        <v>4166372.27</v>
      </c>
      <c r="O4" s="20">
        <f t="shared" ref="O4:O9" si="4">N4*(19%)</f>
        <v>791610.73129999998</v>
      </c>
      <c r="P4" s="20">
        <f t="shared" ref="P4:P9" si="5">N4+O4</f>
        <v>4957983.0012999997</v>
      </c>
      <c r="Q4" s="20">
        <f t="shared" ref="Q4:Q9" si="6">N4*E4</f>
        <v>4166372.27</v>
      </c>
      <c r="R4" s="58">
        <f t="shared" ref="R4:R9" si="7">P4*E4</f>
        <v>4957983.0012999997</v>
      </c>
      <c r="S4" s="32"/>
      <c r="T4" s="20">
        <f t="shared" ref="T4:T9" si="8">S4*(19%)</f>
        <v>0</v>
      </c>
      <c r="U4" s="20">
        <f t="shared" ref="U4:U9" si="9">S4+T4</f>
        <v>0</v>
      </c>
      <c r="V4" s="20">
        <f t="shared" ref="V4:V9" si="10">S4*E4</f>
        <v>0</v>
      </c>
      <c r="W4" s="20">
        <f t="shared" ref="W4:W9" si="11">U4*E4</f>
        <v>0</v>
      </c>
      <c r="X4" s="32">
        <v>4873949.58</v>
      </c>
      <c r="Y4" s="20">
        <f t="shared" ref="Y4:Y9" si="12">X4*(19%)</f>
        <v>926050.42020000005</v>
      </c>
      <c r="Z4" s="20">
        <f t="shared" ref="Z4:Z9" si="13">X4+Y4</f>
        <v>5800000.0001999997</v>
      </c>
      <c r="AA4" s="20">
        <f t="shared" ref="AA4:AA9" si="14">X4*E4</f>
        <v>4873949.58</v>
      </c>
      <c r="AB4" s="20">
        <f t="shared" ref="AB4:AB9" si="15">Z4*E4</f>
        <v>5800000.0001999997</v>
      </c>
      <c r="AC4" s="32">
        <v>6013790.7599999998</v>
      </c>
      <c r="AD4" s="20">
        <f t="shared" ref="AD4:AD9" si="16">AC4*(19%)</f>
        <v>1142620.2444</v>
      </c>
      <c r="AE4" s="20">
        <f t="shared" ref="AE4:AE9" si="17">AC4+AD4</f>
        <v>7156411.0044</v>
      </c>
      <c r="AF4" s="20">
        <f t="shared" ref="AF4:AF9" si="18">AC4*E4</f>
        <v>6013790.7599999998</v>
      </c>
      <c r="AG4" s="20">
        <f t="shared" ref="AG4:AG9" si="19">AE4*E4</f>
        <v>7156411.0044</v>
      </c>
      <c r="AH4" s="32">
        <v>5800000</v>
      </c>
      <c r="AI4" s="20">
        <f t="shared" ref="AI4:AI9" si="20">AH4*(19%)</f>
        <v>1102000</v>
      </c>
      <c r="AJ4" s="20">
        <f t="shared" ref="AJ4:AJ9" si="21">AH4+AI4</f>
        <v>6902000</v>
      </c>
      <c r="AK4" s="20">
        <f t="shared" ref="AK4:AK9" si="22">AH4*E4</f>
        <v>5800000</v>
      </c>
      <c r="AL4" s="20">
        <f t="shared" ref="AL4:AL9" si="23">AJ4*E4</f>
        <v>6902000</v>
      </c>
      <c r="AM4" s="57">
        <v>3677478.99</v>
      </c>
      <c r="AN4" s="20">
        <f t="shared" ref="AN4:AN9" si="24">AM4*(19%)</f>
        <v>698721.00810000009</v>
      </c>
      <c r="AO4" s="20">
        <f t="shared" ref="AO4:AO9" si="25">AM4+AN4</f>
        <v>4376199.9981000004</v>
      </c>
      <c r="AP4" s="20">
        <f t="shared" ref="AP4:AP9" si="26">AM4*E4</f>
        <v>3677478.99</v>
      </c>
      <c r="AQ4" s="58">
        <f t="shared" ref="AQ4:AQ9" si="27">AO4*E4</f>
        <v>4376199.9981000004</v>
      </c>
      <c r="AR4" s="57">
        <v>4453781.51</v>
      </c>
      <c r="AS4" s="20">
        <f t="shared" ref="AS4:AS9" si="28">AR4*(19%)</f>
        <v>846218.48690000002</v>
      </c>
      <c r="AT4" s="20">
        <f t="shared" ref="AT4:AT9" si="29">AR4+AS4</f>
        <v>5299999.9968999997</v>
      </c>
      <c r="AU4" s="20">
        <f t="shared" ref="AU4:AU9" si="30">AR4*E4</f>
        <v>4453781.51</v>
      </c>
      <c r="AV4" s="58">
        <f t="shared" ref="AV4:AV9" si="31">AT4*E4</f>
        <v>5299999.9968999997</v>
      </c>
      <c r="AW4" s="32">
        <v>3405882</v>
      </c>
      <c r="AX4" s="20">
        <f t="shared" ref="AX4:AX9" si="32">AW4*(19%)</f>
        <v>647117.57999999996</v>
      </c>
      <c r="AY4" s="20">
        <f t="shared" ref="AY4:AY9" si="33">AW4+AX4</f>
        <v>4052999.58</v>
      </c>
      <c r="AZ4" s="20">
        <f t="shared" ref="AZ4:AZ9" si="34">AW4*E4</f>
        <v>3405882</v>
      </c>
      <c r="BA4" s="20">
        <f t="shared" ref="BA4:BA9" si="35">AY4*E4</f>
        <v>4052999.58</v>
      </c>
      <c r="BB4" s="32"/>
      <c r="BC4" s="20">
        <f t="shared" ref="BC4:BC9" si="36">BB4*(19%)</f>
        <v>0</v>
      </c>
      <c r="BD4" s="20">
        <f t="shared" ref="BD4:BD9" si="37">BB4+BC4</f>
        <v>0</v>
      </c>
      <c r="BE4" s="20">
        <f>BB4*E4</f>
        <v>0</v>
      </c>
      <c r="BF4" s="20">
        <f>BD4*E4</f>
        <v>0</v>
      </c>
      <c r="BG4" s="32"/>
      <c r="BH4" s="20">
        <f t="shared" ref="BH4:BH9" si="38">BG4*(19%)</f>
        <v>0</v>
      </c>
      <c r="BI4" s="20">
        <f t="shared" ref="BI4:BI9" si="39">BG4+BH4</f>
        <v>0</v>
      </c>
      <c r="BJ4" s="20">
        <f>BG4*E4</f>
        <v>0</v>
      </c>
      <c r="BK4" s="20">
        <f>BI4*E4</f>
        <v>0</v>
      </c>
      <c r="BL4" s="32"/>
      <c r="BM4" s="20">
        <f t="shared" ref="BM4:BM9" si="40">BL4*(19%)</f>
        <v>0</v>
      </c>
      <c r="BN4" s="20">
        <f t="shared" ref="BN4:BN9" si="41">BL4+BM4</f>
        <v>0</v>
      </c>
      <c r="BO4" s="20">
        <f>BL4*E4</f>
        <v>0</v>
      </c>
      <c r="BP4" s="20">
        <f>BN4*E4</f>
        <v>0</v>
      </c>
      <c r="BQ4" s="32"/>
      <c r="BR4" s="20">
        <f t="shared" ref="BR4:BR9" si="42">BQ4*(19%)</f>
        <v>0</v>
      </c>
      <c r="BS4" s="20">
        <f t="shared" ref="BS4:BS9" si="43">BQ4+BR4</f>
        <v>0</v>
      </c>
      <c r="BT4" s="20">
        <f>BQ4*E4</f>
        <v>0</v>
      </c>
      <c r="BU4" s="123">
        <f>BS4*E4</f>
        <v>0</v>
      </c>
      <c r="BV4" s="6"/>
      <c r="BW4" s="20">
        <f t="shared" ref="BW4:BW11" si="44">BV4*(19%)</f>
        <v>0</v>
      </c>
      <c r="BX4" s="20">
        <f t="shared" ref="BX4:BX11" si="45">BV4+BW4</f>
        <v>0</v>
      </c>
      <c r="BY4" s="20">
        <f>BV4*E4</f>
        <v>0</v>
      </c>
      <c r="BZ4" s="126">
        <f>BX4*E4</f>
        <v>0</v>
      </c>
      <c r="CA4" s="7"/>
      <c r="CB4" s="20">
        <f t="shared" ref="CB4:CB11" si="46">CA4*(19%)</f>
        <v>0</v>
      </c>
      <c r="CC4" s="20">
        <f t="shared" ref="CC4:CC11" si="47">CA4+CB4</f>
        <v>0</v>
      </c>
      <c r="CD4" s="20">
        <f>CA4*E4</f>
        <v>0</v>
      </c>
      <c r="CE4" s="20">
        <f>CC4*E4</f>
        <v>0</v>
      </c>
      <c r="CF4" s="32"/>
      <c r="CG4" s="20">
        <f t="shared" ref="CG4:CG11" si="48">CF4*(19%)</f>
        <v>0</v>
      </c>
      <c r="CH4" s="20">
        <f t="shared" ref="CH4:CH11" si="49">CF4+CG4</f>
        <v>0</v>
      </c>
      <c r="CI4" s="20">
        <f>CF4*E4</f>
        <v>0</v>
      </c>
      <c r="CJ4" s="123">
        <f>CH4*E4</f>
        <v>0</v>
      </c>
      <c r="CK4" s="6"/>
      <c r="CL4" s="20">
        <f t="shared" ref="CL4:CL11" si="50">CK4*(19%)</f>
        <v>0</v>
      </c>
      <c r="CM4" s="20">
        <f t="shared" ref="CM4:CM11" si="51">CK4+CL4</f>
        <v>0</v>
      </c>
      <c r="CN4" s="20">
        <f>CK4*E4</f>
        <v>0</v>
      </c>
      <c r="CO4" s="126">
        <f>CM4*E4</f>
        <v>0</v>
      </c>
      <c r="CP4" s="7"/>
      <c r="CQ4" s="20">
        <f t="shared" ref="CQ4:CQ11" si="52">CP4*(19%)</f>
        <v>0</v>
      </c>
      <c r="CR4" s="20">
        <f t="shared" ref="CR4:CR11" si="53">CP4+CQ4</f>
        <v>0</v>
      </c>
      <c r="CS4" s="20">
        <f>CP4*E4</f>
        <v>0</v>
      </c>
      <c r="CT4" s="123">
        <f>CR4*E4</f>
        <v>0</v>
      </c>
      <c r="CU4" s="6"/>
      <c r="CV4" s="20">
        <f t="shared" ref="CV4:CV11" si="54">CU4*(19%)</f>
        <v>0</v>
      </c>
      <c r="CW4" s="20">
        <f t="shared" ref="CW4:CW11" si="55">CU4+CV4</f>
        <v>0</v>
      </c>
      <c r="CX4" s="20">
        <f>CU4*E4</f>
        <v>0</v>
      </c>
      <c r="CY4" s="126">
        <f>CW4*E4</f>
        <v>0</v>
      </c>
      <c r="CZ4" s="135">
        <f>(N4+AM4+AR4)/3</f>
        <v>4099210.9233333333</v>
      </c>
      <c r="DA4" s="20">
        <f t="shared" ref="DA4:DA9" si="56">(CZ4*19%)</f>
        <v>778850.07543333329</v>
      </c>
      <c r="DB4" s="20">
        <f t="shared" ref="DB4:DB9" si="57">(CZ4+DA4)</f>
        <v>4878060.9987666663</v>
      </c>
      <c r="DC4" s="20">
        <f t="shared" ref="DC4:DC9" si="58">CZ4*E4</f>
        <v>4099210.9233333333</v>
      </c>
      <c r="DD4" s="20">
        <f t="shared" ref="DD4:DD9" si="59">DB4*E4</f>
        <v>4878060.9987666663</v>
      </c>
      <c r="DE4" s="33">
        <f>STDEVP(AV4,AQ4,R4)</f>
        <v>381350.45501692465</v>
      </c>
      <c r="DF4" s="59">
        <f t="shared" ref="DF4:DF9" si="60">(DE4/DD4)</f>
        <v>7.8176647465733315E-2</v>
      </c>
    </row>
    <row r="5" spans="1:110" ht="63" customHeight="1">
      <c r="A5" s="16">
        <v>9</v>
      </c>
      <c r="B5" s="350"/>
      <c r="C5" s="56" t="s">
        <v>25</v>
      </c>
      <c r="D5" s="30" t="s">
        <v>26</v>
      </c>
      <c r="E5" s="120">
        <v>1</v>
      </c>
      <c r="F5" s="118" t="s">
        <v>19</v>
      </c>
      <c r="G5" s="2"/>
      <c r="H5" s="5"/>
      <c r="I5" s="31"/>
      <c r="J5" s="20">
        <f t="shared" ref="J5" si="61">I5*(19%)</f>
        <v>0</v>
      </c>
      <c r="K5" s="20">
        <f t="shared" ref="K5" si="62">I5+J5</f>
        <v>0</v>
      </c>
      <c r="L5" s="20">
        <f t="shared" ref="L5" si="63">I5*E5</f>
        <v>0</v>
      </c>
      <c r="M5" s="20">
        <f t="shared" ref="M5" si="64">K5*E5</f>
        <v>0</v>
      </c>
      <c r="N5" s="32"/>
      <c r="O5" s="20">
        <f t="shared" ref="O5" si="65">N5*(19%)</f>
        <v>0</v>
      </c>
      <c r="P5" s="20">
        <f t="shared" ref="P5" si="66">N5+O5</f>
        <v>0</v>
      </c>
      <c r="Q5" s="20">
        <f t="shared" ref="Q5" si="67">N5*E5</f>
        <v>0</v>
      </c>
      <c r="R5" s="20">
        <f t="shared" ref="R5" si="68">P5*E5</f>
        <v>0</v>
      </c>
      <c r="S5" s="32"/>
      <c r="T5" s="20">
        <f t="shared" ref="T5" si="69">S5*(19%)</f>
        <v>0</v>
      </c>
      <c r="U5" s="20">
        <f t="shared" ref="U5" si="70">S5+T5</f>
        <v>0</v>
      </c>
      <c r="V5" s="20">
        <f t="shared" ref="V5" si="71">S5*E5</f>
        <v>0</v>
      </c>
      <c r="W5" s="20">
        <f t="shared" ref="W5" si="72">U5*E5</f>
        <v>0</v>
      </c>
      <c r="X5" s="32"/>
      <c r="Y5" s="20">
        <f t="shared" ref="Y5" si="73">X5*(19%)</f>
        <v>0</v>
      </c>
      <c r="Z5" s="20">
        <f t="shared" ref="Z5" si="74">X5+Y5</f>
        <v>0</v>
      </c>
      <c r="AA5" s="20">
        <f t="shared" ref="AA5" si="75">X5*E5</f>
        <v>0</v>
      </c>
      <c r="AB5" s="20">
        <f t="shared" ref="AB5" si="76">Z5*E5</f>
        <v>0</v>
      </c>
      <c r="AC5" s="57">
        <v>2780566.39</v>
      </c>
      <c r="AD5" s="20">
        <f t="shared" ref="AD5" si="77">AC5*(19%)</f>
        <v>528307.61410000001</v>
      </c>
      <c r="AE5" s="20">
        <f t="shared" ref="AE5" si="78">AC5+AD5</f>
        <v>3308874.0041</v>
      </c>
      <c r="AF5" s="20">
        <f t="shared" ref="AF5" si="79">AC5*E5</f>
        <v>2780566.39</v>
      </c>
      <c r="AG5" s="58">
        <f t="shared" ref="AG5" si="80">AE5*E5</f>
        <v>3308874.0041</v>
      </c>
      <c r="AH5" s="57">
        <v>2700000</v>
      </c>
      <c r="AI5" s="20">
        <f t="shared" ref="AI5" si="81">AH5*(19%)</f>
        <v>513000</v>
      </c>
      <c r="AJ5" s="20">
        <f t="shared" ref="AJ5" si="82">AH5+AI5</f>
        <v>3213000</v>
      </c>
      <c r="AK5" s="20">
        <f t="shared" ref="AK5" si="83">AH5*E5</f>
        <v>2700000</v>
      </c>
      <c r="AL5" s="58">
        <f t="shared" ref="AL5" si="84">AJ5*E5</f>
        <v>3213000</v>
      </c>
      <c r="AM5" s="32"/>
      <c r="AN5" s="20">
        <f t="shared" ref="AN5" si="85">AM5*(19%)</f>
        <v>0</v>
      </c>
      <c r="AO5" s="20">
        <f t="shared" ref="AO5" si="86">AM5+AN5</f>
        <v>0</v>
      </c>
      <c r="AP5" s="20">
        <f t="shared" ref="AP5" si="87">AM5*E5</f>
        <v>0</v>
      </c>
      <c r="AQ5" s="20">
        <f t="shared" ref="AQ5" si="88">AO5*E5</f>
        <v>0</v>
      </c>
      <c r="AR5" s="32"/>
      <c r="AS5" s="20">
        <f t="shared" ref="AS5" si="89">AR5*(19%)</f>
        <v>0</v>
      </c>
      <c r="AT5" s="20">
        <f t="shared" ref="AT5" si="90">AR5+AS5</f>
        <v>0</v>
      </c>
      <c r="AU5" s="20">
        <f t="shared" ref="AU5" si="91">AR5*E5</f>
        <v>0</v>
      </c>
      <c r="AV5" s="20">
        <f t="shared" ref="AV5" si="92">AT5*E5</f>
        <v>0</v>
      </c>
      <c r="AW5" s="32"/>
      <c r="AX5" s="20">
        <f t="shared" ref="AX5" si="93">AW5*(19%)</f>
        <v>0</v>
      </c>
      <c r="AY5" s="20">
        <f t="shared" ref="AY5" si="94">AW5+AX5</f>
        <v>0</v>
      </c>
      <c r="AZ5" s="20">
        <f t="shared" ref="AZ5" si="95">AW5*E5</f>
        <v>0</v>
      </c>
      <c r="BA5" s="20">
        <f t="shared" ref="BA5" si="96">AY5*E5</f>
        <v>0</v>
      </c>
      <c r="BB5" s="32">
        <v>2689075.63</v>
      </c>
      <c r="BC5" s="20">
        <f t="shared" si="36"/>
        <v>510924.36969999998</v>
      </c>
      <c r="BD5" s="20">
        <f t="shared" si="37"/>
        <v>3199999.9997</v>
      </c>
      <c r="BE5" s="20">
        <f t="shared" ref="BE5:BE9" si="97">BB5*E5</f>
        <v>2689075.63</v>
      </c>
      <c r="BF5" s="20">
        <f t="shared" ref="BF5:BF9" si="98">BD5*E5</f>
        <v>3199999.9997</v>
      </c>
      <c r="BG5" s="32"/>
      <c r="BH5" s="20">
        <f t="shared" si="38"/>
        <v>0</v>
      </c>
      <c r="BI5" s="20">
        <f t="shared" si="39"/>
        <v>0</v>
      </c>
      <c r="BJ5" s="20">
        <f t="shared" ref="BJ5:BJ11" si="99">BG5*E5</f>
        <v>0</v>
      </c>
      <c r="BK5" s="20">
        <f t="shared" ref="BK5:BK11" si="100">BI5*E5</f>
        <v>0</v>
      </c>
      <c r="BL5" s="32"/>
      <c r="BM5" s="20">
        <f t="shared" ref="BM5" si="101">BL5*(19%)</f>
        <v>0</v>
      </c>
      <c r="BN5" s="20">
        <f t="shared" ref="BN5" si="102">BL5+BM5</f>
        <v>0</v>
      </c>
      <c r="BO5" s="20">
        <f>BL5*E5</f>
        <v>0</v>
      </c>
      <c r="BP5" s="20">
        <f>BN5*E5</f>
        <v>0</v>
      </c>
      <c r="BQ5" s="32"/>
      <c r="BR5" s="20">
        <f t="shared" ref="BR5" si="103">BQ5*(19%)</f>
        <v>0</v>
      </c>
      <c r="BS5" s="20">
        <f t="shared" ref="BS5" si="104">BQ5+BR5</f>
        <v>0</v>
      </c>
      <c r="BT5" s="20">
        <f>BQ5*E5</f>
        <v>0</v>
      </c>
      <c r="BU5" s="123">
        <f>BS5*E5</f>
        <v>0</v>
      </c>
      <c r="BV5" s="6"/>
      <c r="BW5" s="20">
        <f t="shared" si="44"/>
        <v>0</v>
      </c>
      <c r="BX5" s="20">
        <f t="shared" si="45"/>
        <v>0</v>
      </c>
      <c r="BY5" s="20">
        <f t="shared" ref="BY5:BY11" si="105">BV5*E5</f>
        <v>0</v>
      </c>
      <c r="BZ5" s="126">
        <f t="shared" ref="BZ5:BZ11" si="106">BX5*E5</f>
        <v>0</v>
      </c>
      <c r="CA5" s="7"/>
      <c r="CB5" s="20">
        <f t="shared" si="46"/>
        <v>0</v>
      </c>
      <c r="CC5" s="20">
        <f t="shared" si="47"/>
        <v>0</v>
      </c>
      <c r="CD5" s="20">
        <f t="shared" ref="CD5:CD11" si="107">CA5*E5</f>
        <v>0</v>
      </c>
      <c r="CE5" s="20">
        <f t="shared" ref="CE5:CE11" si="108">CC5*E5</f>
        <v>0</v>
      </c>
      <c r="CF5" s="32"/>
      <c r="CG5" s="20">
        <f t="shared" si="48"/>
        <v>0</v>
      </c>
      <c r="CH5" s="20">
        <f t="shared" si="49"/>
        <v>0</v>
      </c>
      <c r="CI5" s="20">
        <f t="shared" ref="CI5:CI11" si="109">CF5*E5</f>
        <v>0</v>
      </c>
      <c r="CJ5" s="123">
        <f t="shared" ref="CJ5:CJ11" si="110">CH5*E5</f>
        <v>0</v>
      </c>
      <c r="CK5" s="6"/>
      <c r="CL5" s="20">
        <f t="shared" si="50"/>
        <v>0</v>
      </c>
      <c r="CM5" s="20">
        <f t="shared" si="51"/>
        <v>0</v>
      </c>
      <c r="CN5" s="20">
        <f t="shared" ref="CN5:CN11" si="111">CK5*E5</f>
        <v>0</v>
      </c>
      <c r="CO5" s="126">
        <f t="shared" ref="CO5:CO11" si="112">CM5*E5</f>
        <v>0</v>
      </c>
      <c r="CP5" s="7"/>
      <c r="CQ5" s="20">
        <f t="shared" si="52"/>
        <v>0</v>
      </c>
      <c r="CR5" s="20">
        <f t="shared" si="53"/>
        <v>0</v>
      </c>
      <c r="CS5" s="20">
        <f t="shared" ref="CS5:CS11" si="113">CP5*E5</f>
        <v>0</v>
      </c>
      <c r="CT5" s="123">
        <f t="shared" ref="CT5:CT11" si="114">CR5*E5</f>
        <v>0</v>
      </c>
      <c r="CU5" s="6"/>
      <c r="CV5" s="20">
        <f t="shared" si="54"/>
        <v>0</v>
      </c>
      <c r="CW5" s="20">
        <f t="shared" si="55"/>
        <v>0</v>
      </c>
      <c r="CX5" s="20">
        <f t="shared" ref="CX5:CX11" si="115">CU5*E5</f>
        <v>0</v>
      </c>
      <c r="CY5" s="126">
        <f t="shared" ref="CY5:CY11" si="116">CW5*E5</f>
        <v>0</v>
      </c>
      <c r="CZ5" s="135">
        <f>(AC5+AH5+BB5)/3</f>
        <v>2723214.0066666668</v>
      </c>
      <c r="DA5" s="20">
        <f t="shared" ref="DA5" si="117">(CZ5*19%)</f>
        <v>517410.66126666672</v>
      </c>
      <c r="DB5" s="20">
        <f t="shared" ref="DB5" si="118">(CZ5+DA5)</f>
        <v>3240624.6679333337</v>
      </c>
      <c r="DC5" s="20">
        <f t="shared" si="58"/>
        <v>2723214.0066666668</v>
      </c>
      <c r="DD5" s="20">
        <f t="shared" si="59"/>
        <v>3240624.6679333337</v>
      </c>
      <c r="DE5" s="33">
        <f>STDEVP(AC5,AL5,BF5)</f>
        <v>200857.15764952183</v>
      </c>
      <c r="DF5" s="59">
        <f t="shared" ref="DF5" si="119">(DE5/DD5)</f>
        <v>6.1981000032816473E-2</v>
      </c>
    </row>
    <row r="6" spans="1:110" ht="39" customHeight="1">
      <c r="A6" s="16">
        <v>10</v>
      </c>
      <c r="B6" s="350"/>
      <c r="C6" s="56" t="s">
        <v>28</v>
      </c>
      <c r="D6" s="30" t="s">
        <v>29</v>
      </c>
      <c r="E6" s="120">
        <v>1</v>
      </c>
      <c r="F6" s="118" t="s">
        <v>19</v>
      </c>
      <c r="G6" s="2"/>
      <c r="H6" s="5"/>
      <c r="I6" s="31"/>
      <c r="J6" s="20">
        <f t="shared" si="0"/>
        <v>0</v>
      </c>
      <c r="K6" s="20">
        <f t="shared" si="1"/>
        <v>0</v>
      </c>
      <c r="L6" s="20">
        <f t="shared" si="2"/>
        <v>0</v>
      </c>
      <c r="M6" s="20">
        <f t="shared" si="3"/>
        <v>0</v>
      </c>
      <c r="N6" s="32"/>
      <c r="O6" s="20">
        <f t="shared" si="4"/>
        <v>0</v>
      </c>
      <c r="P6" s="20">
        <f t="shared" si="5"/>
        <v>0</v>
      </c>
      <c r="Q6" s="20">
        <f t="shared" si="6"/>
        <v>0</v>
      </c>
      <c r="R6" s="20">
        <f t="shared" si="7"/>
        <v>0</v>
      </c>
      <c r="S6" s="32"/>
      <c r="T6" s="20">
        <f t="shared" si="8"/>
        <v>0</v>
      </c>
      <c r="U6" s="20">
        <f t="shared" si="9"/>
        <v>0</v>
      </c>
      <c r="V6" s="20">
        <f t="shared" si="10"/>
        <v>0</v>
      </c>
      <c r="W6" s="20">
        <f t="shared" si="11"/>
        <v>0</v>
      </c>
      <c r="X6" s="57">
        <v>672268.91</v>
      </c>
      <c r="Y6" s="20">
        <f t="shared" si="12"/>
        <v>127731.0929</v>
      </c>
      <c r="Z6" s="20">
        <f t="shared" si="13"/>
        <v>800000.00290000008</v>
      </c>
      <c r="AA6" s="20">
        <f t="shared" si="14"/>
        <v>672268.91</v>
      </c>
      <c r="AB6" s="58">
        <f t="shared" si="15"/>
        <v>800000.00290000008</v>
      </c>
      <c r="AC6" s="32">
        <v>458920.17</v>
      </c>
      <c r="AD6" s="20">
        <f t="shared" si="16"/>
        <v>87194.832299999995</v>
      </c>
      <c r="AE6" s="20">
        <f t="shared" si="17"/>
        <v>546115.00229999993</v>
      </c>
      <c r="AF6" s="20">
        <f t="shared" si="18"/>
        <v>458920.17</v>
      </c>
      <c r="AG6" s="20">
        <f t="shared" si="19"/>
        <v>546115.00229999993</v>
      </c>
      <c r="AH6" s="32">
        <v>820000</v>
      </c>
      <c r="AI6" s="20">
        <f t="shared" si="20"/>
        <v>155800</v>
      </c>
      <c r="AJ6" s="20">
        <f t="shared" si="21"/>
        <v>975800</v>
      </c>
      <c r="AK6" s="20">
        <f t="shared" si="22"/>
        <v>820000</v>
      </c>
      <c r="AL6" s="20">
        <f t="shared" si="23"/>
        <v>975800</v>
      </c>
      <c r="AM6" s="57">
        <v>643697.48</v>
      </c>
      <c r="AN6" s="20">
        <f t="shared" si="24"/>
        <v>122302.5212</v>
      </c>
      <c r="AO6" s="20">
        <f t="shared" si="25"/>
        <v>766000.00119999994</v>
      </c>
      <c r="AP6" s="20">
        <f t="shared" si="26"/>
        <v>643697.48</v>
      </c>
      <c r="AQ6" s="58">
        <f t="shared" si="27"/>
        <v>766000.00119999994</v>
      </c>
      <c r="AR6" s="32"/>
      <c r="AS6" s="20">
        <f t="shared" si="28"/>
        <v>0</v>
      </c>
      <c r="AT6" s="20">
        <f t="shared" si="29"/>
        <v>0</v>
      </c>
      <c r="AU6" s="20">
        <f t="shared" si="30"/>
        <v>0</v>
      </c>
      <c r="AV6" s="20">
        <f t="shared" si="31"/>
        <v>0</v>
      </c>
      <c r="AW6" s="57">
        <v>605042</v>
      </c>
      <c r="AX6" s="20">
        <f t="shared" si="32"/>
        <v>114957.98</v>
      </c>
      <c r="AY6" s="20">
        <f t="shared" si="33"/>
        <v>719999.98</v>
      </c>
      <c r="AZ6" s="20">
        <f t="shared" si="34"/>
        <v>605042</v>
      </c>
      <c r="BA6" s="58">
        <f t="shared" si="35"/>
        <v>719999.98</v>
      </c>
      <c r="BB6" s="57"/>
      <c r="BC6" s="20">
        <f t="shared" si="36"/>
        <v>0</v>
      </c>
      <c r="BD6" s="20">
        <f t="shared" si="37"/>
        <v>0</v>
      </c>
      <c r="BE6" s="20">
        <f t="shared" si="97"/>
        <v>0</v>
      </c>
      <c r="BF6" s="20">
        <f t="shared" si="98"/>
        <v>0</v>
      </c>
      <c r="BG6" s="57"/>
      <c r="BH6" s="20">
        <f t="shared" si="38"/>
        <v>0</v>
      </c>
      <c r="BI6" s="20">
        <f t="shared" si="39"/>
        <v>0</v>
      </c>
      <c r="BJ6" s="20">
        <f t="shared" si="99"/>
        <v>0</v>
      </c>
      <c r="BK6" s="20">
        <f t="shared" si="100"/>
        <v>0</v>
      </c>
      <c r="BL6" s="32"/>
      <c r="BM6" s="20">
        <f t="shared" si="40"/>
        <v>0</v>
      </c>
      <c r="BN6" s="20">
        <f t="shared" si="41"/>
        <v>0</v>
      </c>
      <c r="BO6" s="20">
        <f t="shared" ref="BO6:BO9" si="120">BL6*E6</f>
        <v>0</v>
      </c>
      <c r="BP6" s="20">
        <f t="shared" ref="BP6:BP9" si="121">BN6*E6</f>
        <v>0</v>
      </c>
      <c r="BQ6" s="32"/>
      <c r="BR6" s="20">
        <f t="shared" si="42"/>
        <v>0</v>
      </c>
      <c r="BS6" s="20">
        <f t="shared" si="43"/>
        <v>0</v>
      </c>
      <c r="BT6" s="20">
        <f t="shared" ref="BT6:BT9" si="122">BQ6*E6</f>
        <v>0</v>
      </c>
      <c r="BU6" s="123">
        <f t="shared" ref="BU6:BU9" si="123">BS6*E6</f>
        <v>0</v>
      </c>
      <c r="BV6" s="6"/>
      <c r="BW6" s="20">
        <f t="shared" si="44"/>
        <v>0</v>
      </c>
      <c r="BX6" s="20">
        <f t="shared" si="45"/>
        <v>0</v>
      </c>
      <c r="BY6" s="20">
        <f t="shared" si="105"/>
        <v>0</v>
      </c>
      <c r="BZ6" s="126">
        <f t="shared" si="106"/>
        <v>0</v>
      </c>
      <c r="CA6" s="7"/>
      <c r="CB6" s="20">
        <f t="shared" si="46"/>
        <v>0</v>
      </c>
      <c r="CC6" s="20">
        <f t="shared" si="47"/>
        <v>0</v>
      </c>
      <c r="CD6" s="20">
        <f t="shared" si="107"/>
        <v>0</v>
      </c>
      <c r="CE6" s="20">
        <f t="shared" si="108"/>
        <v>0</v>
      </c>
      <c r="CF6" s="32"/>
      <c r="CG6" s="20">
        <f t="shared" si="48"/>
        <v>0</v>
      </c>
      <c r="CH6" s="20">
        <f t="shared" si="49"/>
        <v>0</v>
      </c>
      <c r="CI6" s="20">
        <f t="shared" si="109"/>
        <v>0</v>
      </c>
      <c r="CJ6" s="123">
        <f t="shared" si="110"/>
        <v>0</v>
      </c>
      <c r="CK6" s="6"/>
      <c r="CL6" s="20">
        <f t="shared" si="50"/>
        <v>0</v>
      </c>
      <c r="CM6" s="20">
        <f t="shared" si="51"/>
        <v>0</v>
      </c>
      <c r="CN6" s="20">
        <f t="shared" si="111"/>
        <v>0</v>
      </c>
      <c r="CO6" s="126">
        <f t="shared" si="112"/>
        <v>0</v>
      </c>
      <c r="CP6" s="7"/>
      <c r="CQ6" s="20">
        <f t="shared" si="52"/>
        <v>0</v>
      </c>
      <c r="CR6" s="20">
        <f t="shared" si="53"/>
        <v>0</v>
      </c>
      <c r="CS6" s="20">
        <f t="shared" si="113"/>
        <v>0</v>
      </c>
      <c r="CT6" s="123">
        <f t="shared" si="114"/>
        <v>0</v>
      </c>
      <c r="CU6" s="6"/>
      <c r="CV6" s="20">
        <f t="shared" si="54"/>
        <v>0</v>
      </c>
      <c r="CW6" s="20">
        <f t="shared" si="55"/>
        <v>0</v>
      </c>
      <c r="CX6" s="20">
        <f t="shared" si="115"/>
        <v>0</v>
      </c>
      <c r="CY6" s="126">
        <f t="shared" si="116"/>
        <v>0</v>
      </c>
      <c r="CZ6" s="135">
        <f>(X6+AM6+AW6)/3</f>
        <v>640336.13</v>
      </c>
      <c r="DA6" s="20">
        <f t="shared" si="56"/>
        <v>121663.86470000001</v>
      </c>
      <c r="DB6" s="20">
        <f t="shared" si="57"/>
        <v>761999.99470000004</v>
      </c>
      <c r="DC6" s="20">
        <f t="shared" si="58"/>
        <v>640336.13</v>
      </c>
      <c r="DD6" s="20">
        <f t="shared" si="59"/>
        <v>761999.99470000004</v>
      </c>
      <c r="DE6" s="33">
        <f>STDEVP(BA6,AQ6,AB6)</f>
        <v>32782.118652299527</v>
      </c>
      <c r="DF6" s="59">
        <f t="shared" si="60"/>
        <v>4.3021153386235744E-2</v>
      </c>
    </row>
    <row r="7" spans="1:110" ht="190.5" customHeight="1">
      <c r="A7" s="16">
        <v>11</v>
      </c>
      <c r="B7" s="350"/>
      <c r="C7" s="56" t="s">
        <v>45</v>
      </c>
      <c r="D7" s="30" t="s">
        <v>88</v>
      </c>
      <c r="E7" s="120">
        <v>1</v>
      </c>
      <c r="F7" s="118" t="s">
        <v>19</v>
      </c>
      <c r="G7" s="2"/>
      <c r="H7" s="5"/>
      <c r="I7" s="60">
        <v>6805798.3200000003</v>
      </c>
      <c r="J7" s="20">
        <f t="shared" si="0"/>
        <v>1293101.6808</v>
      </c>
      <c r="K7" s="20">
        <f t="shared" si="1"/>
        <v>8098900.0008000005</v>
      </c>
      <c r="L7" s="20">
        <f t="shared" si="2"/>
        <v>6805798.3200000003</v>
      </c>
      <c r="M7" s="58">
        <f t="shared" si="3"/>
        <v>8098900.0008000005</v>
      </c>
      <c r="N7" s="32"/>
      <c r="O7" s="20">
        <f t="shared" si="4"/>
        <v>0</v>
      </c>
      <c r="P7" s="20">
        <f t="shared" si="5"/>
        <v>0</v>
      </c>
      <c r="Q7" s="20">
        <f t="shared" si="6"/>
        <v>0</v>
      </c>
      <c r="R7" s="20">
        <f t="shared" si="7"/>
        <v>0</v>
      </c>
      <c r="S7" s="57">
        <v>6571428.5700000003</v>
      </c>
      <c r="T7" s="20">
        <f t="shared" si="8"/>
        <v>1248571.4283</v>
      </c>
      <c r="U7" s="20">
        <f t="shared" si="9"/>
        <v>7819999.9983000001</v>
      </c>
      <c r="V7" s="20">
        <f t="shared" si="10"/>
        <v>6571428.5700000003</v>
      </c>
      <c r="W7" s="58">
        <f t="shared" si="11"/>
        <v>7819999.9983000001</v>
      </c>
      <c r="X7" s="32"/>
      <c r="Y7" s="20">
        <f t="shared" si="12"/>
        <v>0</v>
      </c>
      <c r="Z7" s="20">
        <f t="shared" si="13"/>
        <v>0</v>
      </c>
      <c r="AA7" s="20">
        <f t="shared" si="14"/>
        <v>0</v>
      </c>
      <c r="AB7" s="20">
        <f t="shared" si="15"/>
        <v>0</v>
      </c>
      <c r="AC7" s="57">
        <v>6375000</v>
      </c>
      <c r="AD7" s="20">
        <f t="shared" si="16"/>
        <v>1211250</v>
      </c>
      <c r="AE7" s="20">
        <f t="shared" si="17"/>
        <v>7586250</v>
      </c>
      <c r="AF7" s="20">
        <f t="shared" si="18"/>
        <v>6375000</v>
      </c>
      <c r="AG7" s="58">
        <f t="shared" si="19"/>
        <v>7586250</v>
      </c>
      <c r="AH7" s="32"/>
      <c r="AI7" s="20">
        <f t="shared" si="20"/>
        <v>0</v>
      </c>
      <c r="AJ7" s="20">
        <f t="shared" si="21"/>
        <v>0</v>
      </c>
      <c r="AK7" s="20">
        <f t="shared" si="22"/>
        <v>0</v>
      </c>
      <c r="AL7" s="20">
        <f t="shared" si="23"/>
        <v>0</v>
      </c>
      <c r="AM7" s="32"/>
      <c r="AN7" s="20">
        <f t="shared" si="24"/>
        <v>0</v>
      </c>
      <c r="AO7" s="20">
        <f t="shared" si="25"/>
        <v>0</v>
      </c>
      <c r="AP7" s="20">
        <f t="shared" si="26"/>
        <v>0</v>
      </c>
      <c r="AQ7" s="20">
        <f t="shared" si="27"/>
        <v>0</v>
      </c>
      <c r="AR7" s="32"/>
      <c r="AS7" s="20">
        <f t="shared" si="28"/>
        <v>0</v>
      </c>
      <c r="AT7" s="20">
        <f t="shared" si="29"/>
        <v>0</v>
      </c>
      <c r="AU7" s="20">
        <f t="shared" si="30"/>
        <v>0</v>
      </c>
      <c r="AV7" s="20">
        <f t="shared" si="31"/>
        <v>0</v>
      </c>
      <c r="AW7" s="32"/>
      <c r="AX7" s="20">
        <f t="shared" si="32"/>
        <v>0</v>
      </c>
      <c r="AY7" s="20">
        <f t="shared" si="33"/>
        <v>0</v>
      </c>
      <c r="AZ7" s="20">
        <f t="shared" si="34"/>
        <v>0</v>
      </c>
      <c r="BA7" s="20">
        <f t="shared" si="35"/>
        <v>0</v>
      </c>
      <c r="BB7" s="32"/>
      <c r="BC7" s="20">
        <f t="shared" si="36"/>
        <v>0</v>
      </c>
      <c r="BD7" s="20">
        <f t="shared" si="37"/>
        <v>0</v>
      </c>
      <c r="BE7" s="20">
        <f t="shared" si="97"/>
        <v>0</v>
      </c>
      <c r="BF7" s="20">
        <f t="shared" si="98"/>
        <v>0</v>
      </c>
      <c r="BG7" s="32"/>
      <c r="BH7" s="20">
        <f t="shared" si="38"/>
        <v>0</v>
      </c>
      <c r="BI7" s="20">
        <f t="shared" si="39"/>
        <v>0</v>
      </c>
      <c r="BJ7" s="20">
        <f t="shared" si="99"/>
        <v>0</v>
      </c>
      <c r="BK7" s="20">
        <f t="shared" si="100"/>
        <v>0</v>
      </c>
      <c r="BL7" s="32"/>
      <c r="BM7" s="20">
        <f t="shared" si="40"/>
        <v>0</v>
      </c>
      <c r="BN7" s="20">
        <f t="shared" si="41"/>
        <v>0</v>
      </c>
      <c r="BO7" s="20">
        <f t="shared" si="120"/>
        <v>0</v>
      </c>
      <c r="BP7" s="20">
        <f t="shared" si="121"/>
        <v>0</v>
      </c>
      <c r="BQ7" s="32"/>
      <c r="BR7" s="20">
        <f t="shared" si="42"/>
        <v>0</v>
      </c>
      <c r="BS7" s="20">
        <f t="shared" si="43"/>
        <v>0</v>
      </c>
      <c r="BT7" s="20">
        <f t="shared" si="122"/>
        <v>0</v>
      </c>
      <c r="BU7" s="123">
        <f t="shared" si="123"/>
        <v>0</v>
      </c>
      <c r="BV7" s="6"/>
      <c r="BW7" s="20">
        <f t="shared" si="44"/>
        <v>0</v>
      </c>
      <c r="BX7" s="20">
        <f t="shared" si="45"/>
        <v>0</v>
      </c>
      <c r="BY7" s="20">
        <f t="shared" si="105"/>
        <v>0</v>
      </c>
      <c r="BZ7" s="126">
        <f t="shared" si="106"/>
        <v>0</v>
      </c>
      <c r="CA7" s="7"/>
      <c r="CB7" s="20">
        <f t="shared" si="46"/>
        <v>0</v>
      </c>
      <c r="CC7" s="20">
        <f t="shared" si="47"/>
        <v>0</v>
      </c>
      <c r="CD7" s="20">
        <f t="shared" si="107"/>
        <v>0</v>
      </c>
      <c r="CE7" s="20">
        <f t="shared" si="108"/>
        <v>0</v>
      </c>
      <c r="CF7" s="32"/>
      <c r="CG7" s="20">
        <f t="shared" si="48"/>
        <v>0</v>
      </c>
      <c r="CH7" s="20">
        <f t="shared" si="49"/>
        <v>0</v>
      </c>
      <c r="CI7" s="20">
        <f t="shared" si="109"/>
        <v>0</v>
      </c>
      <c r="CJ7" s="123">
        <f t="shared" si="110"/>
        <v>0</v>
      </c>
      <c r="CK7" s="6"/>
      <c r="CL7" s="20">
        <f t="shared" si="50"/>
        <v>0</v>
      </c>
      <c r="CM7" s="20">
        <f t="shared" si="51"/>
        <v>0</v>
      </c>
      <c r="CN7" s="20">
        <f t="shared" si="111"/>
        <v>0</v>
      </c>
      <c r="CO7" s="126">
        <f t="shared" si="112"/>
        <v>0</v>
      </c>
      <c r="CP7" s="7"/>
      <c r="CQ7" s="20">
        <f t="shared" si="52"/>
        <v>0</v>
      </c>
      <c r="CR7" s="20">
        <f t="shared" si="53"/>
        <v>0</v>
      </c>
      <c r="CS7" s="20">
        <f t="shared" si="113"/>
        <v>0</v>
      </c>
      <c r="CT7" s="123">
        <f t="shared" si="114"/>
        <v>0</v>
      </c>
      <c r="CU7" s="6"/>
      <c r="CV7" s="20">
        <f t="shared" si="54"/>
        <v>0</v>
      </c>
      <c r="CW7" s="20">
        <f t="shared" si="55"/>
        <v>0</v>
      </c>
      <c r="CX7" s="20">
        <f t="shared" si="115"/>
        <v>0</v>
      </c>
      <c r="CY7" s="126">
        <f t="shared" si="116"/>
        <v>0</v>
      </c>
      <c r="CZ7" s="135">
        <f>(I7+S7+AC7)/3</f>
        <v>6584075.6299999999</v>
      </c>
      <c r="DA7" s="20">
        <f t="shared" si="56"/>
        <v>1250974.3696999999</v>
      </c>
      <c r="DB7" s="20">
        <f t="shared" si="57"/>
        <v>7835049.9996999996</v>
      </c>
      <c r="DC7" s="20">
        <f t="shared" si="58"/>
        <v>6584075.6299999999</v>
      </c>
      <c r="DD7" s="58">
        <f t="shared" si="59"/>
        <v>7835049.9996999996</v>
      </c>
      <c r="DE7" s="33">
        <f>STDEVP(AG7,W7,M7)</f>
        <v>209558.87436337172</v>
      </c>
      <c r="DF7" s="59">
        <f t="shared" si="60"/>
        <v>2.6746335297336409E-2</v>
      </c>
    </row>
    <row r="8" spans="1:110" ht="60">
      <c r="A8" s="16">
        <v>14</v>
      </c>
      <c r="B8" s="350"/>
      <c r="C8" s="61" t="s">
        <v>75</v>
      </c>
      <c r="D8" s="30" t="s">
        <v>76</v>
      </c>
      <c r="E8" s="120">
        <v>1</v>
      </c>
      <c r="F8" s="118" t="s">
        <v>19</v>
      </c>
      <c r="G8" s="2"/>
      <c r="H8" s="5"/>
      <c r="I8" s="31"/>
      <c r="J8" s="20">
        <f t="shared" si="0"/>
        <v>0</v>
      </c>
      <c r="K8" s="20">
        <f t="shared" si="1"/>
        <v>0</v>
      </c>
      <c r="L8" s="20">
        <f t="shared" si="2"/>
        <v>0</v>
      </c>
      <c r="M8" s="20">
        <f t="shared" si="3"/>
        <v>0</v>
      </c>
      <c r="N8" s="32"/>
      <c r="O8" s="20">
        <f t="shared" si="4"/>
        <v>0</v>
      </c>
      <c r="P8" s="20">
        <f t="shared" si="5"/>
        <v>0</v>
      </c>
      <c r="Q8" s="20">
        <f t="shared" si="6"/>
        <v>0</v>
      </c>
      <c r="R8" s="20">
        <f t="shared" si="7"/>
        <v>0</v>
      </c>
      <c r="S8" s="57">
        <v>714286</v>
      </c>
      <c r="T8" s="20">
        <f t="shared" si="8"/>
        <v>135714.34</v>
      </c>
      <c r="U8" s="20">
        <f t="shared" si="9"/>
        <v>850000.34</v>
      </c>
      <c r="V8" s="20">
        <f t="shared" si="10"/>
        <v>714286</v>
      </c>
      <c r="W8" s="58">
        <f t="shared" si="11"/>
        <v>850000.34</v>
      </c>
      <c r="X8" s="32"/>
      <c r="Y8" s="20">
        <f t="shared" si="12"/>
        <v>0</v>
      </c>
      <c r="Z8" s="20">
        <f t="shared" si="13"/>
        <v>0</v>
      </c>
      <c r="AA8" s="20">
        <f t="shared" si="14"/>
        <v>0</v>
      </c>
      <c r="AB8" s="20">
        <f t="shared" si="15"/>
        <v>0</v>
      </c>
      <c r="AC8" s="32"/>
      <c r="AD8" s="20">
        <f t="shared" si="16"/>
        <v>0</v>
      </c>
      <c r="AE8" s="20">
        <f t="shared" si="17"/>
        <v>0</v>
      </c>
      <c r="AF8" s="20">
        <f t="shared" si="18"/>
        <v>0</v>
      </c>
      <c r="AG8" s="20">
        <f t="shared" si="19"/>
        <v>0</v>
      </c>
      <c r="AH8" s="32"/>
      <c r="AI8" s="20">
        <f t="shared" si="20"/>
        <v>0</v>
      </c>
      <c r="AJ8" s="20">
        <f t="shared" si="21"/>
        <v>0</v>
      </c>
      <c r="AK8" s="20">
        <f t="shared" si="22"/>
        <v>0</v>
      </c>
      <c r="AL8" s="20">
        <f t="shared" si="23"/>
        <v>0</v>
      </c>
      <c r="AM8" s="32"/>
      <c r="AN8" s="20">
        <f t="shared" si="24"/>
        <v>0</v>
      </c>
      <c r="AO8" s="20">
        <f t="shared" si="25"/>
        <v>0</v>
      </c>
      <c r="AP8" s="20">
        <f t="shared" si="26"/>
        <v>0</v>
      </c>
      <c r="AQ8" s="20">
        <f t="shared" si="27"/>
        <v>0</v>
      </c>
      <c r="AR8" s="32"/>
      <c r="AS8" s="20">
        <f t="shared" si="28"/>
        <v>0</v>
      </c>
      <c r="AT8" s="20">
        <f t="shared" si="29"/>
        <v>0</v>
      </c>
      <c r="AU8" s="20">
        <f t="shared" si="30"/>
        <v>0</v>
      </c>
      <c r="AV8" s="20">
        <f t="shared" si="31"/>
        <v>0</v>
      </c>
      <c r="AW8" s="32"/>
      <c r="AX8" s="20">
        <f t="shared" si="32"/>
        <v>0</v>
      </c>
      <c r="AY8" s="20">
        <f t="shared" si="33"/>
        <v>0</v>
      </c>
      <c r="AZ8" s="20">
        <f t="shared" si="34"/>
        <v>0</v>
      </c>
      <c r="BA8" s="20">
        <f t="shared" si="35"/>
        <v>0</v>
      </c>
      <c r="BB8" s="32"/>
      <c r="BC8" s="20">
        <f t="shared" si="36"/>
        <v>0</v>
      </c>
      <c r="BD8" s="20">
        <f t="shared" si="37"/>
        <v>0</v>
      </c>
      <c r="BE8" s="20">
        <f t="shared" si="97"/>
        <v>0</v>
      </c>
      <c r="BF8" s="20">
        <f t="shared" si="98"/>
        <v>0</v>
      </c>
      <c r="BG8" s="32"/>
      <c r="BH8" s="20">
        <f t="shared" si="38"/>
        <v>0</v>
      </c>
      <c r="BI8" s="20">
        <f t="shared" si="39"/>
        <v>0</v>
      </c>
      <c r="BJ8" s="20">
        <f t="shared" si="99"/>
        <v>0</v>
      </c>
      <c r="BK8" s="20">
        <f t="shared" si="100"/>
        <v>0</v>
      </c>
      <c r="BL8" s="57">
        <v>699159.66</v>
      </c>
      <c r="BM8" s="20">
        <f t="shared" si="40"/>
        <v>132840.33540000001</v>
      </c>
      <c r="BN8" s="20">
        <f t="shared" si="41"/>
        <v>831999.99540000001</v>
      </c>
      <c r="BO8" s="20">
        <f t="shared" si="120"/>
        <v>699159.66</v>
      </c>
      <c r="BP8" s="58">
        <f t="shared" si="121"/>
        <v>831999.99540000001</v>
      </c>
      <c r="BQ8" s="57">
        <v>655462.18000000005</v>
      </c>
      <c r="BR8" s="20">
        <f t="shared" si="42"/>
        <v>124537.81420000001</v>
      </c>
      <c r="BS8" s="20">
        <f t="shared" si="43"/>
        <v>779999.99420000007</v>
      </c>
      <c r="BT8" s="20">
        <f t="shared" si="122"/>
        <v>655462.18000000005</v>
      </c>
      <c r="BU8" s="71">
        <f t="shared" si="123"/>
        <v>779999.99420000007</v>
      </c>
      <c r="BV8" s="6"/>
      <c r="BW8" s="20">
        <f t="shared" si="44"/>
        <v>0</v>
      </c>
      <c r="BX8" s="20">
        <f t="shared" si="45"/>
        <v>0</v>
      </c>
      <c r="BY8" s="20">
        <f t="shared" si="105"/>
        <v>0</v>
      </c>
      <c r="BZ8" s="126">
        <f t="shared" si="106"/>
        <v>0</v>
      </c>
      <c r="CA8" s="7"/>
      <c r="CB8" s="20">
        <f t="shared" si="46"/>
        <v>0</v>
      </c>
      <c r="CC8" s="20">
        <f t="shared" si="47"/>
        <v>0</v>
      </c>
      <c r="CD8" s="20">
        <f t="shared" si="107"/>
        <v>0</v>
      </c>
      <c r="CE8" s="20">
        <f t="shared" si="108"/>
        <v>0</v>
      </c>
      <c r="CF8" s="32"/>
      <c r="CG8" s="20">
        <f t="shared" si="48"/>
        <v>0</v>
      </c>
      <c r="CH8" s="20">
        <f t="shared" si="49"/>
        <v>0</v>
      </c>
      <c r="CI8" s="20">
        <f t="shared" si="109"/>
        <v>0</v>
      </c>
      <c r="CJ8" s="123">
        <f t="shared" si="110"/>
        <v>0</v>
      </c>
      <c r="CK8" s="6"/>
      <c r="CL8" s="20">
        <f t="shared" si="50"/>
        <v>0</v>
      </c>
      <c r="CM8" s="20">
        <f t="shared" si="51"/>
        <v>0</v>
      </c>
      <c r="CN8" s="20">
        <f t="shared" si="111"/>
        <v>0</v>
      </c>
      <c r="CO8" s="126">
        <f t="shared" si="112"/>
        <v>0</v>
      </c>
      <c r="CP8" s="7"/>
      <c r="CQ8" s="20">
        <f t="shared" si="52"/>
        <v>0</v>
      </c>
      <c r="CR8" s="20">
        <f t="shared" si="53"/>
        <v>0</v>
      </c>
      <c r="CS8" s="20">
        <f t="shared" si="113"/>
        <v>0</v>
      </c>
      <c r="CT8" s="123">
        <f t="shared" si="114"/>
        <v>0</v>
      </c>
      <c r="CU8" s="6"/>
      <c r="CV8" s="20">
        <f t="shared" si="54"/>
        <v>0</v>
      </c>
      <c r="CW8" s="20">
        <f t="shared" si="55"/>
        <v>0</v>
      </c>
      <c r="CX8" s="20">
        <f t="shared" si="115"/>
        <v>0</v>
      </c>
      <c r="CY8" s="126">
        <f t="shared" si="116"/>
        <v>0</v>
      </c>
      <c r="CZ8" s="135">
        <f>(S8+BL8+BQ8)/3</f>
        <v>689635.94666666677</v>
      </c>
      <c r="DA8" s="20">
        <f t="shared" si="56"/>
        <v>131030.82986666668</v>
      </c>
      <c r="DB8" s="20">
        <f t="shared" si="57"/>
        <v>820666.77653333347</v>
      </c>
      <c r="DC8" s="20">
        <f t="shared" si="58"/>
        <v>689635.94666666677</v>
      </c>
      <c r="DD8" s="58">
        <f t="shared" si="59"/>
        <v>820666.77653333347</v>
      </c>
      <c r="DE8" s="33">
        <f>STDEVP(BU8,BP8,W8)</f>
        <v>29679.886460246864</v>
      </c>
      <c r="DF8" s="59">
        <f t="shared" si="60"/>
        <v>3.6165575735404881E-2</v>
      </c>
    </row>
    <row r="9" spans="1:110" ht="48">
      <c r="A9" s="16">
        <v>15</v>
      </c>
      <c r="B9" s="350"/>
      <c r="C9" s="61" t="s">
        <v>73</v>
      </c>
      <c r="D9" s="30" t="s">
        <v>74</v>
      </c>
      <c r="E9" s="120">
        <v>1</v>
      </c>
      <c r="F9" s="118" t="s">
        <v>19</v>
      </c>
      <c r="G9" s="2"/>
      <c r="H9" s="5"/>
      <c r="I9" s="31"/>
      <c r="J9" s="20">
        <f t="shared" si="0"/>
        <v>0</v>
      </c>
      <c r="K9" s="20">
        <f t="shared" si="1"/>
        <v>0</v>
      </c>
      <c r="L9" s="20">
        <f t="shared" si="2"/>
        <v>0</v>
      </c>
      <c r="M9" s="20">
        <f t="shared" si="3"/>
        <v>0</v>
      </c>
      <c r="N9" s="32"/>
      <c r="O9" s="20">
        <f t="shared" si="4"/>
        <v>0</v>
      </c>
      <c r="P9" s="20">
        <f t="shared" si="5"/>
        <v>0</v>
      </c>
      <c r="Q9" s="20">
        <f t="shared" si="6"/>
        <v>0</v>
      </c>
      <c r="R9" s="20">
        <f t="shared" si="7"/>
        <v>0</v>
      </c>
      <c r="S9" s="57">
        <v>109243.7</v>
      </c>
      <c r="T9" s="20">
        <f t="shared" si="8"/>
        <v>20756.303</v>
      </c>
      <c r="U9" s="20">
        <f t="shared" si="9"/>
        <v>130000.003</v>
      </c>
      <c r="V9" s="20">
        <f t="shared" si="10"/>
        <v>109243.7</v>
      </c>
      <c r="W9" s="58">
        <f t="shared" si="11"/>
        <v>130000.003</v>
      </c>
      <c r="X9" s="32"/>
      <c r="Y9" s="20">
        <f t="shared" si="12"/>
        <v>0</v>
      </c>
      <c r="Z9" s="20">
        <f t="shared" si="13"/>
        <v>0</v>
      </c>
      <c r="AA9" s="20">
        <f t="shared" si="14"/>
        <v>0</v>
      </c>
      <c r="AB9" s="20">
        <f t="shared" si="15"/>
        <v>0</v>
      </c>
      <c r="AC9" s="32"/>
      <c r="AD9" s="20">
        <f t="shared" si="16"/>
        <v>0</v>
      </c>
      <c r="AE9" s="20">
        <f t="shared" si="17"/>
        <v>0</v>
      </c>
      <c r="AF9" s="20">
        <f t="shared" si="18"/>
        <v>0</v>
      </c>
      <c r="AG9" s="20">
        <f t="shared" si="19"/>
        <v>0</v>
      </c>
      <c r="AH9" s="32"/>
      <c r="AI9" s="20">
        <f t="shared" si="20"/>
        <v>0</v>
      </c>
      <c r="AJ9" s="20">
        <f t="shared" si="21"/>
        <v>0</v>
      </c>
      <c r="AK9" s="20">
        <f t="shared" si="22"/>
        <v>0</v>
      </c>
      <c r="AL9" s="20">
        <f t="shared" si="23"/>
        <v>0</v>
      </c>
      <c r="AM9" s="32"/>
      <c r="AN9" s="20">
        <f t="shared" si="24"/>
        <v>0</v>
      </c>
      <c r="AO9" s="20">
        <f t="shared" si="25"/>
        <v>0</v>
      </c>
      <c r="AP9" s="20">
        <f t="shared" si="26"/>
        <v>0</v>
      </c>
      <c r="AQ9" s="20">
        <f t="shared" si="27"/>
        <v>0</v>
      </c>
      <c r="AR9" s="32"/>
      <c r="AS9" s="20">
        <f t="shared" si="28"/>
        <v>0</v>
      </c>
      <c r="AT9" s="20">
        <f t="shared" si="29"/>
        <v>0</v>
      </c>
      <c r="AU9" s="20">
        <f t="shared" si="30"/>
        <v>0</v>
      </c>
      <c r="AV9" s="20">
        <f t="shared" si="31"/>
        <v>0</v>
      </c>
      <c r="AW9" s="32"/>
      <c r="AX9" s="20">
        <f t="shared" si="32"/>
        <v>0</v>
      </c>
      <c r="AY9" s="20">
        <f t="shared" si="33"/>
        <v>0</v>
      </c>
      <c r="AZ9" s="20">
        <f t="shared" si="34"/>
        <v>0</v>
      </c>
      <c r="BA9" s="20">
        <f t="shared" si="35"/>
        <v>0</v>
      </c>
      <c r="BB9" s="32"/>
      <c r="BC9" s="20">
        <f t="shared" si="36"/>
        <v>0</v>
      </c>
      <c r="BD9" s="20">
        <f t="shared" si="37"/>
        <v>0</v>
      </c>
      <c r="BE9" s="20">
        <f t="shared" si="97"/>
        <v>0</v>
      </c>
      <c r="BF9" s="20">
        <f t="shared" si="98"/>
        <v>0</v>
      </c>
      <c r="BG9" s="32"/>
      <c r="BH9" s="20">
        <f t="shared" si="38"/>
        <v>0</v>
      </c>
      <c r="BI9" s="20">
        <f t="shared" si="39"/>
        <v>0</v>
      </c>
      <c r="BJ9" s="20">
        <f t="shared" si="99"/>
        <v>0</v>
      </c>
      <c r="BK9" s="20">
        <f t="shared" si="100"/>
        <v>0</v>
      </c>
      <c r="BL9" s="57">
        <v>123025.21</v>
      </c>
      <c r="BM9" s="20">
        <f t="shared" si="40"/>
        <v>23374.7899</v>
      </c>
      <c r="BN9" s="20">
        <f t="shared" si="41"/>
        <v>146399.9999</v>
      </c>
      <c r="BO9" s="20">
        <f t="shared" si="120"/>
        <v>123025.21</v>
      </c>
      <c r="BP9" s="58">
        <f t="shared" si="121"/>
        <v>146399.9999</v>
      </c>
      <c r="BQ9" s="62">
        <v>109243.7</v>
      </c>
      <c r="BR9" s="20">
        <f t="shared" si="42"/>
        <v>20756.303</v>
      </c>
      <c r="BS9" s="20">
        <f t="shared" si="43"/>
        <v>130000.003</v>
      </c>
      <c r="BT9" s="20">
        <f t="shared" si="122"/>
        <v>109243.7</v>
      </c>
      <c r="BU9" s="71">
        <f t="shared" si="123"/>
        <v>130000.003</v>
      </c>
      <c r="BV9" s="127"/>
      <c r="BW9" s="20">
        <f t="shared" si="44"/>
        <v>0</v>
      </c>
      <c r="BX9" s="20">
        <f t="shared" si="45"/>
        <v>0</v>
      </c>
      <c r="BY9" s="20">
        <f t="shared" si="105"/>
        <v>0</v>
      </c>
      <c r="BZ9" s="126">
        <f t="shared" si="106"/>
        <v>0</v>
      </c>
      <c r="CA9" s="125"/>
      <c r="CB9" s="20">
        <f t="shared" si="46"/>
        <v>0</v>
      </c>
      <c r="CC9" s="20">
        <f t="shared" si="47"/>
        <v>0</v>
      </c>
      <c r="CD9" s="20">
        <f t="shared" si="107"/>
        <v>0</v>
      </c>
      <c r="CE9" s="20">
        <f t="shared" si="108"/>
        <v>0</v>
      </c>
      <c r="CF9" s="121"/>
      <c r="CG9" s="20">
        <f t="shared" si="48"/>
        <v>0</v>
      </c>
      <c r="CH9" s="20">
        <f t="shared" si="49"/>
        <v>0</v>
      </c>
      <c r="CI9" s="20">
        <f t="shared" si="109"/>
        <v>0</v>
      </c>
      <c r="CJ9" s="123">
        <f t="shared" si="110"/>
        <v>0</v>
      </c>
      <c r="CK9" s="127"/>
      <c r="CL9" s="20">
        <f t="shared" si="50"/>
        <v>0</v>
      </c>
      <c r="CM9" s="20">
        <f t="shared" si="51"/>
        <v>0</v>
      </c>
      <c r="CN9" s="20">
        <f t="shared" si="111"/>
        <v>0</v>
      </c>
      <c r="CO9" s="126">
        <f t="shared" si="112"/>
        <v>0</v>
      </c>
      <c r="CP9" s="125"/>
      <c r="CQ9" s="20">
        <f t="shared" si="52"/>
        <v>0</v>
      </c>
      <c r="CR9" s="20">
        <f t="shared" si="53"/>
        <v>0</v>
      </c>
      <c r="CS9" s="20">
        <f t="shared" si="113"/>
        <v>0</v>
      </c>
      <c r="CT9" s="123">
        <f t="shared" si="114"/>
        <v>0</v>
      </c>
      <c r="CU9" s="127"/>
      <c r="CV9" s="20">
        <f t="shared" si="54"/>
        <v>0</v>
      </c>
      <c r="CW9" s="20">
        <f t="shared" si="55"/>
        <v>0</v>
      </c>
      <c r="CX9" s="20">
        <f t="shared" si="115"/>
        <v>0</v>
      </c>
      <c r="CY9" s="126">
        <f t="shared" si="116"/>
        <v>0</v>
      </c>
      <c r="CZ9" s="135">
        <f>(S9+BL9+BQ9)/3</f>
        <v>113837.53666666667</v>
      </c>
      <c r="DA9" s="20">
        <f t="shared" si="56"/>
        <v>21629.131966666668</v>
      </c>
      <c r="DB9" s="20">
        <f t="shared" si="57"/>
        <v>135466.66863333335</v>
      </c>
      <c r="DC9" s="20">
        <f t="shared" si="58"/>
        <v>113837.53666666667</v>
      </c>
      <c r="DD9" s="58">
        <f t="shared" si="59"/>
        <v>135466.66863333335</v>
      </c>
      <c r="DE9" s="33">
        <f>STDEVP(BU9,BP9,W9)</f>
        <v>7731.0326796189047</v>
      </c>
      <c r="DF9" s="59">
        <f t="shared" si="60"/>
        <v>5.7069630172603081E-2</v>
      </c>
    </row>
    <row r="10" spans="1:110" ht="48" customHeight="1">
      <c r="A10" s="16">
        <v>16</v>
      </c>
      <c r="B10" s="350"/>
      <c r="C10" s="119" t="s">
        <v>138</v>
      </c>
      <c r="D10" s="129" t="s">
        <v>136</v>
      </c>
      <c r="E10" s="130">
        <v>1</v>
      </c>
      <c r="F10" s="131" t="s">
        <v>19</v>
      </c>
      <c r="G10" s="132"/>
      <c r="H10" s="132"/>
      <c r="I10" s="132"/>
      <c r="J10" s="20">
        <f t="shared" ref="J10:J11" si="124">I10*(19%)</f>
        <v>0</v>
      </c>
      <c r="K10" s="20">
        <f t="shared" ref="K10:K11" si="125">I10+J10</f>
        <v>0</v>
      </c>
      <c r="L10" s="20">
        <f t="shared" ref="L10:L11" si="126">I10*E10</f>
        <v>0</v>
      </c>
      <c r="M10" s="20">
        <f t="shared" ref="M10:M11" si="127">K10*E10</f>
        <v>0</v>
      </c>
      <c r="N10" s="32"/>
      <c r="O10" s="20">
        <f t="shared" ref="O10:O11" si="128">N10*(19%)</f>
        <v>0</v>
      </c>
      <c r="P10" s="20">
        <f t="shared" ref="P10:P11" si="129">N10+O10</f>
        <v>0</v>
      </c>
      <c r="Q10" s="20">
        <f t="shared" ref="Q10:Q11" si="130">N10*E10</f>
        <v>0</v>
      </c>
      <c r="R10" s="20">
        <f t="shared" ref="R10:R11" si="131">P10*E10</f>
        <v>0</v>
      </c>
      <c r="S10" s="32"/>
      <c r="T10" s="20">
        <f t="shared" ref="T10:T11" si="132">S10*(19%)</f>
        <v>0</v>
      </c>
      <c r="U10" s="20">
        <f t="shared" ref="U10:U11" si="133">S10+T10</f>
        <v>0</v>
      </c>
      <c r="V10" s="20">
        <f t="shared" ref="V10:V11" si="134">S10*E10</f>
        <v>0</v>
      </c>
      <c r="W10" s="20">
        <f t="shared" ref="W10:W11" si="135">U10*E10</f>
        <v>0</v>
      </c>
      <c r="X10" s="32"/>
      <c r="Y10" s="20">
        <f t="shared" ref="Y10:Y11" si="136">X10*(19%)</f>
        <v>0</v>
      </c>
      <c r="Z10" s="20">
        <f t="shared" ref="Z10:Z11" si="137">X10+Y10</f>
        <v>0</v>
      </c>
      <c r="AA10" s="20">
        <f t="shared" ref="AA10:AA11" si="138">X10*E10</f>
        <v>0</v>
      </c>
      <c r="AB10" s="20">
        <f t="shared" ref="AB10:AB11" si="139">Z10*E10</f>
        <v>0</v>
      </c>
      <c r="AC10" s="63">
        <v>5677759.6600000001</v>
      </c>
      <c r="AD10" s="20">
        <f t="shared" ref="AD10:AD11" si="140">AC10*(19%)</f>
        <v>1078774.3354</v>
      </c>
      <c r="AE10" s="20">
        <f t="shared" ref="AE10:AE11" si="141">AC10+AD10</f>
        <v>6756533.9954000004</v>
      </c>
      <c r="AF10" s="20">
        <f t="shared" ref="AF10:AF11" si="142">AC10*E10</f>
        <v>5677759.6600000001</v>
      </c>
      <c r="AG10" s="58">
        <f t="shared" ref="AG10:AG11" si="143">AE10*E10</f>
        <v>6756533.9954000004</v>
      </c>
      <c r="AH10" s="63">
        <v>5798319.3300000001</v>
      </c>
      <c r="AI10" s="20">
        <f t="shared" ref="AI10:AI11" si="144">AH10*(19%)</f>
        <v>1101680.6727</v>
      </c>
      <c r="AJ10" s="20">
        <f t="shared" ref="AJ10:AJ11" si="145">AH10+AI10</f>
        <v>6900000.0027000001</v>
      </c>
      <c r="AK10" s="20">
        <f t="shared" ref="AK10:AK11" si="146">AH10*E10</f>
        <v>5798319.3300000001</v>
      </c>
      <c r="AL10" s="58">
        <f t="shared" ref="AL10:AL11" si="147">AJ10*E10</f>
        <v>6900000.0027000001</v>
      </c>
      <c r="AN10" s="20">
        <f t="shared" ref="AN10:AN11" si="148">AM10*(19%)</f>
        <v>0</v>
      </c>
      <c r="AO10" s="20">
        <f t="shared" ref="AO10:AO11" si="149">AM10+AN10</f>
        <v>0</v>
      </c>
      <c r="AP10" s="20">
        <f t="shared" ref="AP10:AP11" si="150">AM10*E10</f>
        <v>0</v>
      </c>
      <c r="AQ10" s="20">
        <f t="shared" ref="AQ10:AQ11" si="151">AO10*E10</f>
        <v>0</v>
      </c>
      <c r="AR10" s="32"/>
      <c r="AS10" s="20">
        <f t="shared" ref="AS10:AS11" si="152">AR10*(19%)</f>
        <v>0</v>
      </c>
      <c r="AT10" s="20">
        <f t="shared" ref="AT10:AT11" si="153">AR10+AS10</f>
        <v>0</v>
      </c>
      <c r="AU10" s="20">
        <f t="shared" ref="AU10:AU11" si="154">AR10*E10</f>
        <v>0</v>
      </c>
      <c r="AV10" s="20">
        <f t="shared" ref="AV10:AV11" si="155">AT10*E10</f>
        <v>0</v>
      </c>
      <c r="AW10" s="32"/>
      <c r="AX10" s="20">
        <f t="shared" ref="AX10:AX11" si="156">AW10*(19%)</f>
        <v>0</v>
      </c>
      <c r="AY10" s="20">
        <f t="shared" ref="AY10:AY11" si="157">AW10+AX10</f>
        <v>0</v>
      </c>
      <c r="AZ10" s="20">
        <f t="shared" ref="AZ10:AZ11" si="158">AW10*E10</f>
        <v>0</v>
      </c>
      <c r="BA10" s="20">
        <f t="shared" ref="BA10:BA11" si="159">AY10*E10</f>
        <v>0</v>
      </c>
      <c r="BB10" s="32"/>
      <c r="BC10" s="20">
        <f t="shared" ref="BC10:BC11" si="160">BB10*(19%)</f>
        <v>0</v>
      </c>
      <c r="BD10" s="20">
        <f t="shared" ref="BD10:BD11" si="161">BB10+BC10</f>
        <v>0</v>
      </c>
      <c r="BE10" s="20">
        <f t="shared" ref="BE10:BE11" si="162">BB10*E10</f>
        <v>0</v>
      </c>
      <c r="BF10" s="20">
        <f t="shared" ref="BF10:BF11" si="163">BD10*E10</f>
        <v>0</v>
      </c>
      <c r="BG10" s="63">
        <v>4871428.57</v>
      </c>
      <c r="BH10" s="20">
        <f t="shared" ref="BH10:BH11" si="164">BG10*(19%)</f>
        <v>925571.42830000003</v>
      </c>
      <c r="BI10" s="20">
        <f t="shared" ref="BI10:BI11" si="165">BG10+BH10</f>
        <v>5796999.9983000001</v>
      </c>
      <c r="BJ10" s="20">
        <f t="shared" si="99"/>
        <v>4871428.57</v>
      </c>
      <c r="BK10" s="58">
        <f t="shared" si="100"/>
        <v>5796999.9983000001</v>
      </c>
      <c r="BL10" s="32"/>
      <c r="BM10" s="20">
        <f t="shared" ref="BM10:BM11" si="166">BL10*(19%)</f>
        <v>0</v>
      </c>
      <c r="BN10" s="20">
        <f t="shared" ref="BN10:BN11" si="167">BL10+BM10</f>
        <v>0</v>
      </c>
      <c r="BO10" s="20">
        <f t="shared" ref="BO10:BO11" si="168">BL10*E10</f>
        <v>0</v>
      </c>
      <c r="BP10" s="20">
        <f t="shared" ref="BP10:BP11" si="169">BN10*E10</f>
        <v>0</v>
      </c>
      <c r="BQ10" s="121"/>
      <c r="BR10" s="20">
        <f t="shared" ref="BR10:BR11" si="170">BQ10*(19%)</f>
        <v>0</v>
      </c>
      <c r="BS10" s="20">
        <f t="shared" ref="BS10:BS11" si="171">BQ10+BR10</f>
        <v>0</v>
      </c>
      <c r="BT10" s="20">
        <f t="shared" ref="BT10:BT11" si="172">BQ10*E10</f>
        <v>0</v>
      </c>
      <c r="BU10" s="123">
        <f t="shared" ref="BU10:BU11" si="173">BS10*E10</f>
        <v>0</v>
      </c>
      <c r="BV10" s="127"/>
      <c r="BW10" s="20">
        <f t="shared" si="44"/>
        <v>0</v>
      </c>
      <c r="BX10" s="20">
        <f t="shared" si="45"/>
        <v>0</v>
      </c>
      <c r="BY10" s="20">
        <f t="shared" si="105"/>
        <v>0</v>
      </c>
      <c r="BZ10" s="126">
        <f t="shared" si="106"/>
        <v>0</v>
      </c>
      <c r="CA10" s="125"/>
      <c r="CB10" s="20">
        <f t="shared" si="46"/>
        <v>0</v>
      </c>
      <c r="CC10" s="20">
        <f t="shared" si="47"/>
        <v>0</v>
      </c>
      <c r="CD10" s="20">
        <f t="shared" si="107"/>
        <v>0</v>
      </c>
      <c r="CE10" s="20">
        <f t="shared" si="108"/>
        <v>0</v>
      </c>
      <c r="CF10" s="121"/>
      <c r="CG10" s="20">
        <f t="shared" si="48"/>
        <v>0</v>
      </c>
      <c r="CH10" s="20">
        <f t="shared" si="49"/>
        <v>0</v>
      </c>
      <c r="CI10" s="20">
        <f t="shared" si="109"/>
        <v>0</v>
      </c>
      <c r="CJ10" s="123">
        <f t="shared" si="110"/>
        <v>0</v>
      </c>
      <c r="CK10" s="127"/>
      <c r="CL10" s="20">
        <f t="shared" si="50"/>
        <v>0</v>
      </c>
      <c r="CM10" s="20">
        <f t="shared" si="51"/>
        <v>0</v>
      </c>
      <c r="CN10" s="20">
        <f t="shared" si="111"/>
        <v>0</v>
      </c>
      <c r="CO10" s="126">
        <f t="shared" si="112"/>
        <v>0</v>
      </c>
      <c r="CP10" s="125"/>
      <c r="CQ10" s="20">
        <f t="shared" si="52"/>
        <v>0</v>
      </c>
      <c r="CR10" s="20">
        <f t="shared" si="53"/>
        <v>0</v>
      </c>
      <c r="CS10" s="20">
        <f t="shared" si="113"/>
        <v>0</v>
      </c>
      <c r="CT10" s="123">
        <f t="shared" si="114"/>
        <v>0</v>
      </c>
      <c r="CU10" s="127"/>
      <c r="CV10" s="20">
        <f t="shared" si="54"/>
        <v>0</v>
      </c>
      <c r="CW10" s="20">
        <f t="shared" si="55"/>
        <v>0</v>
      </c>
      <c r="CX10" s="20">
        <f t="shared" si="115"/>
        <v>0</v>
      </c>
      <c r="CY10" s="126">
        <f t="shared" si="116"/>
        <v>0</v>
      </c>
      <c r="CZ10" s="135">
        <f>(AC10+AH10+BG10)/3</f>
        <v>5449169.1866666665</v>
      </c>
      <c r="DA10" s="20">
        <f t="shared" ref="DA10" si="174">(CZ10*19%)</f>
        <v>1035342.1454666667</v>
      </c>
      <c r="DB10" s="20">
        <f t="shared" ref="DB10" si="175">(CZ10+DA10)</f>
        <v>6484511.3321333332</v>
      </c>
      <c r="DC10" s="20">
        <f t="shared" ref="DC10" si="176">CZ10*E10</f>
        <v>5449169.1866666665</v>
      </c>
      <c r="DD10" s="58">
        <f t="shared" ref="DD10" si="177">DB10*E10</f>
        <v>6484511.3321333332</v>
      </c>
      <c r="DE10" s="33">
        <f>STDEVP(AG10,AL10,BK10)</f>
        <v>489659.4050457371</v>
      </c>
      <c r="DF10" s="59">
        <f t="shared" ref="DF10" si="178">(DE10/DD10)</f>
        <v>7.5512151951879547E-2</v>
      </c>
    </row>
    <row r="11" spans="1:110" ht="53.25" customHeight="1" thickBot="1">
      <c r="A11" s="16">
        <v>18</v>
      </c>
      <c r="B11" s="350"/>
      <c r="C11" s="133" t="s">
        <v>141</v>
      </c>
      <c r="D11" s="129" t="s">
        <v>142</v>
      </c>
      <c r="E11" s="130">
        <v>1</v>
      </c>
      <c r="F11" s="131" t="s">
        <v>19</v>
      </c>
      <c r="G11" s="132"/>
      <c r="H11" s="132"/>
      <c r="I11" s="132"/>
      <c r="J11" s="20">
        <f t="shared" si="124"/>
        <v>0</v>
      </c>
      <c r="K11" s="20">
        <f t="shared" si="125"/>
        <v>0</v>
      </c>
      <c r="L11" s="20">
        <f t="shared" si="126"/>
        <v>0</v>
      </c>
      <c r="M11" s="20">
        <f t="shared" si="127"/>
        <v>0</v>
      </c>
      <c r="N11" s="32"/>
      <c r="O11" s="20">
        <f t="shared" si="128"/>
        <v>0</v>
      </c>
      <c r="P11" s="20">
        <f t="shared" si="129"/>
        <v>0</v>
      </c>
      <c r="Q11" s="20">
        <f t="shared" si="130"/>
        <v>0</v>
      </c>
      <c r="R11" s="20">
        <f t="shared" si="131"/>
        <v>0</v>
      </c>
      <c r="S11" s="32"/>
      <c r="T11" s="20">
        <f t="shared" si="132"/>
        <v>0</v>
      </c>
      <c r="U11" s="20">
        <f t="shared" si="133"/>
        <v>0</v>
      </c>
      <c r="V11" s="20">
        <f t="shared" si="134"/>
        <v>0</v>
      </c>
      <c r="W11" s="20">
        <f t="shared" si="135"/>
        <v>0</v>
      </c>
      <c r="X11" s="32"/>
      <c r="Y11" s="20">
        <f t="shared" si="136"/>
        <v>0</v>
      </c>
      <c r="Z11" s="20">
        <f t="shared" si="137"/>
        <v>0</v>
      </c>
      <c r="AA11" s="20">
        <f t="shared" si="138"/>
        <v>0</v>
      </c>
      <c r="AB11" s="20">
        <f t="shared" si="139"/>
        <v>0</v>
      </c>
      <c r="AD11" s="20">
        <f t="shared" si="140"/>
        <v>0</v>
      </c>
      <c r="AE11" s="20">
        <f t="shared" si="141"/>
        <v>0</v>
      </c>
      <c r="AF11" s="20">
        <f t="shared" si="142"/>
        <v>0</v>
      </c>
      <c r="AG11" s="20">
        <f t="shared" si="143"/>
        <v>0</v>
      </c>
      <c r="AI11" s="20">
        <f t="shared" si="144"/>
        <v>0</v>
      </c>
      <c r="AJ11" s="20">
        <f t="shared" si="145"/>
        <v>0</v>
      </c>
      <c r="AK11" s="20">
        <f t="shared" si="146"/>
        <v>0</v>
      </c>
      <c r="AL11" s="20">
        <f t="shared" si="147"/>
        <v>0</v>
      </c>
      <c r="AN11" s="20">
        <f t="shared" si="148"/>
        <v>0</v>
      </c>
      <c r="AO11" s="20">
        <f t="shared" si="149"/>
        <v>0</v>
      </c>
      <c r="AP11" s="20">
        <f t="shared" si="150"/>
        <v>0</v>
      </c>
      <c r="AQ11" s="20">
        <f t="shared" si="151"/>
        <v>0</v>
      </c>
      <c r="AR11" s="32"/>
      <c r="AS11" s="20">
        <f t="shared" si="152"/>
        <v>0</v>
      </c>
      <c r="AT11" s="20">
        <f t="shared" si="153"/>
        <v>0</v>
      </c>
      <c r="AU11" s="20">
        <f t="shared" si="154"/>
        <v>0</v>
      </c>
      <c r="AV11" s="20">
        <f t="shared" si="155"/>
        <v>0</v>
      </c>
      <c r="AW11" s="32"/>
      <c r="AX11" s="20">
        <f t="shared" si="156"/>
        <v>0</v>
      </c>
      <c r="AY11" s="20">
        <f t="shared" si="157"/>
        <v>0</v>
      </c>
      <c r="AZ11" s="20">
        <f t="shared" si="158"/>
        <v>0</v>
      </c>
      <c r="BA11" s="20">
        <f t="shared" si="159"/>
        <v>0</v>
      </c>
      <c r="BB11" s="32"/>
      <c r="BC11" s="20">
        <f t="shared" si="160"/>
        <v>0</v>
      </c>
      <c r="BD11" s="20">
        <f t="shared" si="161"/>
        <v>0</v>
      </c>
      <c r="BE11" s="20">
        <f t="shared" si="162"/>
        <v>0</v>
      </c>
      <c r="BF11" s="20">
        <f t="shared" si="163"/>
        <v>0</v>
      </c>
      <c r="BH11" s="20">
        <f t="shared" si="164"/>
        <v>0</v>
      </c>
      <c r="BI11" s="20">
        <f t="shared" si="165"/>
        <v>0</v>
      </c>
      <c r="BJ11" s="20">
        <f t="shared" si="99"/>
        <v>0</v>
      </c>
      <c r="BK11" s="20">
        <f t="shared" si="100"/>
        <v>0</v>
      </c>
      <c r="BL11" s="32"/>
      <c r="BM11" s="20">
        <f t="shared" si="166"/>
        <v>0</v>
      </c>
      <c r="BN11" s="20">
        <f t="shared" si="167"/>
        <v>0</v>
      </c>
      <c r="BO11" s="20">
        <f t="shared" si="168"/>
        <v>0</v>
      </c>
      <c r="BP11" s="20">
        <f t="shared" si="169"/>
        <v>0</v>
      </c>
      <c r="BQ11" s="121"/>
      <c r="BR11" s="20">
        <f t="shared" si="170"/>
        <v>0</v>
      </c>
      <c r="BS11" s="20">
        <f t="shared" si="171"/>
        <v>0</v>
      </c>
      <c r="BT11" s="20">
        <f t="shared" si="172"/>
        <v>0</v>
      </c>
      <c r="BU11" s="123">
        <f t="shared" si="173"/>
        <v>0</v>
      </c>
      <c r="BV11" s="134">
        <v>1022122.69</v>
      </c>
      <c r="BW11" s="128">
        <f t="shared" si="44"/>
        <v>194203.31109999999</v>
      </c>
      <c r="BX11" s="128">
        <f t="shared" si="45"/>
        <v>1216326.0011</v>
      </c>
      <c r="BY11" s="20">
        <f t="shared" si="105"/>
        <v>1022122.69</v>
      </c>
      <c r="BZ11" s="68">
        <f t="shared" si="106"/>
        <v>1216326.0011</v>
      </c>
      <c r="CA11" s="124">
        <v>725000</v>
      </c>
      <c r="CB11" s="20">
        <f t="shared" si="46"/>
        <v>137750</v>
      </c>
      <c r="CC11" s="20">
        <f t="shared" si="47"/>
        <v>862750</v>
      </c>
      <c r="CD11" s="20">
        <f t="shared" si="107"/>
        <v>725000</v>
      </c>
      <c r="CE11" s="58">
        <f t="shared" si="108"/>
        <v>862750</v>
      </c>
      <c r="CF11" s="57">
        <v>924369.75</v>
      </c>
      <c r="CG11" s="20">
        <f t="shared" si="48"/>
        <v>175630.2525</v>
      </c>
      <c r="CH11" s="20">
        <f t="shared" si="49"/>
        <v>1100000.0024999999</v>
      </c>
      <c r="CI11" s="20">
        <f t="shared" si="109"/>
        <v>924369.75</v>
      </c>
      <c r="CJ11" s="71">
        <f t="shared" si="110"/>
        <v>1100000.0024999999</v>
      </c>
      <c r="CK11" s="8"/>
      <c r="CL11" s="128">
        <f t="shared" si="50"/>
        <v>0</v>
      </c>
      <c r="CM11" s="128">
        <f t="shared" si="51"/>
        <v>0</v>
      </c>
      <c r="CN11" s="20">
        <f t="shared" si="111"/>
        <v>0</v>
      </c>
      <c r="CO11" s="126">
        <f t="shared" si="112"/>
        <v>0</v>
      </c>
      <c r="CP11" s="7"/>
      <c r="CQ11" s="20">
        <f t="shared" si="52"/>
        <v>0</v>
      </c>
      <c r="CR11" s="20">
        <f t="shared" si="53"/>
        <v>0</v>
      </c>
      <c r="CS11" s="20">
        <f t="shared" si="113"/>
        <v>0</v>
      </c>
      <c r="CT11" s="123">
        <f t="shared" si="114"/>
        <v>0</v>
      </c>
      <c r="CU11" s="8"/>
      <c r="CV11" s="128">
        <f t="shared" si="54"/>
        <v>0</v>
      </c>
      <c r="CW11" s="128">
        <f t="shared" si="55"/>
        <v>0</v>
      </c>
      <c r="CX11" s="20">
        <f t="shared" si="115"/>
        <v>0</v>
      </c>
      <c r="CY11" s="126">
        <f t="shared" si="116"/>
        <v>0</v>
      </c>
      <c r="CZ11" s="135">
        <f>(BV11+CA11+CF11)/3</f>
        <v>890497.48</v>
      </c>
      <c r="DA11" s="20">
        <f t="shared" ref="DA11" si="179">(CZ11*19%)</f>
        <v>169194.52119999999</v>
      </c>
      <c r="DB11" s="20">
        <f t="shared" ref="DB11" si="180">(CZ11+DA11)</f>
        <v>1059692.0012000001</v>
      </c>
      <c r="DC11" s="20">
        <f t="shared" ref="DC11" si="181">CZ11*E11</f>
        <v>890497.48</v>
      </c>
      <c r="DD11" s="58">
        <f t="shared" ref="DD11" si="182">DB11*E11</f>
        <v>1059692.0012000001</v>
      </c>
      <c r="DE11" s="122">
        <f>STDEVP(BZ11,CE11,CJ11)</f>
        <v>147133.83559437093</v>
      </c>
      <c r="DF11" s="69">
        <f t="shared" ref="DF11" si="183">(DE11/DD11)</f>
        <v>0.13884584900872698</v>
      </c>
    </row>
    <row r="12" spans="1:110">
      <c r="R12" s="9"/>
      <c r="W12" s="9"/>
      <c r="AB12" s="9"/>
      <c r="AG12" s="9"/>
      <c r="AL12" s="9"/>
      <c r="AQ12" s="9"/>
      <c r="AV12" s="9"/>
    </row>
    <row r="13" spans="1:110">
      <c r="I13" s="355" t="s">
        <v>114</v>
      </c>
      <c r="J13" s="355"/>
      <c r="K13" s="355"/>
      <c r="L13" s="355"/>
      <c r="M13" s="355"/>
      <c r="N13" s="356" t="s">
        <v>114</v>
      </c>
      <c r="O13" s="356"/>
      <c r="P13" s="356"/>
      <c r="Q13" s="356"/>
      <c r="R13" s="356"/>
      <c r="S13" s="357" t="s">
        <v>114</v>
      </c>
      <c r="T13" s="357"/>
      <c r="U13" s="357"/>
      <c r="V13" s="357"/>
      <c r="W13" s="357"/>
      <c r="AB13" s="9"/>
      <c r="AG13" s="9"/>
      <c r="AL13" s="9"/>
      <c r="AQ13" s="9"/>
      <c r="AV13" s="9"/>
    </row>
    <row r="16" spans="1:110">
      <c r="DC16" s="64" t="s">
        <v>117</v>
      </c>
      <c r="DD16" s="9">
        <f>SUM(CZ4:CZ11)</f>
        <v>21189976.84</v>
      </c>
    </row>
    <row r="17" spans="107:108">
      <c r="DC17" s="64" t="s">
        <v>118</v>
      </c>
      <c r="DD17" s="9">
        <f>SUM(DD4:DD11)</f>
        <v>25216072.439600002</v>
      </c>
    </row>
    <row r="18" spans="107:108" ht="51" customHeight="1"/>
    <row r="20" spans="107:108" ht="51" customHeight="1"/>
    <row r="35" ht="25.5" customHeight="1"/>
  </sheetData>
  <mergeCells count="42">
    <mergeCell ref="CK1:CO1"/>
    <mergeCell ref="CK2:CO2"/>
    <mergeCell ref="CP1:CT1"/>
    <mergeCell ref="CP2:CT2"/>
    <mergeCell ref="CU1:CY1"/>
    <mergeCell ref="CU2:CY2"/>
    <mergeCell ref="CF1:CJ1"/>
    <mergeCell ref="CF2:CJ2"/>
    <mergeCell ref="CA1:CE1"/>
    <mergeCell ref="CA2:CE2"/>
    <mergeCell ref="BV1:BZ1"/>
    <mergeCell ref="BV2:BZ2"/>
    <mergeCell ref="BL2:BP2"/>
    <mergeCell ref="BQ2:BU2"/>
    <mergeCell ref="AM1:AQ1"/>
    <mergeCell ref="AR1:AV1"/>
    <mergeCell ref="AW1:BA1"/>
    <mergeCell ref="BL1:BP1"/>
    <mergeCell ref="BQ1:BU1"/>
    <mergeCell ref="BG1:BK1"/>
    <mergeCell ref="BG2:BK2"/>
    <mergeCell ref="BB1:BF1"/>
    <mergeCell ref="BB2:BF2"/>
    <mergeCell ref="AR2:AV2"/>
    <mergeCell ref="AW2:BA2"/>
    <mergeCell ref="I13:M13"/>
    <mergeCell ref="N13:R13"/>
    <mergeCell ref="S13:W13"/>
    <mergeCell ref="AH2:AL2"/>
    <mergeCell ref="AM2:AQ2"/>
    <mergeCell ref="I2:M2"/>
    <mergeCell ref="N2:R2"/>
    <mergeCell ref="S2:W2"/>
    <mergeCell ref="X2:AB2"/>
    <mergeCell ref="AC2:AG2"/>
    <mergeCell ref="AH1:AL1"/>
    <mergeCell ref="B4:B11"/>
    <mergeCell ref="I1:M1"/>
    <mergeCell ref="N1:R1"/>
    <mergeCell ref="S1:W1"/>
    <mergeCell ref="X1:AB1"/>
    <mergeCell ref="AC1:AG1"/>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Z61"/>
  <sheetViews>
    <sheetView zoomScale="90" zoomScaleNormal="90" workbookViewId="0">
      <pane xSplit="3" ySplit="3" topLeftCell="AR22" activePane="bottomRight" state="frozen"/>
      <selection pane="topRight" activeCell="D1" sqref="D1"/>
      <selection pane="bottomLeft" activeCell="A4" sqref="A4"/>
      <selection pane="bottomRight" activeCell="AS10" sqref="AS10"/>
    </sheetView>
  </sheetViews>
  <sheetFormatPr baseColWidth="10" defaultColWidth="11.42578125" defaultRowHeight="15"/>
  <cols>
    <col min="1" max="1" width="5.28515625" style="16" customWidth="1"/>
    <col min="2" max="2" width="9.85546875" style="16" bestFit="1" customWidth="1"/>
    <col min="3" max="3" width="30.5703125" style="16" customWidth="1"/>
    <col min="4" max="4" width="55.42578125" style="16" customWidth="1"/>
    <col min="5" max="5" width="9.140625" style="82" bestFit="1" customWidth="1"/>
    <col min="6" max="6" width="11.42578125" style="16" customWidth="1"/>
    <col min="7" max="7" width="4" style="16" customWidth="1"/>
    <col min="8" max="8" width="10.140625" style="82" customWidth="1"/>
    <col min="9" max="9" width="12.28515625" style="16" bestFit="1" customWidth="1"/>
    <col min="10" max="10" width="11.42578125" style="16" bestFit="1" customWidth="1"/>
    <col min="11" max="11" width="12.28515625" style="16" customWidth="1"/>
    <col min="12" max="13" width="12.42578125" style="16" bestFit="1" customWidth="1"/>
    <col min="14" max="14" width="12" style="16" bestFit="1" customWidth="1"/>
    <col min="15" max="15" width="11.42578125" style="16" bestFit="1" customWidth="1"/>
    <col min="16" max="16" width="13.140625" style="16" bestFit="1" customWidth="1"/>
    <col min="17" max="18" width="12.42578125" style="16" bestFit="1" customWidth="1"/>
    <col min="19" max="19" width="12" style="16" bestFit="1" customWidth="1"/>
    <col min="20" max="20" width="12.28515625" style="16" bestFit="1" customWidth="1"/>
    <col min="21" max="21" width="13.140625" style="16" bestFit="1" customWidth="1"/>
    <col min="22" max="22" width="12.42578125" style="16" customWidth="1"/>
    <col min="23" max="23" width="12.42578125" style="16" bestFit="1" customWidth="1"/>
    <col min="24" max="24" width="12" style="16" bestFit="1" customWidth="1"/>
    <col min="25" max="25" width="12.28515625" style="16" bestFit="1" customWidth="1"/>
    <col min="26" max="26" width="13.140625" style="16" bestFit="1" customWidth="1"/>
    <col min="27" max="27" width="12.42578125" style="16" customWidth="1"/>
    <col min="28" max="28" width="12.42578125" style="16" bestFit="1" customWidth="1"/>
    <col min="29" max="29" width="12" style="16" bestFit="1" customWidth="1"/>
    <col min="30" max="30" width="12.28515625" style="16" bestFit="1" customWidth="1"/>
    <col min="31" max="31" width="13.140625" style="16" bestFit="1" customWidth="1"/>
    <col min="32" max="32" width="12.42578125" style="16" customWidth="1"/>
    <col min="33" max="33" width="12.42578125" style="16" bestFit="1" customWidth="1"/>
    <col min="34" max="43" width="11.42578125" style="16" bestFit="1" customWidth="1"/>
    <col min="44" max="44" width="12.28515625" style="16" bestFit="1" customWidth="1"/>
    <col min="45" max="45" width="11.42578125" style="16" bestFit="1" customWidth="1"/>
    <col min="46" max="46" width="14.7109375" style="16" customWidth="1"/>
    <col min="47" max="47" width="18" style="16" bestFit="1" customWidth="1"/>
    <col min="48" max="48" width="14.28515625" style="16" bestFit="1" customWidth="1"/>
    <col min="49" max="49" width="15" style="16" bestFit="1" customWidth="1"/>
    <col min="50" max="50" width="11.42578125" style="16" bestFit="1" customWidth="1"/>
    <col min="51" max="51" width="19.140625" style="16" customWidth="1"/>
    <col min="52" max="52" width="13.85546875" style="16" bestFit="1" customWidth="1"/>
    <col min="53" max="16384" width="11.42578125" style="16"/>
  </cols>
  <sheetData>
    <row r="1" spans="1:51" s="82" customFormat="1" ht="15.75" customHeight="1" thickBot="1">
      <c r="A1" s="385" t="s">
        <v>2</v>
      </c>
      <c r="B1" s="385" t="s">
        <v>77</v>
      </c>
      <c r="C1" s="385" t="s">
        <v>3</v>
      </c>
      <c r="D1" s="385" t="s">
        <v>78</v>
      </c>
      <c r="E1" s="385" t="s">
        <v>4</v>
      </c>
      <c r="F1" s="385" t="s">
        <v>5</v>
      </c>
      <c r="G1" s="385"/>
      <c r="H1" s="405" t="s">
        <v>120</v>
      </c>
      <c r="I1" s="351" t="s">
        <v>155</v>
      </c>
      <c r="J1" s="352"/>
      <c r="K1" s="352"/>
      <c r="L1" s="352"/>
      <c r="M1" s="352"/>
      <c r="N1" s="407" t="s">
        <v>154</v>
      </c>
      <c r="O1" s="408"/>
      <c r="P1" s="408"/>
      <c r="Q1" s="408"/>
      <c r="R1" s="409"/>
      <c r="S1" s="330" t="s">
        <v>126</v>
      </c>
      <c r="T1" s="331"/>
      <c r="U1" s="331"/>
      <c r="V1" s="331"/>
      <c r="W1" s="332"/>
      <c r="X1" s="354" t="s">
        <v>160</v>
      </c>
      <c r="Y1" s="354"/>
      <c r="Z1" s="354"/>
      <c r="AA1" s="354"/>
      <c r="AB1" s="354"/>
      <c r="AC1" s="354" t="s">
        <v>159</v>
      </c>
      <c r="AD1" s="354"/>
      <c r="AE1" s="354"/>
      <c r="AF1" s="354"/>
      <c r="AG1" s="354"/>
      <c r="AH1" s="330" t="s">
        <v>161</v>
      </c>
      <c r="AI1" s="331"/>
      <c r="AJ1" s="331"/>
      <c r="AK1" s="331"/>
      <c r="AL1" s="332"/>
      <c r="AM1" s="330" t="s">
        <v>156</v>
      </c>
      <c r="AN1" s="331"/>
      <c r="AO1" s="331"/>
      <c r="AP1" s="331"/>
      <c r="AQ1" s="332"/>
      <c r="AR1" s="402" t="s">
        <v>12</v>
      </c>
      <c r="AS1" s="385" t="s">
        <v>13</v>
      </c>
      <c r="AT1" s="385" t="s">
        <v>14</v>
      </c>
      <c r="AU1" s="385" t="s">
        <v>15</v>
      </c>
      <c r="AV1" s="385" t="s">
        <v>16</v>
      </c>
      <c r="AW1" s="385" t="s">
        <v>17</v>
      </c>
      <c r="AX1" s="385" t="s">
        <v>18</v>
      </c>
      <c r="AY1" s="387" t="s">
        <v>121</v>
      </c>
    </row>
    <row r="2" spans="1:51" s="82" customFormat="1" ht="18.75" customHeight="1" thickBot="1">
      <c r="A2" s="385"/>
      <c r="B2" s="385"/>
      <c r="C2" s="385"/>
      <c r="D2" s="385"/>
      <c r="E2" s="385"/>
      <c r="F2" s="385"/>
      <c r="G2" s="385"/>
      <c r="H2" s="405"/>
      <c r="I2" s="388" t="s">
        <v>0</v>
      </c>
      <c r="J2" s="389"/>
      <c r="K2" s="389"/>
      <c r="L2" s="389"/>
      <c r="M2" s="389"/>
      <c r="N2" s="390" t="s">
        <v>1</v>
      </c>
      <c r="O2" s="391"/>
      <c r="P2" s="391"/>
      <c r="Q2" s="391"/>
      <c r="R2" s="392"/>
      <c r="S2" s="393" t="s">
        <v>83</v>
      </c>
      <c r="T2" s="394"/>
      <c r="U2" s="394"/>
      <c r="V2" s="394"/>
      <c r="W2" s="395"/>
      <c r="X2" s="396" t="s">
        <v>84</v>
      </c>
      <c r="Y2" s="397"/>
      <c r="Z2" s="397"/>
      <c r="AA2" s="397"/>
      <c r="AB2" s="398"/>
      <c r="AC2" s="396" t="s">
        <v>85</v>
      </c>
      <c r="AD2" s="397"/>
      <c r="AE2" s="397"/>
      <c r="AF2" s="397"/>
      <c r="AG2" s="398"/>
      <c r="AH2" s="327" t="s">
        <v>119</v>
      </c>
      <c r="AI2" s="328"/>
      <c r="AJ2" s="328"/>
      <c r="AK2" s="328"/>
      <c r="AL2" s="329"/>
      <c r="AM2" s="399" t="s">
        <v>168</v>
      </c>
      <c r="AN2" s="400"/>
      <c r="AO2" s="400"/>
      <c r="AP2" s="400"/>
      <c r="AQ2" s="401"/>
      <c r="AR2" s="402"/>
      <c r="AS2" s="385"/>
      <c r="AT2" s="385"/>
      <c r="AU2" s="385"/>
      <c r="AV2" s="385"/>
      <c r="AW2" s="385"/>
      <c r="AX2" s="385"/>
      <c r="AY2" s="387"/>
    </row>
    <row r="3" spans="1:51" s="82" customFormat="1" ht="39" thickBot="1">
      <c r="A3" s="385"/>
      <c r="B3" s="385"/>
      <c r="C3" s="386"/>
      <c r="D3" s="386"/>
      <c r="E3" s="386"/>
      <c r="F3" s="386"/>
      <c r="G3" s="386"/>
      <c r="H3" s="406"/>
      <c r="I3" s="22" t="s">
        <v>7</v>
      </c>
      <c r="J3" s="23" t="s">
        <v>8</v>
      </c>
      <c r="K3" s="23" t="s">
        <v>9</v>
      </c>
      <c r="L3" s="23" t="s">
        <v>10</v>
      </c>
      <c r="M3" s="23" t="s">
        <v>11</v>
      </c>
      <c r="N3" s="24" t="s">
        <v>7</v>
      </c>
      <c r="O3" s="25" t="s">
        <v>8</v>
      </c>
      <c r="P3" s="25" t="s">
        <v>9</v>
      </c>
      <c r="Q3" s="25" t="s">
        <v>10</v>
      </c>
      <c r="R3" s="27" t="s">
        <v>11</v>
      </c>
      <c r="S3" s="22" t="s">
        <v>7</v>
      </c>
      <c r="T3" s="23" t="s">
        <v>8</v>
      </c>
      <c r="U3" s="23" t="s">
        <v>9</v>
      </c>
      <c r="V3" s="23" t="s">
        <v>10</v>
      </c>
      <c r="W3" s="26" t="s">
        <v>11</v>
      </c>
      <c r="X3" s="22" t="s">
        <v>7</v>
      </c>
      <c r="Y3" s="23" t="s">
        <v>8</v>
      </c>
      <c r="Z3" s="23" t="s">
        <v>9</v>
      </c>
      <c r="AA3" s="23" t="s">
        <v>10</v>
      </c>
      <c r="AB3" s="26" t="s">
        <v>11</v>
      </c>
      <c r="AC3" s="22" t="s">
        <v>7</v>
      </c>
      <c r="AD3" s="23" t="s">
        <v>8</v>
      </c>
      <c r="AE3" s="23" t="s">
        <v>9</v>
      </c>
      <c r="AF3" s="23" t="s">
        <v>10</v>
      </c>
      <c r="AG3" s="26" t="s">
        <v>11</v>
      </c>
      <c r="AH3" s="22" t="s">
        <v>7</v>
      </c>
      <c r="AI3" s="23" t="s">
        <v>8</v>
      </c>
      <c r="AJ3" s="23" t="s">
        <v>9</v>
      </c>
      <c r="AK3" s="23" t="s">
        <v>10</v>
      </c>
      <c r="AL3" s="26" t="s">
        <v>11</v>
      </c>
      <c r="AM3" s="22" t="s">
        <v>7</v>
      </c>
      <c r="AN3" s="23" t="s">
        <v>8</v>
      </c>
      <c r="AO3" s="23" t="s">
        <v>9</v>
      </c>
      <c r="AP3" s="23" t="s">
        <v>10</v>
      </c>
      <c r="AQ3" s="26" t="s">
        <v>11</v>
      </c>
      <c r="AR3" s="403"/>
      <c r="AS3" s="386"/>
      <c r="AT3" s="386"/>
      <c r="AU3" s="386"/>
      <c r="AV3" s="386"/>
      <c r="AW3" s="386"/>
      <c r="AX3" s="386"/>
      <c r="AY3" s="387"/>
    </row>
    <row r="4" spans="1:51" ht="63" customHeight="1">
      <c r="A4" s="16">
        <v>19</v>
      </c>
      <c r="B4" s="404" t="s">
        <v>33</v>
      </c>
      <c r="C4" s="152" t="s">
        <v>34</v>
      </c>
      <c r="D4" s="21" t="s">
        <v>48</v>
      </c>
      <c r="E4" s="28">
        <v>1</v>
      </c>
      <c r="F4" s="17" t="s">
        <v>19</v>
      </c>
      <c r="G4" s="17"/>
      <c r="H4" s="73">
        <v>12</v>
      </c>
      <c r="I4" s="136"/>
      <c r="J4" s="137">
        <f t="shared" ref="J4:J25" si="0">I4*(19%)</f>
        <v>0</v>
      </c>
      <c r="K4" s="137">
        <f t="shared" ref="K4:K25" si="1">I4+J4</f>
        <v>0</v>
      </c>
      <c r="L4" s="137">
        <f t="shared" ref="L4:L25" si="2">I4*E4</f>
        <v>0</v>
      </c>
      <c r="M4" s="138">
        <f t="shared" ref="M4:M25" si="3">K4*E4</f>
        <v>0</v>
      </c>
      <c r="N4" s="139">
        <v>58616.81</v>
      </c>
      <c r="O4" s="137">
        <f t="shared" ref="O4:O25" si="4">N4*(19%)</f>
        <v>11137.1939</v>
      </c>
      <c r="P4" s="137">
        <f t="shared" ref="P4:P25" si="5">N4+O4</f>
        <v>69754.003899999996</v>
      </c>
      <c r="Q4" s="137">
        <f t="shared" ref="Q4:Q25" si="6">N4*E4</f>
        <v>58616.81</v>
      </c>
      <c r="R4" s="138">
        <f t="shared" ref="R4:R25" si="7">P4*E4</f>
        <v>69754.003899999996</v>
      </c>
      <c r="S4" s="139">
        <v>50420.17</v>
      </c>
      <c r="T4" s="137">
        <f t="shared" ref="T4:T25" si="8">S4*(19%)</f>
        <v>9579.8323</v>
      </c>
      <c r="U4" s="137">
        <f t="shared" ref="U4:U25" si="9">S4+T4</f>
        <v>60000.0023</v>
      </c>
      <c r="V4" s="137">
        <f t="shared" ref="V4:V25" si="10">S4*E4</f>
        <v>50420.17</v>
      </c>
      <c r="W4" s="140">
        <f t="shared" ref="W4:W25" si="11">U4*E4</f>
        <v>60000.0023</v>
      </c>
      <c r="X4" s="139"/>
      <c r="Y4" s="137">
        <f t="shared" ref="Y4:Y25" si="12">X4*(19%)</f>
        <v>0</v>
      </c>
      <c r="Z4" s="137">
        <f t="shared" ref="Z4:Z25" si="13">X4+Y4</f>
        <v>0</v>
      </c>
      <c r="AA4" s="137">
        <f t="shared" ref="AA4:AA26" si="14">X4*E4</f>
        <v>0</v>
      </c>
      <c r="AB4" s="142">
        <f t="shared" ref="AB4:AB26" si="15">Z4*E4</f>
        <v>0</v>
      </c>
      <c r="AC4" s="139">
        <v>38816.81</v>
      </c>
      <c r="AD4" s="137">
        <f t="shared" ref="AD4:AD26" si="16">AC4*(19%)</f>
        <v>7375.1938999999993</v>
      </c>
      <c r="AE4" s="137">
        <f t="shared" ref="AE4:AE26" si="17">AC4+AD4</f>
        <v>46192.003899999996</v>
      </c>
      <c r="AF4" s="137">
        <f>AC4*E4</f>
        <v>38816.81</v>
      </c>
      <c r="AG4" s="148">
        <f>AE4*E4</f>
        <v>46192.003899999996</v>
      </c>
      <c r="AH4" s="139"/>
      <c r="AI4" s="137">
        <f t="shared" ref="AI4:AI25" si="18">AH4*(19%)</f>
        <v>0</v>
      </c>
      <c r="AJ4" s="137">
        <f t="shared" ref="AJ4:AJ25" si="19">AH4+AI4</f>
        <v>0</v>
      </c>
      <c r="AK4" s="137">
        <f t="shared" ref="AK4:AK26" si="20">AH4*E4</f>
        <v>0</v>
      </c>
      <c r="AL4" s="140">
        <f t="shared" ref="AL4:AL26" si="21">AJ4*E4</f>
        <v>0</v>
      </c>
      <c r="AM4" s="139"/>
      <c r="AN4" s="137">
        <f t="shared" ref="AN4:AN25" si="22">AM4*(19%)</f>
        <v>0</v>
      </c>
      <c r="AO4" s="137">
        <f t="shared" ref="AO4:AO25" si="23">AM4+AN4</f>
        <v>0</v>
      </c>
      <c r="AP4" s="137">
        <f t="shared" ref="AP4:AP26" si="24">AM4*E4</f>
        <v>0</v>
      </c>
      <c r="AQ4" s="140">
        <f t="shared" ref="AQ4:AQ26" si="25">AO4*E4</f>
        <v>0</v>
      </c>
      <c r="AR4" s="65">
        <f>(N4+S4+AC4)/3</f>
        <v>49284.596666666657</v>
      </c>
      <c r="AS4" s="137">
        <f t="shared" ref="AS4:AS25" si="26">(AR4*19%)</f>
        <v>9364.0733666666656</v>
      </c>
      <c r="AT4" s="137">
        <f t="shared" ref="AT4:AT25" si="27">(AR4+AS4)</f>
        <v>58648.670033333321</v>
      </c>
      <c r="AU4" s="137">
        <f t="shared" ref="AU4:AU26" si="28">AR4*E4</f>
        <v>49284.596666666657</v>
      </c>
      <c r="AV4" s="66">
        <f t="shared" ref="AV4:AV26" si="29">AT4*E4</f>
        <v>58648.670033333321</v>
      </c>
      <c r="AW4" s="145">
        <f>STDEVP(AG4,R4,W4)</f>
        <v>9666.4897169276392</v>
      </c>
      <c r="AX4" s="67">
        <f t="shared" ref="AX4:AX25" si="30">(AW4/AV4)</f>
        <v>0.1648202714815806</v>
      </c>
      <c r="AY4" s="9">
        <f>H4*AV4</f>
        <v>703784.04039999982</v>
      </c>
    </row>
    <row r="5" spans="1:51" ht="42" customHeight="1">
      <c r="A5" s="16">
        <v>20</v>
      </c>
      <c r="B5" s="404"/>
      <c r="C5" s="153" t="s">
        <v>35</v>
      </c>
      <c r="D5" s="18" t="s">
        <v>49</v>
      </c>
      <c r="E5" s="29">
        <v>1</v>
      </c>
      <c r="F5" s="19" t="s">
        <v>19</v>
      </c>
      <c r="G5" s="19"/>
      <c r="H5" s="74">
        <v>48</v>
      </c>
      <c r="I5" s="141">
        <v>64852.1</v>
      </c>
      <c r="J5" s="20">
        <f t="shared" si="0"/>
        <v>12321.898999999999</v>
      </c>
      <c r="K5" s="20">
        <f t="shared" si="1"/>
        <v>77173.998999999996</v>
      </c>
      <c r="L5" s="20">
        <f t="shared" si="2"/>
        <v>64852.1</v>
      </c>
      <c r="M5" s="123">
        <f t="shared" si="3"/>
        <v>77173.998999999996</v>
      </c>
      <c r="N5" s="6"/>
      <c r="O5" s="20">
        <f t="shared" si="4"/>
        <v>0</v>
      </c>
      <c r="P5" s="20">
        <f t="shared" si="5"/>
        <v>0</v>
      </c>
      <c r="Q5" s="20">
        <f t="shared" si="6"/>
        <v>0</v>
      </c>
      <c r="R5" s="123">
        <f t="shared" si="7"/>
        <v>0</v>
      </c>
      <c r="S5" s="6">
        <v>71428.570000000007</v>
      </c>
      <c r="T5" s="20">
        <f t="shared" si="8"/>
        <v>13571.428300000001</v>
      </c>
      <c r="U5" s="20">
        <f t="shared" si="9"/>
        <v>84999.998300000007</v>
      </c>
      <c r="V5" s="20">
        <f t="shared" si="10"/>
        <v>71428.570000000007</v>
      </c>
      <c r="W5" s="126">
        <f t="shared" si="11"/>
        <v>84999.998300000007</v>
      </c>
      <c r="X5" s="6"/>
      <c r="Y5" s="20">
        <f t="shared" si="12"/>
        <v>0</v>
      </c>
      <c r="Z5" s="20">
        <f t="shared" si="13"/>
        <v>0</v>
      </c>
      <c r="AA5" s="20">
        <f t="shared" si="14"/>
        <v>0</v>
      </c>
      <c r="AB5" s="126">
        <f t="shared" si="15"/>
        <v>0</v>
      </c>
      <c r="AC5" s="6">
        <v>82764.710000000006</v>
      </c>
      <c r="AD5" s="20">
        <f t="shared" si="16"/>
        <v>15725.294900000001</v>
      </c>
      <c r="AE5" s="20">
        <f t="shared" si="17"/>
        <v>98490.0049</v>
      </c>
      <c r="AF5" s="137">
        <f t="shared" ref="AF5:AF26" si="31">AC5*E5</f>
        <v>82764.710000000006</v>
      </c>
      <c r="AG5" s="148">
        <f t="shared" ref="AG5:AG26" si="32">AE5*E5</f>
        <v>98490.0049</v>
      </c>
      <c r="AH5" s="6"/>
      <c r="AI5" s="20">
        <f t="shared" si="18"/>
        <v>0</v>
      </c>
      <c r="AJ5" s="20">
        <f t="shared" si="19"/>
        <v>0</v>
      </c>
      <c r="AK5" s="20">
        <f t="shared" si="20"/>
        <v>0</v>
      </c>
      <c r="AL5" s="126">
        <f t="shared" si="21"/>
        <v>0</v>
      </c>
      <c r="AM5" s="6"/>
      <c r="AN5" s="20">
        <f t="shared" si="22"/>
        <v>0</v>
      </c>
      <c r="AO5" s="20">
        <f t="shared" si="23"/>
        <v>0</v>
      </c>
      <c r="AP5" s="137">
        <f t="shared" si="24"/>
        <v>0</v>
      </c>
      <c r="AQ5" s="140">
        <f t="shared" si="25"/>
        <v>0</v>
      </c>
      <c r="AR5" s="65">
        <f>(I5+S5+AC5)/3</f>
        <v>73015.126666666663</v>
      </c>
      <c r="AS5" s="20">
        <f t="shared" si="26"/>
        <v>13872.874066666665</v>
      </c>
      <c r="AT5" s="20">
        <f t="shared" si="27"/>
        <v>86888.000733333334</v>
      </c>
      <c r="AU5" s="20">
        <f t="shared" si="28"/>
        <v>73015.126666666663</v>
      </c>
      <c r="AV5" s="20">
        <f t="shared" si="29"/>
        <v>86888.000733333334</v>
      </c>
      <c r="AW5" s="145">
        <f>STDEVP(AG5,W5,M5)</f>
        <v>8804.030962137489</v>
      </c>
      <c r="AX5" s="70">
        <f t="shared" si="30"/>
        <v>0.10132620025586513</v>
      </c>
      <c r="AY5" s="9">
        <f t="shared" ref="AY5:AY20" si="33">H5*AV5</f>
        <v>4170624.0351999998</v>
      </c>
    </row>
    <row r="6" spans="1:51" ht="33.75" customHeight="1">
      <c r="A6" s="16">
        <v>21</v>
      </c>
      <c r="B6" s="404"/>
      <c r="C6" s="153" t="s">
        <v>58</v>
      </c>
      <c r="D6" s="18" t="s">
        <v>62</v>
      </c>
      <c r="E6" s="29">
        <v>1</v>
      </c>
      <c r="F6" s="19" t="s">
        <v>19</v>
      </c>
      <c r="G6" s="19"/>
      <c r="H6" s="74">
        <v>24</v>
      </c>
      <c r="I6" s="141">
        <v>64324.37</v>
      </c>
      <c r="J6" s="20">
        <f t="shared" ref="J6" si="34">I6*(19%)</f>
        <v>12221.630300000001</v>
      </c>
      <c r="K6" s="20">
        <f t="shared" ref="K6" si="35">I6+J6</f>
        <v>76546.0003</v>
      </c>
      <c r="L6" s="20">
        <f t="shared" ref="L6" si="36">I6*E6</f>
        <v>64324.37</v>
      </c>
      <c r="M6" s="123">
        <f t="shared" ref="M6" si="37">K6*E6</f>
        <v>76546.0003</v>
      </c>
      <c r="N6" s="6">
        <v>57221.01</v>
      </c>
      <c r="O6" s="20">
        <f t="shared" si="4"/>
        <v>10871.991900000001</v>
      </c>
      <c r="P6" s="20">
        <f t="shared" si="5"/>
        <v>68093.001900000003</v>
      </c>
      <c r="Q6" s="20">
        <f t="shared" si="6"/>
        <v>57221.01</v>
      </c>
      <c r="R6" s="123">
        <f t="shared" si="7"/>
        <v>68093.001900000003</v>
      </c>
      <c r="S6" s="6">
        <v>67226.89</v>
      </c>
      <c r="T6" s="20">
        <f t="shared" si="8"/>
        <v>12773.1091</v>
      </c>
      <c r="U6" s="20">
        <f t="shared" si="9"/>
        <v>79999.999100000001</v>
      </c>
      <c r="V6" s="20">
        <f t="shared" si="10"/>
        <v>67226.89</v>
      </c>
      <c r="W6" s="126">
        <f t="shared" si="11"/>
        <v>79999.999100000001</v>
      </c>
      <c r="X6" s="6"/>
      <c r="Y6" s="20">
        <f t="shared" si="12"/>
        <v>0</v>
      </c>
      <c r="Z6" s="20">
        <f t="shared" si="13"/>
        <v>0</v>
      </c>
      <c r="AA6" s="20">
        <f t="shared" si="14"/>
        <v>0</v>
      </c>
      <c r="AB6" s="126">
        <f t="shared" si="15"/>
        <v>0</v>
      </c>
      <c r="AC6" s="6"/>
      <c r="AD6" s="20">
        <f t="shared" si="16"/>
        <v>0</v>
      </c>
      <c r="AE6" s="20">
        <f t="shared" si="17"/>
        <v>0</v>
      </c>
      <c r="AF6" s="137">
        <f t="shared" si="31"/>
        <v>0</v>
      </c>
      <c r="AG6" s="148">
        <f t="shared" si="32"/>
        <v>0</v>
      </c>
      <c r="AH6" s="6"/>
      <c r="AI6" s="20">
        <f t="shared" si="18"/>
        <v>0</v>
      </c>
      <c r="AJ6" s="20">
        <f t="shared" si="19"/>
        <v>0</v>
      </c>
      <c r="AK6" s="20">
        <f t="shared" si="20"/>
        <v>0</v>
      </c>
      <c r="AL6" s="126">
        <f t="shared" si="21"/>
        <v>0</v>
      </c>
      <c r="AM6" s="6"/>
      <c r="AN6" s="20">
        <f t="shared" si="22"/>
        <v>0</v>
      </c>
      <c r="AO6" s="20">
        <f t="shared" si="23"/>
        <v>0</v>
      </c>
      <c r="AP6" s="137">
        <f t="shared" si="24"/>
        <v>0</v>
      </c>
      <c r="AQ6" s="140">
        <f t="shared" si="25"/>
        <v>0</v>
      </c>
      <c r="AR6" s="144">
        <f>(S6+N6+I6)/3</f>
        <v>62924.09</v>
      </c>
      <c r="AS6" s="20">
        <f t="shared" si="26"/>
        <v>11955.577099999999</v>
      </c>
      <c r="AT6" s="20">
        <f t="shared" si="27"/>
        <v>74879.667099999991</v>
      </c>
      <c r="AU6" s="20">
        <f t="shared" si="28"/>
        <v>62924.09</v>
      </c>
      <c r="AV6" s="20">
        <f t="shared" si="29"/>
        <v>74879.667099999991</v>
      </c>
      <c r="AW6" s="145">
        <f>STDEVP(M6,R6,W6)</f>
        <v>5001.7760399194622</v>
      </c>
      <c r="AX6" s="70">
        <f t="shared" si="30"/>
        <v>6.6797519722406232E-2</v>
      </c>
      <c r="AY6" s="9">
        <f t="shared" si="33"/>
        <v>1797112.0103999998</v>
      </c>
    </row>
    <row r="7" spans="1:51" ht="39.75" customHeight="1">
      <c r="A7" s="16">
        <v>22</v>
      </c>
      <c r="B7" s="404"/>
      <c r="C7" s="153" t="s">
        <v>59</v>
      </c>
      <c r="D7" s="18" t="s">
        <v>63</v>
      </c>
      <c r="E7" s="29">
        <v>1</v>
      </c>
      <c r="F7" s="19" t="s">
        <v>19</v>
      </c>
      <c r="G7" s="19"/>
      <c r="H7" s="74">
        <v>24</v>
      </c>
      <c r="I7" s="141">
        <v>69405.88</v>
      </c>
      <c r="J7" s="20">
        <f t="shared" si="0"/>
        <v>13187.117200000001</v>
      </c>
      <c r="K7" s="20">
        <f t="shared" si="1"/>
        <v>82592.997200000013</v>
      </c>
      <c r="L7" s="20">
        <f t="shared" si="2"/>
        <v>69405.88</v>
      </c>
      <c r="M7" s="123">
        <f t="shared" si="3"/>
        <v>82592.997200000013</v>
      </c>
      <c r="N7" s="6">
        <v>62803.360000000001</v>
      </c>
      <c r="O7" s="20">
        <f t="shared" si="4"/>
        <v>11932.6384</v>
      </c>
      <c r="P7" s="20">
        <f t="shared" si="5"/>
        <v>74735.998399999997</v>
      </c>
      <c r="Q7" s="20">
        <f t="shared" si="6"/>
        <v>62803.360000000001</v>
      </c>
      <c r="R7" s="123">
        <f t="shared" si="7"/>
        <v>74735.998399999997</v>
      </c>
      <c r="S7" s="6">
        <v>67226.89</v>
      </c>
      <c r="T7" s="20">
        <f t="shared" si="8"/>
        <v>12773.1091</v>
      </c>
      <c r="U7" s="20">
        <f t="shared" si="9"/>
        <v>79999.999100000001</v>
      </c>
      <c r="V7" s="20">
        <f t="shared" si="10"/>
        <v>67226.89</v>
      </c>
      <c r="W7" s="126">
        <f t="shared" si="11"/>
        <v>79999.999100000001</v>
      </c>
      <c r="X7" s="6"/>
      <c r="Y7" s="20">
        <f t="shared" si="12"/>
        <v>0</v>
      </c>
      <c r="Z7" s="20">
        <f t="shared" si="13"/>
        <v>0</v>
      </c>
      <c r="AA7" s="20">
        <f t="shared" si="14"/>
        <v>0</v>
      </c>
      <c r="AB7" s="126">
        <f t="shared" si="15"/>
        <v>0</v>
      </c>
      <c r="AC7" s="6"/>
      <c r="AD7" s="20">
        <f t="shared" si="16"/>
        <v>0</v>
      </c>
      <c r="AE7" s="20">
        <f t="shared" si="17"/>
        <v>0</v>
      </c>
      <c r="AF7" s="137">
        <f t="shared" si="31"/>
        <v>0</v>
      </c>
      <c r="AG7" s="148">
        <f t="shared" si="32"/>
        <v>0</v>
      </c>
      <c r="AH7" s="6"/>
      <c r="AI7" s="20">
        <f t="shared" si="18"/>
        <v>0</v>
      </c>
      <c r="AJ7" s="20">
        <f t="shared" si="19"/>
        <v>0</v>
      </c>
      <c r="AK7" s="20">
        <f t="shared" si="20"/>
        <v>0</v>
      </c>
      <c r="AL7" s="126">
        <f t="shared" si="21"/>
        <v>0</v>
      </c>
      <c r="AM7" s="6"/>
      <c r="AN7" s="20">
        <f t="shared" si="22"/>
        <v>0</v>
      </c>
      <c r="AO7" s="20">
        <f t="shared" si="23"/>
        <v>0</v>
      </c>
      <c r="AP7" s="137">
        <f t="shared" si="24"/>
        <v>0</v>
      </c>
      <c r="AQ7" s="140">
        <f t="shared" si="25"/>
        <v>0</v>
      </c>
      <c r="AR7" s="144">
        <f>(S7+N7+I7)/3</f>
        <v>66478.710000000006</v>
      </c>
      <c r="AS7" s="20">
        <f t="shared" si="26"/>
        <v>12630.954900000001</v>
      </c>
      <c r="AT7" s="20">
        <f t="shared" si="27"/>
        <v>79109.664900000003</v>
      </c>
      <c r="AU7" s="20">
        <f t="shared" si="28"/>
        <v>66478.710000000006</v>
      </c>
      <c r="AV7" s="20">
        <f t="shared" si="29"/>
        <v>79109.664900000003</v>
      </c>
      <c r="AW7" s="145">
        <f>STDEVP(M7,R7,W7)</f>
        <v>3268.8049576328499</v>
      </c>
      <c r="AX7" s="70">
        <f t="shared" si="30"/>
        <v>4.1319919149763074E-2</v>
      </c>
      <c r="AY7" s="9">
        <f t="shared" si="33"/>
        <v>1898631.9576000001</v>
      </c>
    </row>
    <row r="8" spans="1:51" ht="36" customHeight="1">
      <c r="A8" s="16">
        <v>23</v>
      </c>
      <c r="B8" s="404"/>
      <c r="C8" s="153" t="s">
        <v>60</v>
      </c>
      <c r="D8" s="18" t="s">
        <v>64</v>
      </c>
      <c r="E8" s="29">
        <v>1</v>
      </c>
      <c r="F8" s="19" t="s">
        <v>19</v>
      </c>
      <c r="G8" s="19"/>
      <c r="H8" s="74">
        <v>24</v>
      </c>
      <c r="I8" s="141">
        <v>60754.62</v>
      </c>
      <c r="J8" s="20">
        <f t="shared" si="0"/>
        <v>11543.3778</v>
      </c>
      <c r="K8" s="20">
        <f t="shared" si="1"/>
        <v>72297.997799999997</v>
      </c>
      <c r="L8" s="20">
        <f t="shared" si="2"/>
        <v>60754.62</v>
      </c>
      <c r="M8" s="123">
        <f t="shared" si="3"/>
        <v>72297.997799999997</v>
      </c>
      <c r="N8" s="6"/>
      <c r="O8" s="20">
        <f t="shared" si="4"/>
        <v>0</v>
      </c>
      <c r="P8" s="20">
        <f t="shared" si="5"/>
        <v>0</v>
      </c>
      <c r="Q8" s="20">
        <f t="shared" si="6"/>
        <v>0</v>
      </c>
      <c r="R8" s="123">
        <f t="shared" si="7"/>
        <v>0</v>
      </c>
      <c r="S8" s="6">
        <v>60504.2</v>
      </c>
      <c r="T8" s="20">
        <f t="shared" si="8"/>
        <v>11495.797999999999</v>
      </c>
      <c r="U8" s="20">
        <f t="shared" si="9"/>
        <v>71999.997999999992</v>
      </c>
      <c r="V8" s="20">
        <f t="shared" si="10"/>
        <v>60504.2</v>
      </c>
      <c r="W8" s="126">
        <f t="shared" si="11"/>
        <v>71999.997999999992</v>
      </c>
      <c r="X8" s="6"/>
      <c r="Y8" s="20">
        <f t="shared" si="12"/>
        <v>0</v>
      </c>
      <c r="Z8" s="20">
        <f t="shared" si="13"/>
        <v>0</v>
      </c>
      <c r="AA8" s="20">
        <f t="shared" si="14"/>
        <v>0</v>
      </c>
      <c r="AB8" s="126">
        <f t="shared" si="15"/>
        <v>0</v>
      </c>
      <c r="AC8" s="6">
        <v>74536.97</v>
      </c>
      <c r="AD8" s="20">
        <f t="shared" si="16"/>
        <v>14162.024300000001</v>
      </c>
      <c r="AE8" s="20">
        <f t="shared" si="17"/>
        <v>88698.994300000006</v>
      </c>
      <c r="AF8" s="137">
        <f t="shared" si="31"/>
        <v>74536.97</v>
      </c>
      <c r="AG8" s="148">
        <f t="shared" si="32"/>
        <v>88698.994300000006</v>
      </c>
      <c r="AH8" s="6"/>
      <c r="AI8" s="20">
        <f t="shared" si="18"/>
        <v>0</v>
      </c>
      <c r="AJ8" s="20">
        <f t="shared" si="19"/>
        <v>0</v>
      </c>
      <c r="AK8" s="20">
        <f t="shared" si="20"/>
        <v>0</v>
      </c>
      <c r="AL8" s="126">
        <f t="shared" si="21"/>
        <v>0</v>
      </c>
      <c r="AM8" s="6"/>
      <c r="AN8" s="20">
        <f t="shared" si="22"/>
        <v>0</v>
      </c>
      <c r="AO8" s="20">
        <f t="shared" si="23"/>
        <v>0</v>
      </c>
      <c r="AP8" s="137">
        <f t="shared" si="24"/>
        <v>0</v>
      </c>
      <c r="AQ8" s="140">
        <f t="shared" si="25"/>
        <v>0</v>
      </c>
      <c r="AR8" s="144">
        <f>(I8+S8+AC8)/3</f>
        <v>65265.263333333336</v>
      </c>
      <c r="AS8" s="20">
        <f t="shared" si="26"/>
        <v>12400.400033333333</v>
      </c>
      <c r="AT8" s="20">
        <f t="shared" si="27"/>
        <v>77665.663366666675</v>
      </c>
      <c r="AU8" s="20">
        <f t="shared" si="28"/>
        <v>65265.263333333336</v>
      </c>
      <c r="AV8" s="20">
        <f t="shared" si="29"/>
        <v>77665.663366666675</v>
      </c>
      <c r="AW8" s="145">
        <f>STDEVP(M8,AG8,W8)</f>
        <v>7802.6916118109648</v>
      </c>
      <c r="AX8" s="69">
        <f t="shared" si="30"/>
        <v>0.10046513830666387</v>
      </c>
      <c r="AY8" s="9">
        <f t="shared" si="33"/>
        <v>1863975.9208000002</v>
      </c>
    </row>
    <row r="9" spans="1:51" ht="30" customHeight="1">
      <c r="A9" s="16">
        <v>24</v>
      </c>
      <c r="B9" s="404"/>
      <c r="C9" s="153" t="s">
        <v>61</v>
      </c>
      <c r="D9" s="18" t="s">
        <v>65</v>
      </c>
      <c r="E9" s="29">
        <v>1</v>
      </c>
      <c r="F9" s="19" t="s">
        <v>19</v>
      </c>
      <c r="G9" s="19"/>
      <c r="H9" s="74">
        <v>24</v>
      </c>
      <c r="I9" s="141">
        <v>60755</v>
      </c>
      <c r="J9" s="20">
        <f t="shared" si="0"/>
        <v>11543.45</v>
      </c>
      <c r="K9" s="20">
        <f t="shared" si="1"/>
        <v>72298.45</v>
      </c>
      <c r="L9" s="20">
        <f t="shared" si="2"/>
        <v>60755</v>
      </c>
      <c r="M9" s="123">
        <f t="shared" si="3"/>
        <v>72298.45</v>
      </c>
      <c r="N9" s="6"/>
      <c r="O9" s="20">
        <f t="shared" si="4"/>
        <v>0</v>
      </c>
      <c r="P9" s="20">
        <f t="shared" si="5"/>
        <v>0</v>
      </c>
      <c r="Q9" s="20">
        <f t="shared" si="6"/>
        <v>0</v>
      </c>
      <c r="R9" s="123">
        <f t="shared" si="7"/>
        <v>0</v>
      </c>
      <c r="S9" s="6">
        <v>60504.2</v>
      </c>
      <c r="T9" s="20">
        <f t="shared" si="8"/>
        <v>11495.797999999999</v>
      </c>
      <c r="U9" s="20">
        <f t="shared" si="9"/>
        <v>71999.997999999992</v>
      </c>
      <c r="V9" s="20">
        <f t="shared" si="10"/>
        <v>60504.2</v>
      </c>
      <c r="W9" s="126">
        <f t="shared" si="11"/>
        <v>71999.997999999992</v>
      </c>
      <c r="X9" s="6"/>
      <c r="Y9" s="20">
        <f t="shared" si="12"/>
        <v>0</v>
      </c>
      <c r="Z9" s="20">
        <f t="shared" si="13"/>
        <v>0</v>
      </c>
      <c r="AA9" s="20">
        <f t="shared" si="14"/>
        <v>0</v>
      </c>
      <c r="AB9" s="126">
        <f t="shared" si="15"/>
        <v>0</v>
      </c>
      <c r="AC9" s="6">
        <v>85669.91</v>
      </c>
      <c r="AD9" s="20">
        <f t="shared" si="16"/>
        <v>16277.2829</v>
      </c>
      <c r="AE9" s="20">
        <f t="shared" si="17"/>
        <v>101947.19290000001</v>
      </c>
      <c r="AF9" s="137">
        <f t="shared" si="31"/>
        <v>85669.91</v>
      </c>
      <c r="AG9" s="148">
        <f t="shared" si="32"/>
        <v>101947.19290000001</v>
      </c>
      <c r="AH9" s="6"/>
      <c r="AI9" s="20">
        <f t="shared" si="18"/>
        <v>0</v>
      </c>
      <c r="AJ9" s="20">
        <f t="shared" si="19"/>
        <v>0</v>
      </c>
      <c r="AK9" s="20">
        <f t="shared" si="20"/>
        <v>0</v>
      </c>
      <c r="AL9" s="126">
        <f t="shared" si="21"/>
        <v>0</v>
      </c>
      <c r="AM9" s="6"/>
      <c r="AN9" s="20">
        <f t="shared" si="22"/>
        <v>0</v>
      </c>
      <c r="AO9" s="20">
        <f t="shared" si="23"/>
        <v>0</v>
      </c>
      <c r="AP9" s="137">
        <f t="shared" si="24"/>
        <v>0</v>
      </c>
      <c r="AQ9" s="140">
        <f t="shared" si="25"/>
        <v>0</v>
      </c>
      <c r="AR9" s="144">
        <f>(I9+S9+AC9)/3</f>
        <v>68976.37</v>
      </c>
      <c r="AS9" s="20">
        <f t="shared" si="26"/>
        <v>13105.5103</v>
      </c>
      <c r="AT9" s="20">
        <f t="shared" si="27"/>
        <v>82081.88029999999</v>
      </c>
      <c r="AU9" s="20">
        <f t="shared" si="28"/>
        <v>68976.37</v>
      </c>
      <c r="AV9" s="20">
        <f t="shared" si="29"/>
        <v>82081.88029999999</v>
      </c>
      <c r="AW9" s="145">
        <f>STDEVP(M9,AG9,W9)</f>
        <v>14047.425669753287</v>
      </c>
      <c r="AX9" s="69">
        <f t="shared" si="30"/>
        <v>0.171139179785009</v>
      </c>
      <c r="AY9" s="9">
        <f t="shared" si="33"/>
        <v>1969965.1271999998</v>
      </c>
    </row>
    <row r="10" spans="1:51" ht="32.25" customHeight="1">
      <c r="A10" s="16">
        <v>25</v>
      </c>
      <c r="B10" s="404"/>
      <c r="C10" s="153" t="s">
        <v>36</v>
      </c>
      <c r="D10" s="18" t="s">
        <v>65</v>
      </c>
      <c r="E10" s="29">
        <v>1</v>
      </c>
      <c r="F10" s="19" t="s">
        <v>19</v>
      </c>
      <c r="G10" s="19"/>
      <c r="H10" s="74">
        <v>10</v>
      </c>
      <c r="I10" s="141">
        <v>31403.360000000001</v>
      </c>
      <c r="J10" s="20">
        <f t="shared" si="0"/>
        <v>5966.6383999999998</v>
      </c>
      <c r="K10" s="20">
        <f t="shared" si="1"/>
        <v>37369.998399999997</v>
      </c>
      <c r="L10" s="20">
        <f t="shared" si="2"/>
        <v>31403.360000000001</v>
      </c>
      <c r="M10" s="123">
        <f t="shared" si="3"/>
        <v>37369.998399999997</v>
      </c>
      <c r="N10" s="6"/>
      <c r="O10" s="20">
        <f t="shared" si="4"/>
        <v>0</v>
      </c>
      <c r="P10" s="20">
        <f t="shared" si="5"/>
        <v>0</v>
      </c>
      <c r="Q10" s="20">
        <f t="shared" si="6"/>
        <v>0</v>
      </c>
      <c r="R10" s="123">
        <f t="shared" si="7"/>
        <v>0</v>
      </c>
      <c r="S10" s="6">
        <v>48739.5</v>
      </c>
      <c r="T10" s="20">
        <f t="shared" si="8"/>
        <v>9260.5049999999992</v>
      </c>
      <c r="U10" s="20">
        <f t="shared" si="9"/>
        <v>58000.004999999997</v>
      </c>
      <c r="V10" s="20">
        <f t="shared" si="10"/>
        <v>48739.5</v>
      </c>
      <c r="W10" s="126">
        <f t="shared" si="11"/>
        <v>58000.004999999997</v>
      </c>
      <c r="X10" s="6"/>
      <c r="Y10" s="20">
        <f t="shared" si="12"/>
        <v>0</v>
      </c>
      <c r="Z10" s="20">
        <f t="shared" si="13"/>
        <v>0</v>
      </c>
      <c r="AA10" s="20">
        <f t="shared" si="14"/>
        <v>0</v>
      </c>
      <c r="AB10" s="126">
        <f t="shared" si="15"/>
        <v>0</v>
      </c>
      <c r="AC10" s="6">
        <v>46787.39</v>
      </c>
      <c r="AD10" s="20">
        <f t="shared" si="16"/>
        <v>8889.6041000000005</v>
      </c>
      <c r="AE10" s="20">
        <f t="shared" si="17"/>
        <v>55676.994099999996</v>
      </c>
      <c r="AF10" s="137">
        <f t="shared" si="31"/>
        <v>46787.39</v>
      </c>
      <c r="AG10" s="148">
        <f t="shared" si="32"/>
        <v>55676.994099999996</v>
      </c>
      <c r="AH10" s="6"/>
      <c r="AI10" s="20">
        <f t="shared" si="18"/>
        <v>0</v>
      </c>
      <c r="AJ10" s="20">
        <f t="shared" si="19"/>
        <v>0</v>
      </c>
      <c r="AK10" s="20">
        <f t="shared" si="20"/>
        <v>0</v>
      </c>
      <c r="AL10" s="126">
        <f t="shared" si="21"/>
        <v>0</v>
      </c>
      <c r="AM10" s="6"/>
      <c r="AN10" s="20">
        <f t="shared" si="22"/>
        <v>0</v>
      </c>
      <c r="AO10" s="20">
        <f t="shared" si="23"/>
        <v>0</v>
      </c>
      <c r="AP10" s="137">
        <f t="shared" si="24"/>
        <v>0</v>
      </c>
      <c r="AQ10" s="140">
        <f t="shared" si="25"/>
        <v>0</v>
      </c>
      <c r="AR10" s="144">
        <f>(I10+S10++AC10)/3</f>
        <v>42310.083333333336</v>
      </c>
      <c r="AS10" s="20">
        <f t="shared" si="26"/>
        <v>8038.9158333333335</v>
      </c>
      <c r="AT10" s="20">
        <f t="shared" si="27"/>
        <v>50348.999166666668</v>
      </c>
      <c r="AU10" s="20">
        <f t="shared" si="28"/>
        <v>42310.083333333336</v>
      </c>
      <c r="AV10" s="20">
        <f t="shared" si="29"/>
        <v>50348.999166666668</v>
      </c>
      <c r="AW10" s="145">
        <f>STDEVP(AG10,M10,W10)</f>
        <v>9226.4092179724303</v>
      </c>
      <c r="AX10" s="69">
        <f t="shared" si="30"/>
        <v>0.18324910863532584</v>
      </c>
      <c r="AY10" s="9">
        <f t="shared" si="33"/>
        <v>503489.9916666667</v>
      </c>
    </row>
    <row r="11" spans="1:51" ht="33.75" customHeight="1">
      <c r="A11" s="16">
        <v>26</v>
      </c>
      <c r="B11" s="404"/>
      <c r="C11" s="153" t="s">
        <v>37</v>
      </c>
      <c r="D11" s="18" t="s">
        <v>65</v>
      </c>
      <c r="E11" s="29">
        <v>1</v>
      </c>
      <c r="F11" s="19" t="s">
        <v>19</v>
      </c>
      <c r="G11" s="19"/>
      <c r="H11" s="74">
        <v>10</v>
      </c>
      <c r="I11" s="141">
        <v>32084.03</v>
      </c>
      <c r="J11" s="20">
        <f t="shared" si="0"/>
        <v>6095.9656999999997</v>
      </c>
      <c r="K11" s="20">
        <f t="shared" si="1"/>
        <v>38179.995699999999</v>
      </c>
      <c r="L11" s="20">
        <f t="shared" si="2"/>
        <v>32084.03</v>
      </c>
      <c r="M11" s="123">
        <f t="shared" si="3"/>
        <v>38179.995699999999</v>
      </c>
      <c r="N11" s="6"/>
      <c r="O11" s="20">
        <f t="shared" si="4"/>
        <v>0</v>
      </c>
      <c r="P11" s="20">
        <f t="shared" si="5"/>
        <v>0</v>
      </c>
      <c r="Q11" s="20">
        <f t="shared" si="6"/>
        <v>0</v>
      </c>
      <c r="R11" s="123">
        <f t="shared" si="7"/>
        <v>0</v>
      </c>
      <c r="S11" s="6">
        <v>48739.5</v>
      </c>
      <c r="T11" s="20">
        <f t="shared" si="8"/>
        <v>9260.5049999999992</v>
      </c>
      <c r="U11" s="20">
        <f t="shared" si="9"/>
        <v>58000.004999999997</v>
      </c>
      <c r="V11" s="20">
        <f t="shared" si="10"/>
        <v>48739.5</v>
      </c>
      <c r="W11" s="126">
        <f t="shared" si="11"/>
        <v>58000.004999999997</v>
      </c>
      <c r="X11" s="6"/>
      <c r="Y11" s="20">
        <f t="shared" si="12"/>
        <v>0</v>
      </c>
      <c r="Z11" s="20">
        <f t="shared" si="13"/>
        <v>0</v>
      </c>
      <c r="AA11" s="20">
        <f t="shared" si="14"/>
        <v>0</v>
      </c>
      <c r="AB11" s="126">
        <f t="shared" si="15"/>
        <v>0</v>
      </c>
      <c r="AC11" s="6">
        <v>40978.99</v>
      </c>
      <c r="AD11" s="20">
        <f t="shared" si="16"/>
        <v>7786.0081</v>
      </c>
      <c r="AE11" s="20">
        <f t="shared" si="17"/>
        <v>48764.998099999997</v>
      </c>
      <c r="AF11" s="137">
        <f t="shared" si="31"/>
        <v>40978.99</v>
      </c>
      <c r="AG11" s="148">
        <f t="shared" si="32"/>
        <v>48764.998099999997</v>
      </c>
      <c r="AH11" s="6"/>
      <c r="AI11" s="20">
        <f t="shared" si="18"/>
        <v>0</v>
      </c>
      <c r="AJ11" s="20">
        <f t="shared" si="19"/>
        <v>0</v>
      </c>
      <c r="AK11" s="20">
        <f t="shared" si="20"/>
        <v>0</v>
      </c>
      <c r="AL11" s="126">
        <f t="shared" si="21"/>
        <v>0</v>
      </c>
      <c r="AM11" s="6"/>
      <c r="AN11" s="20">
        <f t="shared" si="22"/>
        <v>0</v>
      </c>
      <c r="AO11" s="20">
        <f t="shared" si="23"/>
        <v>0</v>
      </c>
      <c r="AP11" s="137">
        <f t="shared" si="24"/>
        <v>0</v>
      </c>
      <c r="AQ11" s="140">
        <f t="shared" si="25"/>
        <v>0</v>
      </c>
      <c r="AR11" s="144">
        <f>(I11+S11++AC11)/3</f>
        <v>40600.839999999997</v>
      </c>
      <c r="AS11" s="20">
        <f t="shared" si="26"/>
        <v>7714.159599999999</v>
      </c>
      <c r="AT11" s="20">
        <f t="shared" si="27"/>
        <v>48314.999599999996</v>
      </c>
      <c r="AU11" s="20">
        <f t="shared" si="28"/>
        <v>40600.839999999997</v>
      </c>
      <c r="AV11" s="20">
        <f t="shared" si="29"/>
        <v>48314.999599999996</v>
      </c>
      <c r="AW11" s="145">
        <f>STDEVP(AG11,M11,W11)</f>
        <v>8097.7390322041338</v>
      </c>
      <c r="AX11" s="69">
        <f t="shared" si="30"/>
        <v>0.16760300319249374</v>
      </c>
      <c r="AY11" s="9">
        <f t="shared" si="33"/>
        <v>483149.99599999993</v>
      </c>
    </row>
    <row r="12" spans="1:51" ht="33" customHeight="1">
      <c r="A12" s="16">
        <v>27</v>
      </c>
      <c r="B12" s="404"/>
      <c r="C12" s="153" t="s">
        <v>66</v>
      </c>
      <c r="D12" s="18" t="s">
        <v>64</v>
      </c>
      <c r="E12" s="29">
        <v>1</v>
      </c>
      <c r="F12" s="19" t="s">
        <v>19</v>
      </c>
      <c r="G12" s="19"/>
      <c r="H12" s="74">
        <v>12</v>
      </c>
      <c r="I12" s="141"/>
      <c r="J12" s="20">
        <f t="shared" si="0"/>
        <v>0</v>
      </c>
      <c r="K12" s="20">
        <f t="shared" si="1"/>
        <v>0</v>
      </c>
      <c r="L12" s="20">
        <f t="shared" si="2"/>
        <v>0</v>
      </c>
      <c r="M12" s="123">
        <f t="shared" si="3"/>
        <v>0</v>
      </c>
      <c r="N12" s="6"/>
      <c r="O12" s="20">
        <f t="shared" si="4"/>
        <v>0</v>
      </c>
      <c r="P12" s="20">
        <f t="shared" si="5"/>
        <v>0</v>
      </c>
      <c r="Q12" s="20">
        <f t="shared" si="6"/>
        <v>0</v>
      </c>
      <c r="R12" s="123">
        <f t="shared" si="7"/>
        <v>0</v>
      </c>
      <c r="S12" s="6">
        <v>77310.92</v>
      </c>
      <c r="T12" s="20">
        <f t="shared" si="8"/>
        <v>14689.0748</v>
      </c>
      <c r="U12" s="20">
        <f t="shared" si="9"/>
        <v>91999.9948</v>
      </c>
      <c r="V12" s="20">
        <f t="shared" si="10"/>
        <v>77310.92</v>
      </c>
      <c r="W12" s="126">
        <f t="shared" si="11"/>
        <v>91999.9948</v>
      </c>
      <c r="X12" s="6"/>
      <c r="Y12" s="20">
        <f t="shared" si="12"/>
        <v>0</v>
      </c>
      <c r="Z12" s="20">
        <f t="shared" si="13"/>
        <v>0</v>
      </c>
      <c r="AA12" s="20">
        <f t="shared" si="14"/>
        <v>0</v>
      </c>
      <c r="AB12" s="143">
        <f t="shared" si="15"/>
        <v>0</v>
      </c>
      <c r="AC12" s="6">
        <v>98897.48</v>
      </c>
      <c r="AD12" s="20">
        <f t="shared" si="16"/>
        <v>18790.521199999999</v>
      </c>
      <c r="AE12" s="20">
        <f t="shared" si="17"/>
        <v>117688.0012</v>
      </c>
      <c r="AF12" s="137">
        <f t="shared" si="31"/>
        <v>98897.48</v>
      </c>
      <c r="AG12" s="148">
        <f t="shared" si="32"/>
        <v>117688.0012</v>
      </c>
      <c r="AH12" s="151">
        <v>73498.320000000007</v>
      </c>
      <c r="AI12" s="20">
        <f t="shared" si="18"/>
        <v>13964.680800000002</v>
      </c>
      <c r="AJ12" s="20">
        <f t="shared" si="19"/>
        <v>87463.000800000009</v>
      </c>
      <c r="AK12" s="20">
        <f t="shared" si="20"/>
        <v>73498.320000000007</v>
      </c>
      <c r="AL12" s="149">
        <f t="shared" si="21"/>
        <v>87463.000800000009</v>
      </c>
      <c r="AM12" s="6"/>
      <c r="AN12" s="20">
        <f t="shared" si="22"/>
        <v>0</v>
      </c>
      <c r="AO12" s="20">
        <f t="shared" si="23"/>
        <v>0</v>
      </c>
      <c r="AP12" s="137">
        <f t="shared" si="24"/>
        <v>0</v>
      </c>
      <c r="AQ12" s="140">
        <f t="shared" si="25"/>
        <v>0</v>
      </c>
      <c r="AR12" s="144">
        <f>(S12+AC12+AH12)/3</f>
        <v>83235.573333333334</v>
      </c>
      <c r="AS12" s="20">
        <f t="shared" si="26"/>
        <v>15814.758933333334</v>
      </c>
      <c r="AT12" s="20">
        <f t="shared" si="27"/>
        <v>99050.332266666665</v>
      </c>
      <c r="AU12" s="20">
        <f t="shared" si="28"/>
        <v>83235.573333333334</v>
      </c>
      <c r="AV12" s="20">
        <f t="shared" si="29"/>
        <v>99050.332266666665</v>
      </c>
      <c r="AW12" s="145">
        <f>STDEVP(AL12,AG12,W12)</f>
        <v>13308.345904992873</v>
      </c>
      <c r="AX12" s="69">
        <f t="shared" si="30"/>
        <v>0.13435942717651561</v>
      </c>
      <c r="AY12" s="9">
        <f t="shared" si="33"/>
        <v>1188603.9871999999</v>
      </c>
    </row>
    <row r="13" spans="1:51" ht="24.75" customHeight="1">
      <c r="A13" s="16">
        <v>28</v>
      </c>
      <c r="B13" s="404"/>
      <c r="C13" s="153" t="s">
        <v>67</v>
      </c>
      <c r="D13" s="18" t="s">
        <v>63</v>
      </c>
      <c r="E13" s="29">
        <v>1</v>
      </c>
      <c r="F13" s="19" t="s">
        <v>19</v>
      </c>
      <c r="G13" s="19"/>
      <c r="H13" s="74">
        <v>12</v>
      </c>
      <c r="I13" s="141"/>
      <c r="J13" s="20">
        <f t="shared" si="0"/>
        <v>0</v>
      </c>
      <c r="K13" s="20">
        <f t="shared" si="1"/>
        <v>0</v>
      </c>
      <c r="L13" s="20">
        <f t="shared" si="2"/>
        <v>0</v>
      </c>
      <c r="M13" s="123">
        <f t="shared" si="3"/>
        <v>0</v>
      </c>
      <c r="N13" s="6"/>
      <c r="O13" s="20">
        <f t="shared" si="4"/>
        <v>0</v>
      </c>
      <c r="P13" s="20">
        <f t="shared" si="5"/>
        <v>0</v>
      </c>
      <c r="Q13" s="20">
        <f t="shared" si="6"/>
        <v>0</v>
      </c>
      <c r="R13" s="123">
        <f t="shared" si="7"/>
        <v>0</v>
      </c>
      <c r="S13" s="6">
        <v>77310.92</v>
      </c>
      <c r="T13" s="20">
        <f t="shared" si="8"/>
        <v>14689.0748</v>
      </c>
      <c r="U13" s="20">
        <f t="shared" si="9"/>
        <v>91999.9948</v>
      </c>
      <c r="V13" s="20">
        <f t="shared" si="10"/>
        <v>77310.92</v>
      </c>
      <c r="W13" s="126">
        <f t="shared" si="11"/>
        <v>91999.9948</v>
      </c>
      <c r="X13" s="6"/>
      <c r="Y13" s="20">
        <f t="shared" si="12"/>
        <v>0</v>
      </c>
      <c r="Z13" s="20">
        <f t="shared" si="13"/>
        <v>0</v>
      </c>
      <c r="AA13" s="20">
        <f t="shared" si="14"/>
        <v>0</v>
      </c>
      <c r="AB13" s="143">
        <f t="shared" si="15"/>
        <v>0</v>
      </c>
      <c r="AC13" s="6">
        <v>101478.99</v>
      </c>
      <c r="AD13" s="20">
        <f t="shared" si="16"/>
        <v>19281.008100000003</v>
      </c>
      <c r="AE13" s="20">
        <f t="shared" si="17"/>
        <v>120759.99810000001</v>
      </c>
      <c r="AF13" s="137">
        <f t="shared" si="31"/>
        <v>101478.99</v>
      </c>
      <c r="AG13" s="148">
        <f t="shared" si="32"/>
        <v>120759.99810000001</v>
      </c>
      <c r="AH13" s="151">
        <v>73498.320000000007</v>
      </c>
      <c r="AI13" s="20">
        <f t="shared" si="18"/>
        <v>13964.680800000002</v>
      </c>
      <c r="AJ13" s="20">
        <f t="shared" si="19"/>
        <v>87463.000800000009</v>
      </c>
      <c r="AK13" s="20">
        <f t="shared" si="20"/>
        <v>73498.320000000007</v>
      </c>
      <c r="AL13" s="149">
        <f t="shared" si="21"/>
        <v>87463.000800000009</v>
      </c>
      <c r="AM13" s="6"/>
      <c r="AN13" s="20">
        <f t="shared" si="22"/>
        <v>0</v>
      </c>
      <c r="AO13" s="20">
        <f t="shared" si="23"/>
        <v>0</v>
      </c>
      <c r="AP13" s="137">
        <f t="shared" si="24"/>
        <v>0</v>
      </c>
      <c r="AQ13" s="140">
        <f t="shared" si="25"/>
        <v>0</v>
      </c>
      <c r="AR13" s="144">
        <f>(S13+AC13+AH13)/3</f>
        <v>84096.076666666675</v>
      </c>
      <c r="AS13" s="20">
        <f t="shared" si="26"/>
        <v>15978.254566666668</v>
      </c>
      <c r="AT13" s="20">
        <f t="shared" si="27"/>
        <v>100074.33123333335</v>
      </c>
      <c r="AU13" s="20">
        <f t="shared" si="28"/>
        <v>84096.076666666675</v>
      </c>
      <c r="AV13" s="20">
        <f t="shared" si="29"/>
        <v>100074.33123333335</v>
      </c>
      <c r="AW13" s="145">
        <f>STDEVP(AL13,AG13,W13)</f>
        <v>14743.782620210848</v>
      </c>
      <c r="AX13" s="69">
        <f t="shared" si="30"/>
        <v>0.14732831524833515</v>
      </c>
      <c r="AY13" s="9">
        <f t="shared" si="33"/>
        <v>1200891.9748000002</v>
      </c>
    </row>
    <row r="14" spans="1:51" ht="33" customHeight="1">
      <c r="A14" s="16">
        <v>29</v>
      </c>
      <c r="B14" s="404"/>
      <c r="C14" s="86" t="s">
        <v>38</v>
      </c>
      <c r="D14" s="157" t="s">
        <v>39</v>
      </c>
      <c r="E14" s="98">
        <v>1</v>
      </c>
      <c r="F14" s="86" t="s">
        <v>19</v>
      </c>
      <c r="G14" s="86"/>
      <c r="H14" s="158">
        <v>10</v>
      </c>
      <c r="I14" s="141">
        <v>74016.81</v>
      </c>
      <c r="J14" s="20">
        <f t="shared" si="0"/>
        <v>14063.1939</v>
      </c>
      <c r="K14" s="20">
        <f t="shared" si="1"/>
        <v>88080.003899999996</v>
      </c>
      <c r="L14" s="20">
        <f t="shared" si="2"/>
        <v>74016.81</v>
      </c>
      <c r="M14" s="123">
        <f t="shared" si="3"/>
        <v>88080.003899999996</v>
      </c>
      <c r="N14" s="6">
        <v>78400</v>
      </c>
      <c r="O14" s="20">
        <f t="shared" si="4"/>
        <v>14896</v>
      </c>
      <c r="P14" s="20">
        <f t="shared" si="5"/>
        <v>93296</v>
      </c>
      <c r="Q14" s="20">
        <f t="shared" si="6"/>
        <v>78400</v>
      </c>
      <c r="R14" s="123">
        <f t="shared" si="7"/>
        <v>93296</v>
      </c>
      <c r="S14" s="6"/>
      <c r="T14" s="20">
        <f t="shared" si="8"/>
        <v>0</v>
      </c>
      <c r="U14" s="20">
        <f t="shared" si="9"/>
        <v>0</v>
      </c>
      <c r="V14" s="20">
        <f t="shared" si="10"/>
        <v>0</v>
      </c>
      <c r="W14" s="126">
        <f t="shared" si="11"/>
        <v>0</v>
      </c>
      <c r="X14" s="6"/>
      <c r="Y14" s="20">
        <f t="shared" si="12"/>
        <v>0</v>
      </c>
      <c r="Z14" s="20">
        <f t="shared" si="13"/>
        <v>0</v>
      </c>
      <c r="AA14" s="20">
        <f t="shared" si="14"/>
        <v>0</v>
      </c>
      <c r="AB14" s="126">
        <f t="shared" si="15"/>
        <v>0</v>
      </c>
      <c r="AC14" s="6"/>
      <c r="AD14" s="20">
        <f t="shared" si="16"/>
        <v>0</v>
      </c>
      <c r="AE14" s="20">
        <f t="shared" si="17"/>
        <v>0</v>
      </c>
      <c r="AF14" s="137">
        <f t="shared" si="31"/>
        <v>0</v>
      </c>
      <c r="AG14" s="148">
        <f t="shared" si="32"/>
        <v>0</v>
      </c>
      <c r="AH14" s="151">
        <v>65366.39</v>
      </c>
      <c r="AI14" s="20">
        <f t="shared" si="18"/>
        <v>12419.614100000001</v>
      </c>
      <c r="AJ14" s="20">
        <f t="shared" si="19"/>
        <v>77786.004100000006</v>
      </c>
      <c r="AK14" s="20">
        <f t="shared" si="20"/>
        <v>65366.39</v>
      </c>
      <c r="AL14" s="149">
        <f t="shared" si="21"/>
        <v>77786.004100000006</v>
      </c>
      <c r="AM14" s="6"/>
      <c r="AN14" s="20">
        <f t="shared" si="22"/>
        <v>0</v>
      </c>
      <c r="AO14" s="20">
        <f t="shared" si="23"/>
        <v>0</v>
      </c>
      <c r="AP14" s="137">
        <f t="shared" si="24"/>
        <v>0</v>
      </c>
      <c r="AQ14" s="140">
        <f t="shared" si="25"/>
        <v>0</v>
      </c>
      <c r="AR14" s="154">
        <f>(N14+AH14+I14)/3</f>
        <v>72594.400000000009</v>
      </c>
      <c r="AS14" s="20">
        <f t="shared" si="26"/>
        <v>13792.936000000002</v>
      </c>
      <c r="AT14" s="20">
        <f t="shared" si="27"/>
        <v>86387.33600000001</v>
      </c>
      <c r="AU14" s="20">
        <f t="shared" si="28"/>
        <v>72594.400000000009</v>
      </c>
      <c r="AV14" s="20">
        <f t="shared" si="29"/>
        <v>86387.33600000001</v>
      </c>
      <c r="AW14" s="145">
        <f>STDEVP(AL14,R14,M14)</f>
        <v>6444.0585901160121</v>
      </c>
      <c r="AX14" s="155">
        <f t="shared" si="30"/>
        <v>7.4594945144691241E-2</v>
      </c>
      <c r="AY14" s="9">
        <f t="shared" si="33"/>
        <v>863873.3600000001</v>
      </c>
    </row>
    <row r="15" spans="1:51" ht="31.5" customHeight="1">
      <c r="A15" s="16">
        <v>30</v>
      </c>
      <c r="B15" s="404"/>
      <c r="C15" s="86" t="s">
        <v>40</v>
      </c>
      <c r="D15" s="157" t="s">
        <v>39</v>
      </c>
      <c r="E15" s="98">
        <v>1</v>
      </c>
      <c r="F15" s="86" t="s">
        <v>19</v>
      </c>
      <c r="G15" s="86"/>
      <c r="H15" s="158">
        <v>10</v>
      </c>
      <c r="I15" s="141">
        <v>74016.81</v>
      </c>
      <c r="J15" s="20">
        <f t="shared" si="0"/>
        <v>14063.1939</v>
      </c>
      <c r="K15" s="20">
        <f t="shared" si="1"/>
        <v>88080.003899999996</v>
      </c>
      <c r="L15" s="20">
        <f t="shared" si="2"/>
        <v>74016.81</v>
      </c>
      <c r="M15" s="123">
        <f t="shared" si="3"/>
        <v>88080.003899999996</v>
      </c>
      <c r="N15" s="6">
        <v>76934.45</v>
      </c>
      <c r="O15" s="20">
        <f t="shared" si="4"/>
        <v>14617.5455</v>
      </c>
      <c r="P15" s="20">
        <f t="shared" si="5"/>
        <v>91551.99549999999</v>
      </c>
      <c r="Q15" s="20">
        <f t="shared" si="6"/>
        <v>76934.45</v>
      </c>
      <c r="R15" s="123">
        <f t="shared" si="7"/>
        <v>91551.99549999999</v>
      </c>
      <c r="S15" s="6"/>
      <c r="T15" s="20">
        <f t="shared" si="8"/>
        <v>0</v>
      </c>
      <c r="U15" s="20">
        <f t="shared" si="9"/>
        <v>0</v>
      </c>
      <c r="V15" s="20">
        <f t="shared" si="10"/>
        <v>0</v>
      </c>
      <c r="W15" s="126">
        <f t="shared" si="11"/>
        <v>0</v>
      </c>
      <c r="X15" s="6"/>
      <c r="Y15" s="20">
        <f t="shared" si="12"/>
        <v>0</v>
      </c>
      <c r="Z15" s="20">
        <f t="shared" si="13"/>
        <v>0</v>
      </c>
      <c r="AA15" s="20">
        <f t="shared" si="14"/>
        <v>0</v>
      </c>
      <c r="AB15" s="126">
        <f t="shared" si="15"/>
        <v>0</v>
      </c>
      <c r="AC15" s="6"/>
      <c r="AD15" s="20">
        <f t="shared" si="16"/>
        <v>0</v>
      </c>
      <c r="AE15" s="20">
        <f t="shared" si="17"/>
        <v>0</v>
      </c>
      <c r="AF15" s="137">
        <f t="shared" si="31"/>
        <v>0</v>
      </c>
      <c r="AG15" s="148">
        <f t="shared" si="32"/>
        <v>0</v>
      </c>
      <c r="AH15" s="127">
        <v>54911.76</v>
      </c>
      <c r="AI15" s="20">
        <f t="shared" si="18"/>
        <v>10433.234400000001</v>
      </c>
      <c r="AJ15" s="20">
        <f t="shared" si="19"/>
        <v>65344.994400000003</v>
      </c>
      <c r="AK15" s="20">
        <f t="shared" si="20"/>
        <v>54911.76</v>
      </c>
      <c r="AL15" s="149">
        <f t="shared" si="21"/>
        <v>65344.994400000003</v>
      </c>
      <c r="AM15" s="6"/>
      <c r="AN15" s="20">
        <f t="shared" si="22"/>
        <v>0</v>
      </c>
      <c r="AO15" s="20">
        <f t="shared" si="23"/>
        <v>0</v>
      </c>
      <c r="AP15" s="137">
        <f t="shared" si="24"/>
        <v>0</v>
      </c>
      <c r="AQ15" s="140">
        <f t="shared" si="25"/>
        <v>0</v>
      </c>
      <c r="AR15" s="154">
        <f>(N15+AH15+I15)/3</f>
        <v>68621.006666666668</v>
      </c>
      <c r="AS15" s="20">
        <f t="shared" si="26"/>
        <v>13037.991266666668</v>
      </c>
      <c r="AT15" s="20">
        <f t="shared" si="27"/>
        <v>81658.997933333332</v>
      </c>
      <c r="AU15" s="20">
        <f t="shared" si="28"/>
        <v>68621.006666666668</v>
      </c>
      <c r="AV15" s="20">
        <f t="shared" si="29"/>
        <v>81658.997933333332</v>
      </c>
      <c r="AW15" s="145">
        <f>STDEVP(AL15,R15,M15)</f>
        <v>11622.498723935601</v>
      </c>
      <c r="AX15" s="156">
        <f t="shared" si="30"/>
        <v>0.14232967606857294</v>
      </c>
      <c r="AY15" s="9">
        <f t="shared" si="33"/>
        <v>816589.97933333332</v>
      </c>
    </row>
    <row r="16" spans="1:51" ht="29.25" customHeight="1">
      <c r="A16" s="16">
        <v>31</v>
      </c>
      <c r="B16" s="404"/>
      <c r="C16" s="147" t="s">
        <v>68</v>
      </c>
      <c r="D16" s="18" t="s">
        <v>71</v>
      </c>
      <c r="E16" s="29">
        <v>1</v>
      </c>
      <c r="F16" s="19" t="s">
        <v>19</v>
      </c>
      <c r="G16" s="19"/>
      <c r="H16" s="74">
        <v>12</v>
      </c>
      <c r="I16" s="141">
        <v>85800</v>
      </c>
      <c r="J16" s="20">
        <f t="shared" si="0"/>
        <v>16302</v>
      </c>
      <c r="K16" s="20">
        <f t="shared" si="1"/>
        <v>102102</v>
      </c>
      <c r="L16" s="20">
        <f t="shared" si="2"/>
        <v>85800</v>
      </c>
      <c r="M16" s="123">
        <f t="shared" si="3"/>
        <v>102102</v>
      </c>
      <c r="N16" s="6"/>
      <c r="O16" s="20">
        <f t="shared" si="4"/>
        <v>0</v>
      </c>
      <c r="P16" s="20">
        <f t="shared" si="5"/>
        <v>0</v>
      </c>
      <c r="Q16" s="20">
        <f t="shared" si="6"/>
        <v>0</v>
      </c>
      <c r="R16" s="123">
        <f t="shared" si="7"/>
        <v>0</v>
      </c>
      <c r="S16" s="6">
        <v>105042.02</v>
      </c>
      <c r="T16" s="20">
        <f t="shared" si="8"/>
        <v>19957.983800000002</v>
      </c>
      <c r="U16" s="20">
        <f t="shared" si="9"/>
        <v>125000.00380000001</v>
      </c>
      <c r="V16" s="20">
        <f t="shared" si="10"/>
        <v>105042.02</v>
      </c>
      <c r="W16" s="126">
        <f t="shared" si="11"/>
        <v>125000.00380000001</v>
      </c>
      <c r="X16" s="6"/>
      <c r="Y16" s="20">
        <f t="shared" si="12"/>
        <v>0</v>
      </c>
      <c r="Z16" s="20">
        <f t="shared" si="13"/>
        <v>0</v>
      </c>
      <c r="AA16" s="20">
        <f t="shared" si="14"/>
        <v>0</v>
      </c>
      <c r="AB16" s="143">
        <f t="shared" si="15"/>
        <v>0</v>
      </c>
      <c r="AC16" s="6">
        <v>85668.91</v>
      </c>
      <c r="AD16" s="20">
        <f t="shared" si="16"/>
        <v>16277.092900000001</v>
      </c>
      <c r="AE16" s="20">
        <f t="shared" si="17"/>
        <v>101946.00290000001</v>
      </c>
      <c r="AF16" s="137">
        <f t="shared" si="31"/>
        <v>85668.91</v>
      </c>
      <c r="AG16" s="148">
        <f t="shared" si="32"/>
        <v>101946.00290000001</v>
      </c>
      <c r="AH16" s="6"/>
      <c r="AI16" s="20">
        <f t="shared" si="18"/>
        <v>0</v>
      </c>
      <c r="AJ16" s="20">
        <f t="shared" si="19"/>
        <v>0</v>
      </c>
      <c r="AK16" s="20">
        <f t="shared" si="20"/>
        <v>0</v>
      </c>
      <c r="AL16" s="126">
        <f t="shared" si="21"/>
        <v>0</v>
      </c>
      <c r="AM16" s="6"/>
      <c r="AN16" s="20">
        <f t="shared" si="22"/>
        <v>0</v>
      </c>
      <c r="AO16" s="20">
        <f t="shared" si="23"/>
        <v>0</v>
      </c>
      <c r="AP16" s="137">
        <f t="shared" si="24"/>
        <v>0</v>
      </c>
      <c r="AQ16" s="140">
        <f t="shared" si="25"/>
        <v>0</v>
      </c>
      <c r="AR16" s="144">
        <f>(I16+S16+AC16)/3</f>
        <v>92170.310000000012</v>
      </c>
      <c r="AS16" s="20">
        <f t="shared" si="26"/>
        <v>17512.358900000003</v>
      </c>
      <c r="AT16" s="20">
        <f t="shared" si="27"/>
        <v>109682.66890000002</v>
      </c>
      <c r="AU16" s="20">
        <f t="shared" si="28"/>
        <v>92170.310000000012</v>
      </c>
      <c r="AV16" s="20">
        <f t="shared" si="29"/>
        <v>109682.66890000002</v>
      </c>
      <c r="AW16" s="145">
        <f>STDEVP(AG16,W16,M16)</f>
        <v>10831.178609393368</v>
      </c>
      <c r="AX16" s="69">
        <f t="shared" si="30"/>
        <v>9.8750137264332793E-2</v>
      </c>
      <c r="AY16" s="9">
        <f t="shared" si="33"/>
        <v>1316192.0268000001</v>
      </c>
    </row>
    <row r="17" spans="1:52" ht="36" customHeight="1">
      <c r="A17" s="16">
        <v>32</v>
      </c>
      <c r="B17" s="404"/>
      <c r="C17" s="147" t="s">
        <v>69</v>
      </c>
      <c r="D17" s="18" t="s">
        <v>72</v>
      </c>
      <c r="E17" s="29">
        <v>1</v>
      </c>
      <c r="F17" s="19" t="s">
        <v>19</v>
      </c>
      <c r="G17" s="19"/>
      <c r="H17" s="74">
        <v>12</v>
      </c>
      <c r="I17" s="141">
        <v>79868.91</v>
      </c>
      <c r="J17" s="20">
        <f t="shared" si="0"/>
        <v>15175.092900000001</v>
      </c>
      <c r="K17" s="20">
        <f t="shared" si="1"/>
        <v>95044.002900000007</v>
      </c>
      <c r="L17" s="20">
        <f t="shared" si="2"/>
        <v>79868.91</v>
      </c>
      <c r="M17" s="123">
        <f t="shared" si="3"/>
        <v>95044.002900000007</v>
      </c>
      <c r="N17" s="6"/>
      <c r="O17" s="20">
        <f t="shared" si="4"/>
        <v>0</v>
      </c>
      <c r="P17" s="20">
        <f t="shared" si="5"/>
        <v>0</v>
      </c>
      <c r="Q17" s="20">
        <f t="shared" si="6"/>
        <v>0</v>
      </c>
      <c r="R17" s="123">
        <f t="shared" si="7"/>
        <v>0</v>
      </c>
      <c r="S17" s="6">
        <v>105042.02</v>
      </c>
      <c r="T17" s="20">
        <f t="shared" si="8"/>
        <v>19957.983800000002</v>
      </c>
      <c r="U17" s="20">
        <f t="shared" si="9"/>
        <v>125000.00380000001</v>
      </c>
      <c r="V17" s="20">
        <f t="shared" si="10"/>
        <v>105042.02</v>
      </c>
      <c r="W17" s="126">
        <f t="shared" si="11"/>
        <v>125000.00380000001</v>
      </c>
      <c r="X17" s="6"/>
      <c r="Y17" s="20">
        <f t="shared" si="12"/>
        <v>0</v>
      </c>
      <c r="Z17" s="20">
        <f t="shared" si="13"/>
        <v>0</v>
      </c>
      <c r="AA17" s="20">
        <f t="shared" si="14"/>
        <v>0</v>
      </c>
      <c r="AB17" s="143">
        <f t="shared" si="15"/>
        <v>0</v>
      </c>
      <c r="AC17" s="6">
        <v>87766.39</v>
      </c>
      <c r="AD17" s="20">
        <f t="shared" si="16"/>
        <v>16675.614099999999</v>
      </c>
      <c r="AE17" s="20">
        <f t="shared" si="17"/>
        <v>104442.00409999999</v>
      </c>
      <c r="AF17" s="137">
        <f t="shared" si="31"/>
        <v>87766.39</v>
      </c>
      <c r="AG17" s="148">
        <f t="shared" si="32"/>
        <v>104442.00409999999</v>
      </c>
      <c r="AH17" s="6"/>
      <c r="AI17" s="20">
        <f t="shared" si="18"/>
        <v>0</v>
      </c>
      <c r="AJ17" s="20">
        <f t="shared" si="19"/>
        <v>0</v>
      </c>
      <c r="AK17" s="20">
        <f t="shared" si="20"/>
        <v>0</v>
      </c>
      <c r="AL17" s="126">
        <f t="shared" si="21"/>
        <v>0</v>
      </c>
      <c r="AM17" s="6"/>
      <c r="AN17" s="20">
        <f t="shared" si="22"/>
        <v>0</v>
      </c>
      <c r="AO17" s="20">
        <f t="shared" si="23"/>
        <v>0</v>
      </c>
      <c r="AP17" s="137">
        <f t="shared" si="24"/>
        <v>0</v>
      </c>
      <c r="AQ17" s="140">
        <f t="shared" si="25"/>
        <v>0</v>
      </c>
      <c r="AR17" s="144">
        <f>(I17+S17+AC17)/3</f>
        <v>90892.44</v>
      </c>
      <c r="AS17" s="20">
        <f t="shared" si="26"/>
        <v>17269.563600000001</v>
      </c>
      <c r="AT17" s="20">
        <f t="shared" si="27"/>
        <v>108162.0036</v>
      </c>
      <c r="AU17" s="20">
        <f t="shared" si="28"/>
        <v>90892.44</v>
      </c>
      <c r="AV17" s="20">
        <f t="shared" si="29"/>
        <v>108162.0036</v>
      </c>
      <c r="AW17" s="145">
        <f>STDEVP(AG17,W17,M17)</f>
        <v>12509.177822441765</v>
      </c>
      <c r="AX17" s="69">
        <f t="shared" si="30"/>
        <v>0.11565223836554157</v>
      </c>
      <c r="AY17" s="9">
        <f t="shared" si="33"/>
        <v>1297944.0432</v>
      </c>
    </row>
    <row r="18" spans="1:52" ht="35.25" customHeight="1">
      <c r="A18" s="16">
        <v>33</v>
      </c>
      <c r="B18" s="404"/>
      <c r="C18" s="147" t="s">
        <v>41</v>
      </c>
      <c r="D18" s="18" t="s">
        <v>42</v>
      </c>
      <c r="E18" s="29">
        <v>1</v>
      </c>
      <c r="F18" s="19" t="s">
        <v>19</v>
      </c>
      <c r="G18" s="19"/>
      <c r="H18" s="74">
        <v>24</v>
      </c>
      <c r="I18" s="141">
        <v>126970.59</v>
      </c>
      <c r="J18" s="20">
        <f t="shared" si="0"/>
        <v>24124.412100000001</v>
      </c>
      <c r="K18" s="20">
        <f t="shared" si="1"/>
        <v>151095.00209999998</v>
      </c>
      <c r="L18" s="20">
        <f t="shared" si="2"/>
        <v>126970.59</v>
      </c>
      <c r="M18" s="123">
        <f t="shared" si="3"/>
        <v>151095.00209999998</v>
      </c>
      <c r="N18" s="6"/>
      <c r="O18" s="20">
        <f t="shared" si="4"/>
        <v>0</v>
      </c>
      <c r="P18" s="20">
        <f t="shared" si="5"/>
        <v>0</v>
      </c>
      <c r="Q18" s="20">
        <f t="shared" si="6"/>
        <v>0</v>
      </c>
      <c r="R18" s="123">
        <f t="shared" si="7"/>
        <v>0</v>
      </c>
      <c r="S18" s="6">
        <v>126050.42</v>
      </c>
      <c r="T18" s="20">
        <f t="shared" si="8"/>
        <v>23949.5798</v>
      </c>
      <c r="U18" s="20">
        <f t="shared" si="9"/>
        <v>149999.99979999999</v>
      </c>
      <c r="V18" s="20">
        <f t="shared" si="10"/>
        <v>126050.42</v>
      </c>
      <c r="W18" s="126">
        <f t="shared" si="11"/>
        <v>149999.99979999999</v>
      </c>
      <c r="X18" s="6"/>
      <c r="Y18" s="20">
        <f t="shared" si="12"/>
        <v>0</v>
      </c>
      <c r="Z18" s="20">
        <f t="shared" si="13"/>
        <v>0</v>
      </c>
      <c r="AA18" s="20">
        <f t="shared" si="14"/>
        <v>0</v>
      </c>
      <c r="AB18" s="126">
        <f t="shared" si="15"/>
        <v>0</v>
      </c>
      <c r="AC18" s="6"/>
      <c r="AD18" s="20">
        <f t="shared" si="16"/>
        <v>0</v>
      </c>
      <c r="AE18" s="20">
        <f t="shared" si="17"/>
        <v>0</v>
      </c>
      <c r="AF18" s="137">
        <f t="shared" si="31"/>
        <v>0</v>
      </c>
      <c r="AG18" s="148">
        <f t="shared" si="32"/>
        <v>0</v>
      </c>
      <c r="AH18" s="151">
        <v>119221.85</v>
      </c>
      <c r="AI18" s="20">
        <f t="shared" si="18"/>
        <v>22652.1515</v>
      </c>
      <c r="AJ18" s="20">
        <f t="shared" si="19"/>
        <v>141874.00150000001</v>
      </c>
      <c r="AK18" s="20">
        <f t="shared" si="20"/>
        <v>119221.85</v>
      </c>
      <c r="AL18" s="126">
        <f t="shared" si="21"/>
        <v>141874.00150000001</v>
      </c>
      <c r="AM18" s="6"/>
      <c r="AN18" s="20">
        <f t="shared" si="22"/>
        <v>0</v>
      </c>
      <c r="AO18" s="20">
        <f t="shared" si="23"/>
        <v>0</v>
      </c>
      <c r="AP18" s="137">
        <f t="shared" si="24"/>
        <v>0</v>
      </c>
      <c r="AQ18" s="140">
        <f t="shared" si="25"/>
        <v>0</v>
      </c>
      <c r="AR18" s="144">
        <f>(I18+S18+AH18)/3</f>
        <v>124080.95333333332</v>
      </c>
      <c r="AS18" s="20">
        <f t="shared" si="26"/>
        <v>23575.381133333332</v>
      </c>
      <c r="AT18" s="20">
        <f t="shared" si="27"/>
        <v>147656.33446666665</v>
      </c>
      <c r="AU18" s="20">
        <f t="shared" si="28"/>
        <v>124080.95333333332</v>
      </c>
      <c r="AV18" s="20">
        <f t="shared" si="29"/>
        <v>147656.33446666665</v>
      </c>
      <c r="AW18" s="145">
        <f>STDEVP(AL18,W18,M18)</f>
        <v>4113.0919766279048</v>
      </c>
      <c r="AX18" s="69">
        <f t="shared" si="30"/>
        <v>2.7855845070814983E-2</v>
      </c>
      <c r="AY18" s="9">
        <f t="shared" si="33"/>
        <v>3543752.0271999994</v>
      </c>
    </row>
    <row r="19" spans="1:52" ht="36.75" customHeight="1">
      <c r="A19" s="16">
        <v>34</v>
      </c>
      <c r="B19" s="404"/>
      <c r="C19" s="147" t="s">
        <v>157</v>
      </c>
      <c r="D19" s="18" t="s">
        <v>70</v>
      </c>
      <c r="E19" s="29">
        <v>1</v>
      </c>
      <c r="F19" s="19" t="s">
        <v>19</v>
      </c>
      <c r="G19" s="19"/>
      <c r="H19" s="74">
        <v>15</v>
      </c>
      <c r="I19" s="141">
        <v>101030.25</v>
      </c>
      <c r="J19" s="20">
        <f t="shared" si="0"/>
        <v>19195.747500000001</v>
      </c>
      <c r="K19" s="20">
        <f t="shared" si="1"/>
        <v>120225.9975</v>
      </c>
      <c r="L19" s="20">
        <f t="shared" si="2"/>
        <v>101030.25</v>
      </c>
      <c r="M19" s="123">
        <f t="shared" si="3"/>
        <v>120225.9975</v>
      </c>
      <c r="N19" s="6"/>
      <c r="O19" s="20">
        <f t="shared" si="4"/>
        <v>0</v>
      </c>
      <c r="P19" s="20">
        <f t="shared" si="5"/>
        <v>0</v>
      </c>
      <c r="Q19" s="20">
        <f t="shared" si="6"/>
        <v>0</v>
      </c>
      <c r="R19" s="123">
        <f t="shared" si="7"/>
        <v>0</v>
      </c>
      <c r="S19" s="6">
        <v>117647.06</v>
      </c>
      <c r="T19" s="20">
        <f t="shared" si="8"/>
        <v>22352.9414</v>
      </c>
      <c r="U19" s="20">
        <f t="shared" si="9"/>
        <v>140000.00140000001</v>
      </c>
      <c r="V19" s="20">
        <f t="shared" si="10"/>
        <v>117647.06</v>
      </c>
      <c r="W19" s="126">
        <f t="shared" si="11"/>
        <v>140000.00140000001</v>
      </c>
      <c r="X19" s="6"/>
      <c r="Y19" s="20">
        <f t="shared" si="12"/>
        <v>0</v>
      </c>
      <c r="Z19" s="20">
        <f t="shared" si="13"/>
        <v>0</v>
      </c>
      <c r="AA19" s="20">
        <f t="shared" si="14"/>
        <v>0</v>
      </c>
      <c r="AB19" s="126">
        <f t="shared" si="15"/>
        <v>0</v>
      </c>
      <c r="AC19" s="6"/>
      <c r="AD19" s="20">
        <f t="shared" si="16"/>
        <v>0</v>
      </c>
      <c r="AE19" s="20">
        <f t="shared" si="17"/>
        <v>0</v>
      </c>
      <c r="AF19" s="137">
        <f t="shared" si="31"/>
        <v>0</v>
      </c>
      <c r="AG19" s="148">
        <f t="shared" si="32"/>
        <v>0</v>
      </c>
      <c r="AH19" s="6"/>
      <c r="AI19" s="20">
        <f t="shared" si="18"/>
        <v>0</v>
      </c>
      <c r="AJ19" s="20">
        <f t="shared" si="19"/>
        <v>0</v>
      </c>
      <c r="AK19" s="20">
        <f t="shared" si="20"/>
        <v>0</v>
      </c>
      <c r="AL19" s="126">
        <f t="shared" si="21"/>
        <v>0</v>
      </c>
      <c r="AM19" s="6">
        <v>105042.02</v>
      </c>
      <c r="AN19" s="20">
        <f t="shared" si="22"/>
        <v>19957.983800000002</v>
      </c>
      <c r="AO19" s="20">
        <f t="shared" si="23"/>
        <v>125000.00380000001</v>
      </c>
      <c r="AP19" s="137">
        <f t="shared" si="24"/>
        <v>105042.02</v>
      </c>
      <c r="AQ19" s="140">
        <f t="shared" si="25"/>
        <v>125000.00380000001</v>
      </c>
      <c r="AR19" s="144">
        <f>(I19+S19+AM19)/3</f>
        <v>107906.44333333334</v>
      </c>
      <c r="AS19" s="20">
        <f t="shared" si="26"/>
        <v>20502.224233333334</v>
      </c>
      <c r="AT19" s="20">
        <f t="shared" si="27"/>
        <v>128408.66756666667</v>
      </c>
      <c r="AU19" s="20">
        <f t="shared" si="28"/>
        <v>107906.44333333334</v>
      </c>
      <c r="AV19" s="20">
        <f t="shared" si="29"/>
        <v>128408.66756666667</v>
      </c>
      <c r="AW19" s="145">
        <f>STDEVP(AQ19,W19,M19)</f>
        <v>8424.846153489234</v>
      </c>
      <c r="AX19" s="69">
        <f t="shared" si="30"/>
        <v>6.560963767586217E-2</v>
      </c>
      <c r="AY19" s="9">
        <f t="shared" si="33"/>
        <v>1926130.0135000001</v>
      </c>
    </row>
    <row r="20" spans="1:52" ht="30" customHeight="1">
      <c r="A20" s="16">
        <v>35</v>
      </c>
      <c r="B20" s="404"/>
      <c r="C20" s="147" t="s">
        <v>43</v>
      </c>
      <c r="D20" s="18" t="s">
        <v>50</v>
      </c>
      <c r="E20" s="29">
        <v>1</v>
      </c>
      <c r="F20" s="19" t="s">
        <v>19</v>
      </c>
      <c r="G20" s="19"/>
      <c r="H20" s="74">
        <v>10</v>
      </c>
      <c r="I20" s="141"/>
      <c r="J20" s="20">
        <f t="shared" si="0"/>
        <v>0</v>
      </c>
      <c r="K20" s="20">
        <f t="shared" si="1"/>
        <v>0</v>
      </c>
      <c r="L20" s="20">
        <f t="shared" si="2"/>
        <v>0</v>
      </c>
      <c r="M20" s="123">
        <f t="shared" si="3"/>
        <v>0</v>
      </c>
      <c r="N20" s="6">
        <v>63745.38</v>
      </c>
      <c r="O20" s="20">
        <f t="shared" si="4"/>
        <v>12111.6222</v>
      </c>
      <c r="P20" s="20">
        <f t="shared" si="5"/>
        <v>75857.002200000003</v>
      </c>
      <c r="Q20" s="20">
        <f t="shared" si="6"/>
        <v>63745.38</v>
      </c>
      <c r="R20" s="123">
        <f t="shared" si="7"/>
        <v>75857.002200000003</v>
      </c>
      <c r="S20" s="6"/>
      <c r="T20" s="20">
        <f t="shared" si="8"/>
        <v>0</v>
      </c>
      <c r="U20" s="20">
        <f t="shared" si="9"/>
        <v>0</v>
      </c>
      <c r="V20" s="20">
        <f t="shared" si="10"/>
        <v>0</v>
      </c>
      <c r="W20" s="126">
        <f t="shared" si="11"/>
        <v>0</v>
      </c>
      <c r="X20" s="6"/>
      <c r="Y20" s="20">
        <f t="shared" si="12"/>
        <v>0</v>
      </c>
      <c r="Z20" s="20">
        <f t="shared" si="13"/>
        <v>0</v>
      </c>
      <c r="AA20" s="20">
        <f t="shared" si="14"/>
        <v>0</v>
      </c>
      <c r="AB20" s="126">
        <f t="shared" si="15"/>
        <v>0</v>
      </c>
      <c r="AC20" s="6">
        <v>93251.26</v>
      </c>
      <c r="AD20" s="20">
        <f t="shared" si="16"/>
        <v>17717.739399999999</v>
      </c>
      <c r="AE20" s="20">
        <f t="shared" si="17"/>
        <v>110968.9994</v>
      </c>
      <c r="AF20" s="137">
        <f t="shared" si="31"/>
        <v>93251.26</v>
      </c>
      <c r="AG20" s="148">
        <f t="shared" si="32"/>
        <v>110968.9994</v>
      </c>
      <c r="AH20" s="6">
        <v>75416.81</v>
      </c>
      <c r="AI20" s="20">
        <f t="shared" si="18"/>
        <v>14329.1939</v>
      </c>
      <c r="AJ20" s="20">
        <f t="shared" si="19"/>
        <v>89746.003899999996</v>
      </c>
      <c r="AK20" s="20">
        <f t="shared" si="20"/>
        <v>75416.81</v>
      </c>
      <c r="AL20" s="126">
        <f t="shared" si="21"/>
        <v>89746.003899999996</v>
      </c>
      <c r="AM20" s="6"/>
      <c r="AN20" s="20">
        <f t="shared" si="22"/>
        <v>0</v>
      </c>
      <c r="AO20" s="20">
        <f t="shared" si="23"/>
        <v>0</v>
      </c>
      <c r="AP20" s="137">
        <f t="shared" si="24"/>
        <v>0</v>
      </c>
      <c r="AQ20" s="140">
        <f t="shared" si="25"/>
        <v>0</v>
      </c>
      <c r="AR20" s="144">
        <f>(AH20+N20+AC20)/3</f>
        <v>77471.150000000009</v>
      </c>
      <c r="AS20" s="20">
        <f t="shared" si="26"/>
        <v>14719.518500000002</v>
      </c>
      <c r="AT20" s="20">
        <f t="shared" si="27"/>
        <v>92190.668500000014</v>
      </c>
      <c r="AU20" s="20">
        <f t="shared" si="28"/>
        <v>77471.150000000009</v>
      </c>
      <c r="AV20" s="20">
        <f t="shared" si="29"/>
        <v>92190.668500000014</v>
      </c>
      <c r="AW20" s="145">
        <f>STDEVP(R20,AG20,AL20)</f>
        <v>14438.268030897802</v>
      </c>
      <c r="AX20" s="69">
        <f t="shared" si="30"/>
        <v>0.15661311785474036</v>
      </c>
      <c r="AY20" s="9">
        <f t="shared" si="33"/>
        <v>921906.68500000017</v>
      </c>
    </row>
    <row r="21" spans="1:52" ht="36.75" customHeight="1">
      <c r="A21" s="16">
        <v>36</v>
      </c>
      <c r="B21" s="404"/>
      <c r="C21" s="147" t="s">
        <v>135</v>
      </c>
      <c r="D21" s="18" t="s">
        <v>134</v>
      </c>
      <c r="E21" s="29">
        <v>1</v>
      </c>
      <c r="F21" s="19" t="s">
        <v>19</v>
      </c>
      <c r="G21" s="19"/>
      <c r="H21" s="74">
        <v>6</v>
      </c>
      <c r="I21" s="141"/>
      <c r="J21" s="20">
        <f t="shared" si="0"/>
        <v>0</v>
      </c>
      <c r="K21" s="20">
        <f t="shared" si="1"/>
        <v>0</v>
      </c>
      <c r="L21" s="20">
        <f t="shared" si="2"/>
        <v>0</v>
      </c>
      <c r="M21" s="123">
        <f t="shared" si="3"/>
        <v>0</v>
      </c>
      <c r="N21" s="6"/>
      <c r="O21" s="20"/>
      <c r="P21" s="20"/>
      <c r="Q21" s="20"/>
      <c r="R21" s="123"/>
      <c r="S21" s="6"/>
      <c r="T21" s="20"/>
      <c r="U21" s="20"/>
      <c r="V21" s="20">
        <f t="shared" si="10"/>
        <v>0</v>
      </c>
      <c r="W21" s="126"/>
      <c r="X21" s="6">
        <v>54621</v>
      </c>
      <c r="Y21" s="20">
        <f t="shared" ref="Y21" si="38">X21*(19%)</f>
        <v>10377.99</v>
      </c>
      <c r="Z21" s="20">
        <f t="shared" ref="Z21" si="39">X21+Y21</f>
        <v>64998.99</v>
      </c>
      <c r="AA21" s="20">
        <f t="shared" si="14"/>
        <v>54621</v>
      </c>
      <c r="AB21" s="126">
        <f t="shared" si="15"/>
        <v>64998.99</v>
      </c>
      <c r="AC21" s="6"/>
      <c r="AD21" s="20">
        <f t="shared" si="16"/>
        <v>0</v>
      </c>
      <c r="AE21" s="20">
        <f t="shared" si="17"/>
        <v>0</v>
      </c>
      <c r="AF21" s="137">
        <f t="shared" si="31"/>
        <v>0</v>
      </c>
      <c r="AG21" s="148">
        <f t="shared" si="32"/>
        <v>0</v>
      </c>
      <c r="AH21" s="6">
        <v>55851.26</v>
      </c>
      <c r="AI21" s="20">
        <f t="shared" ref="AI21" si="40">AH21*(19%)</f>
        <v>10611.7394</v>
      </c>
      <c r="AJ21" s="20">
        <f t="shared" ref="AJ21" si="41">AH21+AI21</f>
        <v>66462.999400000001</v>
      </c>
      <c r="AK21" s="20">
        <f t="shared" si="20"/>
        <v>55851.26</v>
      </c>
      <c r="AL21" s="126">
        <f t="shared" si="21"/>
        <v>66462.999400000001</v>
      </c>
      <c r="AM21" s="6">
        <v>43697.48</v>
      </c>
      <c r="AN21" s="20">
        <f t="shared" ref="AN21" si="42">AM21*(19%)</f>
        <v>8302.521200000001</v>
      </c>
      <c r="AO21" s="20">
        <f t="shared" ref="AO21" si="43">AM21+AN21</f>
        <v>52000.001200000006</v>
      </c>
      <c r="AP21" s="137">
        <f t="shared" si="24"/>
        <v>43697.48</v>
      </c>
      <c r="AQ21" s="140">
        <f t="shared" si="25"/>
        <v>52000.001200000006</v>
      </c>
      <c r="AR21" s="144">
        <f>(X21+AH21+AM21)/3</f>
        <v>51389.913333333338</v>
      </c>
      <c r="AS21" s="20">
        <f t="shared" ref="AS21" si="44">(AR21*19%)</f>
        <v>9764.0835333333343</v>
      </c>
      <c r="AT21" s="20">
        <f t="shared" ref="AT21" si="45">(AR21+AS21)</f>
        <v>61153.996866666668</v>
      </c>
      <c r="AU21" s="20">
        <f t="shared" si="28"/>
        <v>51389.913333333338</v>
      </c>
      <c r="AV21" s="20">
        <f t="shared" si="29"/>
        <v>61153.996866666668</v>
      </c>
      <c r="AW21" s="145">
        <f>STDEVP(AB21,AL21,AQ21)</f>
        <v>6500.3875976661084</v>
      </c>
      <c r="AX21" s="69">
        <f t="shared" ref="AX21" si="46">(AW21/AV21)</f>
        <v>0.1062953842876178</v>
      </c>
      <c r="AY21" s="9">
        <v>366925</v>
      </c>
    </row>
    <row r="22" spans="1:52" ht="40.5" customHeight="1">
      <c r="A22" s="16">
        <v>37</v>
      </c>
      <c r="B22" s="404"/>
      <c r="C22" s="86" t="s">
        <v>51</v>
      </c>
      <c r="D22" s="157" t="s">
        <v>52</v>
      </c>
      <c r="E22" s="98">
        <v>1</v>
      </c>
      <c r="F22" s="86" t="s">
        <v>19</v>
      </c>
      <c r="G22" s="86"/>
      <c r="H22" s="158">
        <v>12</v>
      </c>
      <c r="I22" s="141">
        <v>70310.92</v>
      </c>
      <c r="J22" s="20">
        <f t="shared" si="0"/>
        <v>13359.0748</v>
      </c>
      <c r="K22" s="20">
        <f t="shared" si="1"/>
        <v>83669.9948</v>
      </c>
      <c r="L22" s="20">
        <f t="shared" si="2"/>
        <v>70310.92</v>
      </c>
      <c r="M22" s="123">
        <f t="shared" si="3"/>
        <v>83669.9948</v>
      </c>
      <c r="N22" s="6"/>
      <c r="O22" s="20">
        <f t="shared" si="4"/>
        <v>0</v>
      </c>
      <c r="P22" s="20">
        <f t="shared" si="5"/>
        <v>0</v>
      </c>
      <c r="Q22" s="20">
        <f t="shared" si="6"/>
        <v>0</v>
      </c>
      <c r="R22" s="123">
        <f t="shared" si="7"/>
        <v>0</v>
      </c>
      <c r="S22" s="6">
        <v>82352.94</v>
      </c>
      <c r="T22" s="20">
        <f t="shared" si="8"/>
        <v>15647.0586</v>
      </c>
      <c r="U22" s="20">
        <f t="shared" si="9"/>
        <v>97999.998600000006</v>
      </c>
      <c r="V22" s="20">
        <f t="shared" si="10"/>
        <v>82352.94</v>
      </c>
      <c r="W22" s="126">
        <f t="shared" si="11"/>
        <v>97999.998600000006</v>
      </c>
      <c r="X22" s="6"/>
      <c r="Y22" s="20">
        <f t="shared" si="12"/>
        <v>0</v>
      </c>
      <c r="Z22" s="20">
        <f t="shared" si="13"/>
        <v>0</v>
      </c>
      <c r="AA22" s="20">
        <f t="shared" si="14"/>
        <v>0</v>
      </c>
      <c r="AB22" s="126">
        <f t="shared" si="15"/>
        <v>0</v>
      </c>
      <c r="AC22" s="6"/>
      <c r="AD22" s="20">
        <f t="shared" si="16"/>
        <v>0</v>
      </c>
      <c r="AE22" s="20">
        <f t="shared" si="17"/>
        <v>0</v>
      </c>
      <c r="AF22" s="137">
        <f t="shared" si="31"/>
        <v>0</v>
      </c>
      <c r="AG22" s="148">
        <f t="shared" si="32"/>
        <v>0</v>
      </c>
      <c r="AH22" s="6">
        <v>68111.759999999995</v>
      </c>
      <c r="AI22" s="20">
        <f t="shared" si="18"/>
        <v>12941.234399999999</v>
      </c>
      <c r="AJ22" s="20">
        <f t="shared" si="19"/>
        <v>81052.994399999996</v>
      </c>
      <c r="AK22" s="20">
        <f t="shared" si="20"/>
        <v>68111.759999999995</v>
      </c>
      <c r="AL22" s="126">
        <f t="shared" si="21"/>
        <v>81052.994399999996</v>
      </c>
      <c r="AM22" s="6"/>
      <c r="AN22" s="20">
        <f t="shared" si="22"/>
        <v>0</v>
      </c>
      <c r="AO22" s="20">
        <f t="shared" si="23"/>
        <v>0</v>
      </c>
      <c r="AP22" s="137">
        <f t="shared" si="24"/>
        <v>0</v>
      </c>
      <c r="AQ22" s="140">
        <f t="shared" si="25"/>
        <v>0</v>
      </c>
      <c r="AR22" s="144">
        <f>(I22+S22+AH22)/3</f>
        <v>73591.873333333337</v>
      </c>
      <c r="AS22" s="20">
        <f t="shared" si="26"/>
        <v>13982.455933333335</v>
      </c>
      <c r="AT22" s="20">
        <f t="shared" si="27"/>
        <v>87574.329266666668</v>
      </c>
      <c r="AU22" s="20">
        <f t="shared" si="28"/>
        <v>73591.873333333337</v>
      </c>
      <c r="AV22" s="20">
        <f t="shared" si="29"/>
        <v>87574.329266666668</v>
      </c>
      <c r="AW22" s="145">
        <f>STDEVP(AL22,M22,W22)</f>
        <v>7449.0763883587369</v>
      </c>
      <c r="AX22" s="69">
        <f t="shared" si="30"/>
        <v>8.5060045001042014E-2</v>
      </c>
      <c r="AY22" s="9">
        <f>H22*AV22</f>
        <v>1050891.9512</v>
      </c>
    </row>
    <row r="23" spans="1:52" ht="41.25" customHeight="1">
      <c r="A23" s="16">
        <v>38</v>
      </c>
      <c r="B23" s="404"/>
      <c r="C23" s="86" t="s">
        <v>53</v>
      </c>
      <c r="D23" s="157" t="s">
        <v>54</v>
      </c>
      <c r="E23" s="98">
        <v>1</v>
      </c>
      <c r="F23" s="86" t="s">
        <v>19</v>
      </c>
      <c r="G23" s="86"/>
      <c r="H23" s="158">
        <v>6</v>
      </c>
      <c r="I23" s="141">
        <v>71677.31</v>
      </c>
      <c r="J23" s="20">
        <f t="shared" si="0"/>
        <v>13618.688899999999</v>
      </c>
      <c r="K23" s="20">
        <f t="shared" si="1"/>
        <v>85295.998899999991</v>
      </c>
      <c r="L23" s="20">
        <f t="shared" si="2"/>
        <v>71677.31</v>
      </c>
      <c r="M23" s="123">
        <f t="shared" si="3"/>
        <v>85295.998899999991</v>
      </c>
      <c r="N23" s="6"/>
      <c r="O23" s="20">
        <f t="shared" si="4"/>
        <v>0</v>
      </c>
      <c r="P23" s="20">
        <f t="shared" si="5"/>
        <v>0</v>
      </c>
      <c r="Q23" s="20">
        <f t="shared" si="6"/>
        <v>0</v>
      </c>
      <c r="R23" s="123">
        <f t="shared" si="7"/>
        <v>0</v>
      </c>
      <c r="S23" s="6">
        <v>82352.94</v>
      </c>
      <c r="T23" s="20">
        <f t="shared" si="8"/>
        <v>15647.0586</v>
      </c>
      <c r="U23" s="20">
        <f t="shared" si="9"/>
        <v>97999.998600000006</v>
      </c>
      <c r="V23" s="20">
        <f t="shared" si="10"/>
        <v>82352.94</v>
      </c>
      <c r="W23" s="126">
        <f t="shared" si="11"/>
        <v>97999.998600000006</v>
      </c>
      <c r="X23" s="6"/>
      <c r="Y23" s="20">
        <f t="shared" si="12"/>
        <v>0</v>
      </c>
      <c r="Z23" s="20">
        <f t="shared" si="13"/>
        <v>0</v>
      </c>
      <c r="AA23" s="20">
        <f t="shared" si="14"/>
        <v>0</v>
      </c>
      <c r="AB23" s="126">
        <f t="shared" si="15"/>
        <v>0</v>
      </c>
      <c r="AC23" s="6"/>
      <c r="AD23" s="20">
        <f t="shared" si="16"/>
        <v>0</v>
      </c>
      <c r="AE23" s="20">
        <f t="shared" si="17"/>
        <v>0</v>
      </c>
      <c r="AF23" s="137">
        <f t="shared" si="31"/>
        <v>0</v>
      </c>
      <c r="AG23" s="148">
        <f t="shared" si="32"/>
        <v>0</v>
      </c>
      <c r="AH23" s="6">
        <v>69378.990000000005</v>
      </c>
      <c r="AI23" s="20">
        <f t="shared" si="18"/>
        <v>13182.008100000001</v>
      </c>
      <c r="AJ23" s="20">
        <f t="shared" si="19"/>
        <v>82560.998100000012</v>
      </c>
      <c r="AK23" s="20">
        <f t="shared" si="20"/>
        <v>69378.990000000005</v>
      </c>
      <c r="AL23" s="126">
        <f t="shared" si="21"/>
        <v>82560.998100000012</v>
      </c>
      <c r="AM23" s="6"/>
      <c r="AN23" s="20">
        <f t="shared" si="22"/>
        <v>0</v>
      </c>
      <c r="AO23" s="20">
        <f t="shared" si="23"/>
        <v>0</v>
      </c>
      <c r="AP23" s="137">
        <f t="shared" si="24"/>
        <v>0</v>
      </c>
      <c r="AQ23" s="140">
        <f t="shared" si="25"/>
        <v>0</v>
      </c>
      <c r="AR23" s="144">
        <f>(I23+S23+AH23)/3</f>
        <v>74469.746666666659</v>
      </c>
      <c r="AS23" s="20">
        <f t="shared" si="26"/>
        <v>14149.251866666666</v>
      </c>
      <c r="AT23" s="20">
        <f t="shared" si="27"/>
        <v>88618.998533333332</v>
      </c>
      <c r="AU23" s="20">
        <f t="shared" si="28"/>
        <v>74469.746666666659</v>
      </c>
      <c r="AV23" s="20">
        <f t="shared" si="29"/>
        <v>88618.998533333332</v>
      </c>
      <c r="AW23" s="145">
        <f>STDEVP(AL23,M23,W23)</f>
        <v>6726.6846233044198</v>
      </c>
      <c r="AX23" s="69">
        <f t="shared" si="30"/>
        <v>7.5905671860805685E-2</v>
      </c>
      <c r="AY23" s="9">
        <f>H23*AV23</f>
        <v>531713.99120000005</v>
      </c>
    </row>
    <row r="24" spans="1:52" ht="48" customHeight="1">
      <c r="A24" s="16">
        <v>39</v>
      </c>
      <c r="B24" s="404"/>
      <c r="C24" s="147" t="s">
        <v>56</v>
      </c>
      <c r="D24" s="18" t="s">
        <v>55</v>
      </c>
      <c r="E24" s="29">
        <v>1</v>
      </c>
      <c r="F24" s="19" t="s">
        <v>19</v>
      </c>
      <c r="G24" s="19"/>
      <c r="H24" s="74">
        <v>12</v>
      </c>
      <c r="I24" s="141">
        <v>81233</v>
      </c>
      <c r="J24" s="20">
        <f t="shared" si="0"/>
        <v>15434.27</v>
      </c>
      <c r="K24" s="20">
        <f t="shared" si="1"/>
        <v>96667.27</v>
      </c>
      <c r="L24" s="20">
        <f t="shared" si="2"/>
        <v>81233</v>
      </c>
      <c r="M24" s="123">
        <f t="shared" si="3"/>
        <v>96667.27</v>
      </c>
      <c r="N24" s="6"/>
      <c r="O24" s="20">
        <f t="shared" si="4"/>
        <v>0</v>
      </c>
      <c r="P24" s="20">
        <f t="shared" si="5"/>
        <v>0</v>
      </c>
      <c r="Q24" s="20">
        <f t="shared" si="6"/>
        <v>0</v>
      </c>
      <c r="R24" s="123">
        <f t="shared" si="7"/>
        <v>0</v>
      </c>
      <c r="S24" s="6">
        <v>79831.929999999993</v>
      </c>
      <c r="T24" s="20">
        <f t="shared" si="8"/>
        <v>15168.066699999999</v>
      </c>
      <c r="U24" s="20">
        <f t="shared" si="9"/>
        <v>94999.996699999989</v>
      </c>
      <c r="V24" s="20">
        <f t="shared" si="10"/>
        <v>79831.929999999993</v>
      </c>
      <c r="W24" s="126">
        <f t="shared" si="11"/>
        <v>94999.996699999989</v>
      </c>
      <c r="X24" s="127">
        <v>81512.61</v>
      </c>
      <c r="Y24" s="20">
        <f t="shared" si="12"/>
        <v>15487.3959</v>
      </c>
      <c r="Z24" s="20">
        <f t="shared" si="13"/>
        <v>97000.005900000004</v>
      </c>
      <c r="AA24" s="20">
        <f t="shared" si="14"/>
        <v>81512.61</v>
      </c>
      <c r="AB24" s="149">
        <f t="shared" si="15"/>
        <v>97000.005900000004</v>
      </c>
      <c r="AC24" s="6"/>
      <c r="AD24" s="20">
        <f t="shared" si="16"/>
        <v>0</v>
      </c>
      <c r="AE24" s="20">
        <f t="shared" si="17"/>
        <v>0</v>
      </c>
      <c r="AF24" s="137">
        <f t="shared" si="31"/>
        <v>0</v>
      </c>
      <c r="AG24" s="148">
        <f t="shared" si="32"/>
        <v>0</v>
      </c>
      <c r="AH24" s="6"/>
      <c r="AI24" s="20">
        <f t="shared" si="18"/>
        <v>0</v>
      </c>
      <c r="AJ24" s="20">
        <f t="shared" si="19"/>
        <v>0</v>
      </c>
      <c r="AK24" s="20">
        <f t="shared" si="20"/>
        <v>0</v>
      </c>
      <c r="AL24" s="126">
        <f t="shared" si="21"/>
        <v>0</v>
      </c>
      <c r="AM24" s="6"/>
      <c r="AN24" s="20">
        <f t="shared" si="22"/>
        <v>0</v>
      </c>
      <c r="AO24" s="20">
        <f t="shared" si="23"/>
        <v>0</v>
      </c>
      <c r="AP24" s="137">
        <f t="shared" si="24"/>
        <v>0</v>
      </c>
      <c r="AQ24" s="140">
        <f t="shared" si="25"/>
        <v>0</v>
      </c>
      <c r="AR24" s="144">
        <f>(I24+S24+X24)/3</f>
        <v>80859.179999999993</v>
      </c>
      <c r="AS24" s="20">
        <f t="shared" si="26"/>
        <v>15363.244199999999</v>
      </c>
      <c r="AT24" s="20">
        <f t="shared" si="27"/>
        <v>96222.424199999994</v>
      </c>
      <c r="AU24" s="20">
        <f t="shared" si="28"/>
        <v>80859.179999999993</v>
      </c>
      <c r="AV24" s="20">
        <f t="shared" si="29"/>
        <v>96222.424199999994</v>
      </c>
      <c r="AW24" s="145">
        <f>STDEVP(M24,RW24,AB24)</f>
        <v>166.36794999999984</v>
      </c>
      <c r="AX24" s="69">
        <f t="shared" si="30"/>
        <v>1.7289935416114764E-3</v>
      </c>
      <c r="AY24" s="9">
        <f>H24*AV24</f>
        <v>1154669.0903999999</v>
      </c>
    </row>
    <row r="25" spans="1:52" ht="53.25" customHeight="1">
      <c r="A25" s="16">
        <v>40</v>
      </c>
      <c r="B25" s="404"/>
      <c r="C25" s="147" t="s">
        <v>57</v>
      </c>
      <c r="D25" s="18" t="s">
        <v>55</v>
      </c>
      <c r="E25" s="29">
        <v>1</v>
      </c>
      <c r="F25" s="19" t="s">
        <v>19</v>
      </c>
      <c r="G25" s="19"/>
      <c r="H25" s="74">
        <v>6</v>
      </c>
      <c r="I25" s="141">
        <v>81232.77</v>
      </c>
      <c r="J25" s="20">
        <f t="shared" si="0"/>
        <v>15434.2263</v>
      </c>
      <c r="K25" s="20">
        <f t="shared" si="1"/>
        <v>96666.996299999999</v>
      </c>
      <c r="L25" s="20">
        <f t="shared" si="2"/>
        <v>81232.77</v>
      </c>
      <c r="M25" s="123">
        <f t="shared" si="3"/>
        <v>96666.996299999999</v>
      </c>
      <c r="N25" s="6"/>
      <c r="O25" s="20">
        <f t="shared" si="4"/>
        <v>0</v>
      </c>
      <c r="P25" s="20">
        <f t="shared" si="5"/>
        <v>0</v>
      </c>
      <c r="Q25" s="20">
        <f t="shared" si="6"/>
        <v>0</v>
      </c>
      <c r="R25" s="123">
        <f t="shared" si="7"/>
        <v>0</v>
      </c>
      <c r="S25" s="6">
        <v>82352.94</v>
      </c>
      <c r="T25" s="20">
        <f t="shared" si="8"/>
        <v>15647.0586</v>
      </c>
      <c r="U25" s="20">
        <f t="shared" si="9"/>
        <v>97999.998600000006</v>
      </c>
      <c r="V25" s="20">
        <f t="shared" si="10"/>
        <v>82352.94</v>
      </c>
      <c r="W25" s="126">
        <f t="shared" si="11"/>
        <v>97999.998600000006</v>
      </c>
      <c r="X25" s="127">
        <v>81513</v>
      </c>
      <c r="Y25" s="20">
        <f t="shared" si="12"/>
        <v>15487.47</v>
      </c>
      <c r="Z25" s="20">
        <f t="shared" si="13"/>
        <v>97000.47</v>
      </c>
      <c r="AA25" s="20">
        <f t="shared" si="14"/>
        <v>81513</v>
      </c>
      <c r="AB25" s="149">
        <f t="shared" si="15"/>
        <v>97000.47</v>
      </c>
      <c r="AC25" s="6"/>
      <c r="AD25" s="20">
        <f t="shared" si="16"/>
        <v>0</v>
      </c>
      <c r="AE25" s="20">
        <f t="shared" si="17"/>
        <v>0</v>
      </c>
      <c r="AF25" s="137">
        <f t="shared" si="31"/>
        <v>0</v>
      </c>
      <c r="AG25" s="148">
        <f t="shared" si="32"/>
        <v>0</v>
      </c>
      <c r="AH25" s="6"/>
      <c r="AI25" s="20">
        <f t="shared" si="18"/>
        <v>0</v>
      </c>
      <c r="AJ25" s="20">
        <f t="shared" si="19"/>
        <v>0</v>
      </c>
      <c r="AK25" s="20">
        <f t="shared" si="20"/>
        <v>0</v>
      </c>
      <c r="AL25" s="126">
        <f t="shared" si="21"/>
        <v>0</v>
      </c>
      <c r="AM25" s="6"/>
      <c r="AN25" s="20">
        <f t="shared" si="22"/>
        <v>0</v>
      </c>
      <c r="AO25" s="20">
        <f t="shared" si="23"/>
        <v>0</v>
      </c>
      <c r="AP25" s="137">
        <f t="shared" si="24"/>
        <v>0</v>
      </c>
      <c r="AQ25" s="140">
        <f t="shared" si="25"/>
        <v>0</v>
      </c>
      <c r="AR25" s="144">
        <f>(I25+S25+X25)/3</f>
        <v>81699.570000000007</v>
      </c>
      <c r="AS25" s="20">
        <f t="shared" si="26"/>
        <v>15522.918300000001</v>
      </c>
      <c r="AT25" s="20">
        <f t="shared" si="27"/>
        <v>97222.488300000012</v>
      </c>
      <c r="AU25" s="20">
        <f t="shared" si="28"/>
        <v>81699.570000000007</v>
      </c>
      <c r="AV25" s="20">
        <f t="shared" si="29"/>
        <v>97222.488300000012</v>
      </c>
      <c r="AW25" s="145">
        <f>STDEVP(M25,RW25,AB25)</f>
        <v>166.73685000000114</v>
      </c>
      <c r="AX25" s="69">
        <f t="shared" si="30"/>
        <v>1.7150029063800574E-3</v>
      </c>
      <c r="AY25" s="9">
        <f>H25*AV25</f>
        <v>583334.92980000004</v>
      </c>
    </row>
    <row r="26" spans="1:52" ht="52.5" customHeight="1">
      <c r="A26" s="16">
        <v>41</v>
      </c>
      <c r="B26" s="404"/>
      <c r="C26" s="150" t="s">
        <v>158</v>
      </c>
      <c r="D26" s="78" t="s">
        <v>167</v>
      </c>
      <c r="E26" s="79">
        <v>1</v>
      </c>
      <c r="F26" s="77" t="s">
        <v>19</v>
      </c>
      <c r="G26" s="77"/>
      <c r="H26" s="80">
        <v>6</v>
      </c>
      <c r="I26" s="141">
        <v>77220.17</v>
      </c>
      <c r="J26" s="20">
        <f t="shared" ref="J26" si="47">I26*(19%)</f>
        <v>14671.8323</v>
      </c>
      <c r="K26" s="20">
        <f t="shared" ref="K26" si="48">I26+J26</f>
        <v>91892.002299999993</v>
      </c>
      <c r="L26" s="20">
        <f t="shared" ref="L26" si="49">I26*E26</f>
        <v>77220.17</v>
      </c>
      <c r="M26" s="123">
        <f t="shared" ref="M26" si="50">K26*E26</f>
        <v>91892.002299999993</v>
      </c>
      <c r="N26" s="6"/>
      <c r="O26" s="20">
        <f t="shared" ref="O26" si="51">N26*(19%)</f>
        <v>0</v>
      </c>
      <c r="P26" s="20">
        <f t="shared" ref="P26" si="52">N26+O26</f>
        <v>0</v>
      </c>
      <c r="Q26" s="20">
        <f t="shared" ref="Q26" si="53">N26*E26</f>
        <v>0</v>
      </c>
      <c r="R26" s="123">
        <f t="shared" ref="R26" si="54">P26*E26</f>
        <v>0</v>
      </c>
      <c r="S26" s="6"/>
      <c r="T26" s="20">
        <f t="shared" ref="T26" si="55">S26*(19%)</f>
        <v>0</v>
      </c>
      <c r="U26" s="20">
        <f t="shared" ref="U26" si="56">S26+T26</f>
        <v>0</v>
      </c>
      <c r="V26" s="20">
        <f t="shared" ref="V26" si="57">S26*E26</f>
        <v>0</v>
      </c>
      <c r="W26" s="126">
        <f t="shared" ref="W26" si="58">U26*E26</f>
        <v>0</v>
      </c>
      <c r="X26" s="6"/>
      <c r="Y26" s="20">
        <f t="shared" ref="Y26" si="59">X26*(19%)</f>
        <v>0</v>
      </c>
      <c r="Z26" s="20">
        <f t="shared" ref="Z26" si="60">X26+Y26</f>
        <v>0</v>
      </c>
      <c r="AA26" s="20">
        <f t="shared" si="14"/>
        <v>0</v>
      </c>
      <c r="AB26" s="126">
        <f t="shared" si="15"/>
        <v>0</v>
      </c>
      <c r="AC26" s="6">
        <v>69637.820000000007</v>
      </c>
      <c r="AD26" s="20">
        <f t="shared" si="16"/>
        <v>13231.185800000001</v>
      </c>
      <c r="AE26" s="20">
        <f t="shared" si="17"/>
        <v>82869.005800000014</v>
      </c>
      <c r="AF26" s="137">
        <f t="shared" si="31"/>
        <v>69637.820000000007</v>
      </c>
      <c r="AG26" s="148">
        <f t="shared" si="32"/>
        <v>82869.005800000014</v>
      </c>
      <c r="AH26" s="6"/>
      <c r="AI26" s="20">
        <f t="shared" ref="AI26" si="61">AH26*(19%)</f>
        <v>0</v>
      </c>
      <c r="AJ26" s="20">
        <f t="shared" ref="AJ26" si="62">AH26+AI26</f>
        <v>0</v>
      </c>
      <c r="AK26" s="20">
        <f t="shared" si="20"/>
        <v>0</v>
      </c>
      <c r="AL26" s="126">
        <f t="shared" si="21"/>
        <v>0</v>
      </c>
      <c r="AM26" s="6">
        <v>75630</v>
      </c>
      <c r="AN26" s="20">
        <f t="shared" ref="AN26" si="63">AM26*(19%)</f>
        <v>14369.7</v>
      </c>
      <c r="AO26" s="20">
        <f t="shared" ref="AO26" si="64">AM26+AN26</f>
        <v>89999.7</v>
      </c>
      <c r="AP26" s="137">
        <f t="shared" si="24"/>
        <v>75630</v>
      </c>
      <c r="AQ26" s="140">
        <f t="shared" si="25"/>
        <v>89999.7</v>
      </c>
      <c r="AR26" s="144">
        <f>(I26+AC26+AM26)/3</f>
        <v>74162.66333333333</v>
      </c>
      <c r="AS26" s="20">
        <f t="shared" ref="AS26" si="65">(AR26*19%)</f>
        <v>14090.906033333333</v>
      </c>
      <c r="AT26" s="20">
        <f t="shared" ref="AT26" si="66">(AR26+AS26)</f>
        <v>88253.569366666663</v>
      </c>
      <c r="AU26" s="20">
        <f t="shared" si="28"/>
        <v>74162.66333333333</v>
      </c>
      <c r="AV26" s="20">
        <f t="shared" si="29"/>
        <v>88253.569366666663</v>
      </c>
      <c r="AW26" s="145">
        <f>STDEVP(M26,AG26,AQ26)</f>
        <v>3885.0435948863997</v>
      </c>
      <c r="AX26" s="69">
        <f t="shared" ref="AX26" si="67">(AW26/AV26)</f>
        <v>4.4021376390401032E-2</v>
      </c>
      <c r="AY26" s="9">
        <f>H26*AV26</f>
        <v>529521.41619999998</v>
      </c>
    </row>
    <row r="27" spans="1:52">
      <c r="B27" s="76"/>
      <c r="C27" s="77"/>
      <c r="D27" s="78"/>
      <c r="E27" s="79"/>
      <c r="F27" s="77"/>
      <c r="G27" s="77"/>
      <c r="H27" s="80"/>
      <c r="I27" s="81"/>
      <c r="J27" s="38"/>
      <c r="K27" s="38"/>
      <c r="L27" s="38"/>
      <c r="M27" s="38"/>
      <c r="N27" s="10"/>
      <c r="O27" s="38"/>
      <c r="P27" s="38"/>
      <c r="Q27" s="38"/>
      <c r="R27" s="38"/>
      <c r="S27" s="10"/>
      <c r="T27" s="38"/>
      <c r="U27" s="38"/>
      <c r="V27" s="38"/>
      <c r="W27" s="38"/>
      <c r="X27" s="10"/>
      <c r="Y27" s="38"/>
      <c r="Z27" s="38"/>
      <c r="AA27" s="38"/>
      <c r="AB27" s="38"/>
      <c r="AC27" s="10"/>
      <c r="AD27" s="38"/>
      <c r="AE27" s="38"/>
      <c r="AF27" s="38"/>
      <c r="AG27" s="38"/>
      <c r="AH27" s="10"/>
      <c r="AI27" s="38"/>
      <c r="AJ27" s="38"/>
      <c r="AK27" s="38"/>
      <c r="AL27" s="38"/>
      <c r="AM27" s="10"/>
      <c r="AN27" s="38"/>
      <c r="AO27" s="38"/>
      <c r="AP27" s="38"/>
      <c r="AQ27" s="38"/>
      <c r="AR27" s="38"/>
      <c r="AS27" s="38"/>
      <c r="AT27" s="38"/>
      <c r="AU27" s="38"/>
      <c r="AV27" s="38"/>
      <c r="AW27" s="40"/>
      <c r="AX27" s="47"/>
      <c r="AY27" s="9"/>
    </row>
    <row r="28" spans="1:52">
      <c r="B28" s="76"/>
      <c r="C28" s="77"/>
      <c r="D28" s="78"/>
      <c r="E28" s="79"/>
      <c r="F28" s="77"/>
      <c r="G28" s="77"/>
      <c r="H28" s="80"/>
      <c r="I28" s="81"/>
      <c r="J28" s="38"/>
      <c r="K28" s="38"/>
      <c r="L28" s="38"/>
      <c r="M28" s="38"/>
      <c r="N28" s="10"/>
      <c r="O28" s="38"/>
      <c r="P28" s="38"/>
      <c r="Q28" s="38"/>
      <c r="R28" s="38"/>
      <c r="S28" s="10"/>
      <c r="T28" s="38"/>
      <c r="U28" s="38"/>
      <c r="V28" s="38"/>
      <c r="W28" s="38"/>
      <c r="X28" s="10"/>
      <c r="Y28" s="38"/>
      <c r="Z28" s="38"/>
      <c r="AA28" s="38"/>
      <c r="AB28" s="38"/>
      <c r="AC28" s="10"/>
      <c r="AD28" s="38"/>
      <c r="AE28" s="38"/>
      <c r="AF28" s="38"/>
      <c r="AG28" s="38"/>
      <c r="AH28" s="10"/>
      <c r="AI28" s="38"/>
      <c r="AJ28" s="38"/>
      <c r="AK28" s="38"/>
      <c r="AL28" s="38"/>
      <c r="AM28" s="10"/>
      <c r="AN28" s="38"/>
      <c r="AO28" s="38"/>
      <c r="AP28" s="38"/>
      <c r="AQ28" s="38"/>
      <c r="AR28" s="38"/>
      <c r="AS28" s="38"/>
      <c r="AT28" s="38"/>
      <c r="AU28" s="38"/>
      <c r="AV28" s="38"/>
      <c r="AW28" s="40"/>
      <c r="AX28" s="47"/>
      <c r="AY28" s="9"/>
    </row>
    <row r="29" spans="1:52">
      <c r="B29" s="76"/>
      <c r="C29" s="77"/>
      <c r="D29" s="78"/>
      <c r="E29" s="79"/>
      <c r="F29" s="77"/>
      <c r="G29" s="77"/>
      <c r="H29" s="80"/>
      <c r="I29" s="81"/>
      <c r="J29" s="38"/>
      <c r="K29" s="38"/>
      <c r="L29" s="38"/>
      <c r="M29" s="38"/>
      <c r="N29" s="10"/>
      <c r="O29" s="38"/>
      <c r="P29" s="38"/>
      <c r="Q29" s="38"/>
      <c r="R29" s="38"/>
      <c r="S29" s="10"/>
      <c r="T29" s="38"/>
      <c r="U29" s="38"/>
      <c r="V29" s="38"/>
      <c r="W29" s="38"/>
      <c r="X29" s="10"/>
      <c r="Y29" s="38"/>
      <c r="Z29" s="38"/>
      <c r="AA29" s="38"/>
      <c r="AB29" s="38"/>
      <c r="AC29" s="10"/>
      <c r="AD29" s="38"/>
      <c r="AE29" s="38"/>
      <c r="AF29" s="38"/>
      <c r="AG29" s="38"/>
      <c r="AH29" s="10"/>
      <c r="AI29" s="38"/>
      <c r="AJ29" s="38"/>
      <c r="AK29" s="38"/>
      <c r="AL29" s="38"/>
      <c r="AM29" s="10"/>
      <c r="AN29" s="38"/>
      <c r="AO29" s="38"/>
      <c r="AP29" s="38"/>
      <c r="AQ29" s="38"/>
      <c r="AR29" s="38"/>
      <c r="AS29" s="38"/>
      <c r="AT29" s="38"/>
      <c r="AU29" s="38"/>
      <c r="AV29" s="38"/>
      <c r="AW29" s="40"/>
      <c r="AX29" s="47"/>
      <c r="AY29" s="9"/>
    </row>
    <row r="30" spans="1:52">
      <c r="B30" s="76"/>
      <c r="C30" s="77"/>
      <c r="D30" s="78"/>
      <c r="E30" s="79"/>
      <c r="F30" s="77"/>
      <c r="G30" s="77"/>
      <c r="H30" s="80"/>
      <c r="I30" s="81"/>
      <c r="J30" s="38"/>
      <c r="K30" s="38"/>
      <c r="L30" s="38"/>
      <c r="M30" s="38"/>
      <c r="N30" s="10"/>
      <c r="O30" s="38"/>
      <c r="P30" s="38"/>
      <c r="Q30" s="38"/>
      <c r="R30" s="38"/>
      <c r="S30" s="10"/>
      <c r="T30" s="38"/>
      <c r="U30" s="38"/>
      <c r="V30" s="38"/>
      <c r="W30" s="38"/>
      <c r="X30" s="10"/>
      <c r="Y30" s="38"/>
      <c r="Z30" s="38"/>
      <c r="AA30" s="38"/>
      <c r="AB30" s="38"/>
      <c r="AC30" s="10"/>
      <c r="AD30" s="38"/>
      <c r="AE30" s="38"/>
      <c r="AF30" s="38"/>
      <c r="AG30" s="38"/>
      <c r="AH30" s="10"/>
      <c r="AI30" s="38"/>
      <c r="AJ30" s="38"/>
      <c r="AK30" s="38"/>
      <c r="AL30" s="38"/>
      <c r="AM30" s="10"/>
      <c r="AN30" s="38"/>
      <c r="AO30" s="38"/>
      <c r="AP30" s="38"/>
      <c r="AQ30" s="38"/>
      <c r="AR30" s="38"/>
      <c r="AS30" s="38"/>
      <c r="AT30" s="38"/>
      <c r="AU30" s="38"/>
      <c r="AV30" s="38"/>
      <c r="AW30" s="40"/>
      <c r="AX30" s="47"/>
      <c r="AY30" s="9"/>
    </row>
    <row r="31" spans="1:52">
      <c r="R31" s="9"/>
      <c r="W31" s="9"/>
      <c r="AB31" s="9"/>
      <c r="AG31" s="9"/>
    </row>
    <row r="32" spans="1:52">
      <c r="R32" s="9"/>
      <c r="W32" s="9"/>
      <c r="AB32" s="9"/>
      <c r="AG32" s="9"/>
      <c r="AV32" s="16" t="s">
        <v>122</v>
      </c>
      <c r="AW32" s="72">
        <f>SUM(AR4:AR25)</f>
        <v>1631933.7166666666</v>
      </c>
      <c r="AY32" s="16" t="s">
        <v>123</v>
      </c>
      <c r="AZ32" s="72">
        <f>SUM(AY4:AY26)</f>
        <v>30683673.555099998</v>
      </c>
    </row>
    <row r="33" spans="45:49">
      <c r="AV33" s="16" t="s">
        <v>118</v>
      </c>
      <c r="AW33" s="72">
        <f>SUM(AV4:AV25)</f>
        <v>1942001.1228333334</v>
      </c>
    </row>
    <row r="37" spans="45:49">
      <c r="AS37" s="16" t="s">
        <v>129</v>
      </c>
      <c r="AU37" s="9">
        <f>'1. COT MOBILIARIO Cx'!BZ13</f>
        <v>16283099.551433334</v>
      </c>
    </row>
    <row r="38" spans="45:49">
      <c r="AS38" s="16" t="s">
        <v>130</v>
      </c>
      <c r="AU38" s="75">
        <f>'2. COT EQUIPOS Cx'!DD17</f>
        <v>25216072.439600002</v>
      </c>
    </row>
    <row r="39" spans="45:49">
      <c r="AS39" s="16" t="s">
        <v>131</v>
      </c>
      <c r="AU39" s="75">
        <f>AZ32</f>
        <v>30683673.555099998</v>
      </c>
    </row>
    <row r="40" spans="45:49" ht="18.75">
      <c r="AS40" s="159" t="s">
        <v>162</v>
      </c>
      <c r="AT40" s="64"/>
      <c r="AU40" s="160">
        <f>SUM(AU37:AU39)</f>
        <v>72182845.546133339</v>
      </c>
    </row>
    <row r="41" spans="45:49">
      <c r="AU41" s="9"/>
    </row>
    <row r="44" spans="45:49" ht="51" customHeight="1"/>
    <row r="46" spans="45:49" ht="51" customHeight="1"/>
    <row r="61" ht="25.5" customHeight="1"/>
  </sheetData>
  <mergeCells count="31">
    <mergeCell ref="A1:A3"/>
    <mergeCell ref="B1:B3"/>
    <mergeCell ref="C1:C3"/>
    <mergeCell ref="D1:D3"/>
    <mergeCell ref="E1:E3"/>
    <mergeCell ref="X1:AB1"/>
    <mergeCell ref="AC1:AG1"/>
    <mergeCell ref="AC2:AG2"/>
    <mergeCell ref="B4:B26"/>
    <mergeCell ref="F1:F3"/>
    <mergeCell ref="G1:G3"/>
    <mergeCell ref="H1:H3"/>
    <mergeCell ref="I1:M1"/>
    <mergeCell ref="N1:R1"/>
    <mergeCell ref="S1:W1"/>
    <mergeCell ref="AV1:AV3"/>
    <mergeCell ref="AW1:AW3"/>
    <mergeCell ref="AX1:AX3"/>
    <mergeCell ref="AY1:AY3"/>
    <mergeCell ref="I2:M2"/>
    <mergeCell ref="N2:R2"/>
    <mergeCell ref="S2:W2"/>
    <mergeCell ref="X2:AB2"/>
    <mergeCell ref="AH2:AL2"/>
    <mergeCell ref="AM2:AQ2"/>
    <mergeCell ref="AH1:AL1"/>
    <mergeCell ref="AM1:AQ1"/>
    <mergeCell ref="AR1:AR3"/>
    <mergeCell ref="AS1:AS3"/>
    <mergeCell ref="AT1:AT3"/>
    <mergeCell ref="AU1:AU3"/>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5"/>
  <sheetViews>
    <sheetView workbookViewId="0">
      <selection activeCell="E5" sqref="E5"/>
    </sheetView>
  </sheetViews>
  <sheetFormatPr baseColWidth="10" defaultRowHeight="15"/>
  <sheetData>
    <row r="3" spans="1:16">
      <c r="D3" t="s">
        <v>103</v>
      </c>
      <c r="F3" t="s">
        <v>102</v>
      </c>
      <c r="G3" t="s">
        <v>104</v>
      </c>
      <c r="M3" t="s">
        <v>103</v>
      </c>
      <c r="O3" t="s">
        <v>102</v>
      </c>
      <c r="P3" t="s">
        <v>104</v>
      </c>
    </row>
    <row r="5" spans="1:16">
      <c r="A5" s="115">
        <v>60000</v>
      </c>
      <c r="B5" s="115">
        <v>69754</v>
      </c>
      <c r="C5" s="116">
        <v>76412</v>
      </c>
      <c r="D5" s="34">
        <f>(A5+B5+C5)/3</f>
        <v>68722</v>
      </c>
      <c r="E5" s="34"/>
      <c r="F5" s="34">
        <f xml:space="preserve"> STDEVP(A5,B5,C5)</f>
        <v>6739.7924794956898</v>
      </c>
      <c r="G5">
        <f>F5/D5%</f>
        <v>9.8073287731668017</v>
      </c>
      <c r="I5" s="34">
        <v>16000</v>
      </c>
      <c r="J5" s="34">
        <v>16500</v>
      </c>
      <c r="K5" s="34">
        <v>16100</v>
      </c>
      <c r="L5" s="34">
        <v>18000</v>
      </c>
      <c r="M5" s="34">
        <f>(I5+J5+K5+L5)/4</f>
        <v>16650</v>
      </c>
      <c r="N5" s="34"/>
      <c r="O5" s="34">
        <f xml:space="preserve"> STDEVP(I5,J5,K5,L5)</f>
        <v>801.56097709406981</v>
      </c>
      <c r="P5">
        <f>O5/M5%</f>
        <v>4.8141800426070258</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COTs CONSOLIDADA</vt:lpstr>
      <vt:lpstr>1. COT MOBILIARIO Cx</vt:lpstr>
      <vt:lpstr>2. COT EQUIPOS Cx</vt:lpstr>
      <vt:lpstr>3. COT INSTRUMENTAL GMedia</vt:lpstr>
      <vt:lpstr>Prueba formulas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Nayib Selenia Califa Garzon</dc:creator>
  <cp:keywords/>
  <dc:description/>
  <cp:lastModifiedBy>electro</cp:lastModifiedBy>
  <cp:revision/>
  <dcterms:created xsi:type="dcterms:W3CDTF">2022-10-05T15:51:56Z</dcterms:created>
  <dcterms:modified xsi:type="dcterms:W3CDTF">2025-08-15T16:38:38Z</dcterms:modified>
  <cp:category/>
  <cp:contentStatus/>
</cp:coreProperties>
</file>