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mc:AlternateContent xmlns:mc="http://schemas.openxmlformats.org/markup-compatibility/2006">
    <mc:Choice Requires="x15">
      <x15ac:absPath xmlns:x15ac="http://schemas.microsoft.com/office/spreadsheetml/2010/11/ac" url="C:\Users\andre\OneDrive\Escritorio\"/>
    </mc:Choice>
  </mc:AlternateContent>
  <xr:revisionPtr revIDLastSave="0" documentId="13_ncr:1_{147A3E5E-73F4-4A19-8699-0BABBB098ED0}" xr6:coauthVersionLast="45" xr6:coauthVersionMax="45" xr10:uidLastSave="{00000000-0000-0000-0000-000000000000}"/>
  <bookViews>
    <workbookView xWindow="-120" yWindow="-120" windowWidth="20730" windowHeight="11160" firstSheet="3" activeTab="3" xr2:uid="{00000000-000D-0000-FFFF-FFFF00000000}"/>
  </bookViews>
  <sheets>
    <sheet name="CANTIDAD ADQUIRIR" sheetId="4" state="hidden" r:id="rId1"/>
    <sheet name="PRECIOS REFERENCIA" sheetId="3" state="hidden" r:id="rId2"/>
    <sheet name="FORMULARIO No.4" sheetId="7" state="hidden" r:id="rId3"/>
    <sheet name="FORUMARIO No.4   (2)" sheetId="10" r:id="rId4"/>
    <sheet name="CANTIDAD ADQUIRIR FINAL" sheetId="6" state="hidden"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337" i="10" l="1"/>
  <c r="N334" i="10"/>
  <c r="N335" i="10"/>
  <c r="N336" i="10"/>
  <c r="N333" i="10"/>
  <c r="N321" i="10"/>
  <c r="N322" i="10"/>
  <c r="N323" i="10"/>
  <c r="N324" i="10"/>
  <c r="N325" i="10"/>
  <c r="N326" i="10"/>
  <c r="N327" i="10"/>
  <c r="N328" i="10"/>
  <c r="N320" i="10"/>
  <c r="N308" i="10"/>
  <c r="N309" i="10"/>
  <c r="N310" i="10"/>
  <c r="N311" i="10"/>
  <c r="N312" i="10"/>
  <c r="N313" i="10"/>
  <c r="N314" i="10"/>
  <c r="N315" i="10"/>
  <c r="N307" i="10"/>
  <c r="N302" i="10"/>
  <c r="N301" i="10"/>
  <c r="N294" i="10"/>
  <c r="N295" i="10"/>
  <c r="N293" i="10"/>
  <c r="N286" i="10"/>
  <c r="N287" i="10"/>
  <c r="N285" i="10"/>
  <c r="N278" i="10"/>
  <c r="N279" i="10"/>
  <c r="N277" i="10"/>
  <c r="N270" i="10"/>
  <c r="N271" i="10"/>
  <c r="N269" i="10"/>
  <c r="N259" i="10"/>
  <c r="N260" i="10"/>
  <c r="N261" i="10"/>
  <c r="N262" i="10"/>
  <c r="N263" i="10"/>
  <c r="N258" i="10"/>
  <c r="N253" i="10"/>
  <c r="N251" i="10"/>
  <c r="N252" i="10"/>
  <c r="N249" i="10"/>
  <c r="N250" i="10"/>
  <c r="N245" i="10"/>
  <c r="N246" i="10"/>
  <c r="N247" i="10"/>
  <c r="N248" i="10"/>
  <c r="N242" i="10"/>
  <c r="N243" i="10"/>
  <c r="N244" i="10"/>
  <c r="N241" i="10"/>
  <c r="N240" i="10"/>
  <c r="N239" i="10"/>
  <c r="N227" i="10"/>
  <c r="N228" i="10"/>
  <c r="N229" i="10"/>
  <c r="N230" i="10"/>
  <c r="N231" i="10"/>
  <c r="N232" i="10"/>
  <c r="N233" i="10"/>
  <c r="N234" i="10"/>
  <c r="N220" i="10"/>
  <c r="N221" i="10"/>
  <c r="N222" i="10"/>
  <c r="N223" i="10"/>
  <c r="N224" i="10"/>
  <c r="N225" i="10"/>
  <c r="N226" i="10"/>
  <c r="N219" i="10"/>
  <c r="N212" i="10"/>
  <c r="N213" i="10"/>
  <c r="N214" i="10"/>
  <c r="N211" i="10"/>
  <c r="N204" i="10"/>
  <c r="N205" i="10"/>
  <c r="N203" i="10"/>
  <c r="N202" i="10"/>
  <c r="N201" i="10"/>
  <c r="N195" i="10"/>
  <c r="N196" i="10"/>
  <c r="N194" i="10"/>
  <c r="N187" i="10"/>
  <c r="N188" i="10"/>
  <c r="N189" i="10"/>
  <c r="N186" i="10"/>
  <c r="N180" i="10"/>
  <c r="N177" i="10"/>
  <c r="N178" i="10"/>
  <c r="N179" i="10"/>
  <c r="N175" i="10"/>
  <c r="N176" i="10"/>
  <c r="N174" i="10"/>
  <c r="N169" i="10"/>
  <c r="N166" i="10"/>
  <c r="N167" i="10"/>
  <c r="N168" i="10"/>
  <c r="N165" i="10"/>
  <c r="N159" i="10"/>
  <c r="N160" i="10"/>
  <c r="N156" i="10"/>
  <c r="N157" i="10"/>
  <c r="N158" i="10"/>
  <c r="N155" i="10"/>
  <c r="N150" i="10"/>
  <c r="N149" i="10"/>
  <c r="N142" i="10"/>
  <c r="N137" i="10"/>
  <c r="N138" i="10"/>
  <c r="N139" i="10"/>
  <c r="N140" i="10"/>
  <c r="N141" i="10"/>
  <c r="N136" i="10"/>
  <c r="N117" i="10"/>
  <c r="N118" i="10"/>
  <c r="N119" i="10"/>
  <c r="N120" i="10"/>
  <c r="N121" i="10"/>
  <c r="N122" i="10"/>
  <c r="N123" i="10"/>
  <c r="N124" i="10"/>
  <c r="N125" i="10"/>
  <c r="N126" i="10"/>
  <c r="N127" i="10"/>
  <c r="N128" i="10"/>
  <c r="N129" i="10"/>
  <c r="N130" i="10"/>
  <c r="N131" i="10"/>
  <c r="N116" i="10"/>
  <c r="N105" i="10"/>
  <c r="N106" i="10"/>
  <c r="N107" i="10"/>
  <c r="N108" i="10"/>
  <c r="N109" i="10"/>
  <c r="N110" i="10"/>
  <c r="N111" i="10"/>
  <c r="N104" i="10"/>
  <c r="N98" i="10"/>
  <c r="N99" i="10"/>
  <c r="N97" i="10"/>
  <c r="N88" i="10"/>
  <c r="N89" i="10"/>
  <c r="N90" i="10"/>
  <c r="N91" i="10"/>
  <c r="N87" i="10"/>
  <c r="N79" i="10"/>
  <c r="N80" i="10"/>
  <c r="N81" i="10"/>
  <c r="N82" i="10"/>
  <c r="N78" i="10"/>
  <c r="N67" i="10"/>
  <c r="N68" i="10"/>
  <c r="N69" i="10"/>
  <c r="N70" i="10"/>
  <c r="N71" i="10"/>
  <c r="N72" i="10"/>
  <c r="N73" i="10"/>
  <c r="N66" i="10"/>
  <c r="N56" i="10"/>
  <c r="N57" i="10"/>
  <c r="N58" i="10"/>
  <c r="N59" i="10"/>
  <c r="N60" i="10"/>
  <c r="N55" i="10"/>
  <c r="N51" i="10"/>
  <c r="N32" i="10"/>
  <c r="N33" i="10"/>
  <c r="N34" i="10"/>
  <c r="N35" i="10"/>
  <c r="N36" i="10"/>
  <c r="N37" i="10"/>
  <c r="N38" i="10"/>
  <c r="N39" i="10"/>
  <c r="N40" i="10"/>
  <c r="N41" i="10"/>
  <c r="N42" i="10"/>
  <c r="N43" i="10"/>
  <c r="N44" i="10"/>
  <c r="N45" i="10"/>
  <c r="N46" i="10"/>
  <c r="N47" i="10"/>
  <c r="N48" i="10"/>
  <c r="N49" i="10"/>
  <c r="N50" i="10"/>
  <c r="N31" i="10"/>
  <c r="N14" i="10"/>
  <c r="N15" i="10"/>
  <c r="N16" i="10"/>
  <c r="N17" i="10"/>
  <c r="N18" i="10"/>
  <c r="N19" i="10"/>
  <c r="N20" i="10"/>
  <c r="N21" i="10"/>
  <c r="N22" i="10"/>
  <c r="N23" i="10"/>
  <c r="N24" i="10"/>
  <c r="N25" i="10"/>
  <c r="N26" i="10"/>
  <c r="N13" i="10"/>
  <c r="N9" i="10"/>
  <c r="N8" i="10"/>
  <c r="N7" i="10"/>
  <c r="N6" i="10"/>
  <c r="N337" i="10" l="1"/>
  <c r="N338" i="10" s="1"/>
  <c r="L340" i="10"/>
  <c r="H213" i="10"/>
  <c r="G213" i="10"/>
  <c r="H212" i="10"/>
  <c r="G212" i="10"/>
  <c r="H149" i="10"/>
  <c r="G149" i="10"/>
  <c r="H98" i="10"/>
  <c r="G98" i="10"/>
  <c r="H97" i="10"/>
  <c r="G97" i="10"/>
  <c r="H8" i="10"/>
  <c r="G8" i="10"/>
  <c r="H7" i="10"/>
  <c r="G7" i="10"/>
  <c r="N340" i="10" l="1"/>
  <c r="N341" i="10" s="1"/>
  <c r="N339" i="10"/>
  <c r="L338" i="10"/>
  <c r="L339" i="10"/>
  <c r="L341" i="10"/>
  <c r="N342" i="10" l="1"/>
  <c r="L342" i="10"/>
  <c r="U336" i="7"/>
  <c r="T336" i="7"/>
  <c r="S336" i="7"/>
  <c r="R336" i="7"/>
  <c r="P336" i="7"/>
  <c r="W336" i="7" s="1"/>
  <c r="O336" i="7"/>
  <c r="M336" i="7"/>
  <c r="K336" i="7"/>
  <c r="Q336" i="7" s="1"/>
  <c r="U335" i="7"/>
  <c r="T335" i="7"/>
  <c r="S335" i="7"/>
  <c r="R335" i="7"/>
  <c r="W335" i="7" s="1"/>
  <c r="X335" i="7" s="1"/>
  <c r="P335" i="7"/>
  <c r="O335" i="7"/>
  <c r="M335" i="7"/>
  <c r="K335" i="7"/>
  <c r="Q335" i="7" s="1"/>
  <c r="U334" i="7"/>
  <c r="T334" i="7"/>
  <c r="S334" i="7"/>
  <c r="R334" i="7"/>
  <c r="P334" i="7"/>
  <c r="W334" i="7" s="1"/>
  <c r="O334" i="7"/>
  <c r="M334" i="7"/>
  <c r="K334" i="7"/>
  <c r="U333" i="7"/>
  <c r="T333" i="7"/>
  <c r="S333" i="7"/>
  <c r="R333" i="7"/>
  <c r="P333" i="7"/>
  <c r="O333" i="7"/>
  <c r="M333" i="7"/>
  <c r="K333" i="7"/>
  <c r="U328" i="7"/>
  <c r="V328" i="7" s="1"/>
  <c r="T328" i="7"/>
  <c r="S328" i="7"/>
  <c r="R328" i="7"/>
  <c r="W328" i="7" s="1"/>
  <c r="AA328" i="7" s="1"/>
  <c r="P328" i="7"/>
  <c r="O328" i="7"/>
  <c r="M328" i="7"/>
  <c r="K328" i="7"/>
  <c r="U327" i="7"/>
  <c r="V327" i="7" s="1"/>
  <c r="T327" i="7"/>
  <c r="S327" i="7"/>
  <c r="R327" i="7"/>
  <c r="W327" i="7" s="1"/>
  <c r="X327" i="7" s="1"/>
  <c r="P327" i="7"/>
  <c r="O327" i="7"/>
  <c r="M327" i="7"/>
  <c r="K327" i="7"/>
  <c r="W326" i="7"/>
  <c r="U326" i="7"/>
  <c r="T326" i="7"/>
  <c r="S326" i="7"/>
  <c r="R326" i="7"/>
  <c r="P326" i="7"/>
  <c r="O326" i="7"/>
  <c r="M326" i="7"/>
  <c r="K326" i="7"/>
  <c r="U325" i="7"/>
  <c r="T325" i="7"/>
  <c r="S325" i="7"/>
  <c r="R325" i="7"/>
  <c r="P325" i="7"/>
  <c r="W325" i="7" s="1"/>
  <c r="O325" i="7"/>
  <c r="M325" i="7"/>
  <c r="K325" i="7"/>
  <c r="X324" i="7"/>
  <c r="U324" i="7"/>
  <c r="T324" i="7"/>
  <c r="S324" i="7"/>
  <c r="R324" i="7"/>
  <c r="P324" i="7"/>
  <c r="W324" i="7" s="1"/>
  <c r="O324" i="7"/>
  <c r="M324" i="7"/>
  <c r="K324" i="7"/>
  <c r="U323" i="7"/>
  <c r="T323" i="7"/>
  <c r="S323" i="7"/>
  <c r="R323" i="7"/>
  <c r="W323" i="7" s="1"/>
  <c r="X323" i="7" s="1"/>
  <c r="P323" i="7"/>
  <c r="O323" i="7"/>
  <c r="M323" i="7"/>
  <c r="K323" i="7"/>
  <c r="U322" i="7"/>
  <c r="T322" i="7"/>
  <c r="S322" i="7"/>
  <c r="R322" i="7"/>
  <c r="W322" i="7" s="1"/>
  <c r="P322" i="7"/>
  <c r="O322" i="7"/>
  <c r="M322" i="7"/>
  <c r="K322" i="7"/>
  <c r="U321" i="7"/>
  <c r="T321" i="7"/>
  <c r="S321" i="7"/>
  <c r="R321" i="7"/>
  <c r="P321" i="7"/>
  <c r="O321" i="7"/>
  <c r="M321" i="7"/>
  <c r="K321" i="7"/>
  <c r="U320" i="7"/>
  <c r="T320" i="7"/>
  <c r="S320" i="7"/>
  <c r="R320" i="7"/>
  <c r="P320" i="7"/>
  <c r="W320" i="7" s="1"/>
  <c r="X320" i="7" s="1"/>
  <c r="O320" i="7"/>
  <c r="M320" i="7"/>
  <c r="K320" i="7"/>
  <c r="U315" i="7"/>
  <c r="V315" i="7" s="1"/>
  <c r="T315" i="7"/>
  <c r="S315" i="7"/>
  <c r="R315" i="7"/>
  <c r="P315" i="7"/>
  <c r="W315" i="7" s="1"/>
  <c r="O315" i="7"/>
  <c r="M315" i="7"/>
  <c r="K315" i="7"/>
  <c r="W314" i="7"/>
  <c r="U314" i="7"/>
  <c r="T314" i="7"/>
  <c r="S314" i="7"/>
  <c r="R314" i="7"/>
  <c r="P314" i="7"/>
  <c r="O314" i="7"/>
  <c r="M314" i="7"/>
  <c r="K314" i="7"/>
  <c r="Q314" i="7" s="1"/>
  <c r="U313" i="7"/>
  <c r="T313" i="7"/>
  <c r="S313" i="7"/>
  <c r="R313" i="7"/>
  <c r="P313" i="7"/>
  <c r="W313" i="7" s="1"/>
  <c r="O313" i="7"/>
  <c r="M313" i="7"/>
  <c r="K313" i="7"/>
  <c r="U312" i="7"/>
  <c r="V312" i="7" s="1"/>
  <c r="T312" i="7"/>
  <c r="S312" i="7"/>
  <c r="R312" i="7"/>
  <c r="P312" i="7"/>
  <c r="W312" i="7" s="1"/>
  <c r="O312" i="7"/>
  <c r="M312" i="7"/>
  <c r="K312" i="7"/>
  <c r="U311" i="7"/>
  <c r="V311" i="7" s="1"/>
  <c r="T311" i="7"/>
  <c r="S311" i="7"/>
  <c r="R311" i="7"/>
  <c r="P311" i="7"/>
  <c r="W311" i="7" s="1"/>
  <c r="O311" i="7"/>
  <c r="M311" i="7"/>
  <c r="K311" i="7"/>
  <c r="U310" i="7"/>
  <c r="T310" i="7"/>
  <c r="S310" i="7"/>
  <c r="R310" i="7"/>
  <c r="P310" i="7"/>
  <c r="W310" i="7" s="1"/>
  <c r="O310" i="7"/>
  <c r="M310" i="7"/>
  <c r="K310" i="7"/>
  <c r="U309" i="7"/>
  <c r="T309" i="7"/>
  <c r="S309" i="7"/>
  <c r="R309" i="7"/>
  <c r="P309" i="7"/>
  <c r="O309" i="7"/>
  <c r="M309" i="7"/>
  <c r="K309" i="7"/>
  <c r="X308" i="7"/>
  <c r="U308" i="7"/>
  <c r="T308" i="7"/>
  <c r="S308" i="7"/>
  <c r="R308" i="7"/>
  <c r="P308" i="7"/>
  <c r="W308" i="7" s="1"/>
  <c r="O308" i="7"/>
  <c r="M308" i="7"/>
  <c r="K308" i="7"/>
  <c r="U307" i="7"/>
  <c r="T307" i="7"/>
  <c r="S307" i="7"/>
  <c r="R307" i="7"/>
  <c r="P307" i="7"/>
  <c r="W307" i="7" s="1"/>
  <c r="X307" i="7" s="1"/>
  <c r="O307" i="7"/>
  <c r="M307" i="7"/>
  <c r="K307" i="7"/>
  <c r="U302" i="7"/>
  <c r="T302" i="7"/>
  <c r="S302" i="7"/>
  <c r="R302" i="7"/>
  <c r="P302" i="7"/>
  <c r="W302" i="7" s="1"/>
  <c r="O302" i="7"/>
  <c r="M302" i="7"/>
  <c r="K302" i="7"/>
  <c r="U301" i="7"/>
  <c r="T301" i="7"/>
  <c r="S301" i="7"/>
  <c r="R301" i="7"/>
  <c r="P301" i="7"/>
  <c r="W301" i="7" s="1"/>
  <c r="O301" i="7"/>
  <c r="M301" i="7"/>
  <c r="K301" i="7"/>
  <c r="U295" i="7"/>
  <c r="T295" i="7"/>
  <c r="S295" i="7"/>
  <c r="R295" i="7"/>
  <c r="P295" i="7"/>
  <c r="W295" i="7" s="1"/>
  <c r="O295" i="7"/>
  <c r="M295" i="7"/>
  <c r="K295" i="7"/>
  <c r="U294" i="7"/>
  <c r="V294" i="7" s="1"/>
  <c r="T294" i="7"/>
  <c r="S294" i="7"/>
  <c r="R294" i="7"/>
  <c r="W294" i="7" s="1"/>
  <c r="X294" i="7" s="1"/>
  <c r="P294" i="7"/>
  <c r="O294" i="7"/>
  <c r="M294" i="7"/>
  <c r="K294" i="7"/>
  <c r="U293" i="7"/>
  <c r="T293" i="7"/>
  <c r="S293" i="7"/>
  <c r="R293" i="7"/>
  <c r="P293" i="7"/>
  <c r="W293" i="7" s="1"/>
  <c r="O293" i="7"/>
  <c r="M293" i="7"/>
  <c r="K293" i="7"/>
  <c r="W287" i="7"/>
  <c r="U287" i="7"/>
  <c r="T287" i="7"/>
  <c r="S287" i="7"/>
  <c r="R287" i="7"/>
  <c r="P287" i="7"/>
  <c r="O287" i="7"/>
  <c r="M287" i="7"/>
  <c r="K287" i="7"/>
  <c r="U286" i="7"/>
  <c r="V286" i="7" s="1"/>
  <c r="T286" i="7"/>
  <c r="S286" i="7"/>
  <c r="R286" i="7"/>
  <c r="W286" i="7" s="1"/>
  <c r="P286" i="7"/>
  <c r="O286" i="7"/>
  <c r="M286" i="7"/>
  <c r="K286" i="7"/>
  <c r="U285" i="7"/>
  <c r="T285" i="7"/>
  <c r="S285" i="7"/>
  <c r="R285" i="7"/>
  <c r="P285" i="7"/>
  <c r="W285" i="7" s="1"/>
  <c r="X285" i="7" s="1"/>
  <c r="O285" i="7"/>
  <c r="M285" i="7"/>
  <c r="K285" i="7"/>
  <c r="U279" i="7"/>
  <c r="T279" i="7"/>
  <c r="S279" i="7"/>
  <c r="R279" i="7"/>
  <c r="P279" i="7"/>
  <c r="W279" i="7" s="1"/>
  <c r="O279" i="7"/>
  <c r="M279" i="7"/>
  <c r="K279" i="7"/>
  <c r="U278" i="7"/>
  <c r="T278" i="7"/>
  <c r="S278" i="7"/>
  <c r="R278" i="7"/>
  <c r="P278" i="7"/>
  <c r="O278" i="7"/>
  <c r="M278" i="7"/>
  <c r="K278" i="7"/>
  <c r="U277" i="7"/>
  <c r="V277" i="7" s="1"/>
  <c r="T277" i="7"/>
  <c r="S277" i="7"/>
  <c r="R277" i="7"/>
  <c r="P277" i="7"/>
  <c r="W277" i="7" s="1"/>
  <c r="X277" i="7" s="1"/>
  <c r="O277" i="7"/>
  <c r="M277" i="7"/>
  <c r="K277" i="7"/>
  <c r="U271" i="7"/>
  <c r="T271" i="7"/>
  <c r="S271" i="7"/>
  <c r="R271" i="7"/>
  <c r="P271" i="7"/>
  <c r="W271" i="7" s="1"/>
  <c r="X271" i="7" s="1"/>
  <c r="O271" i="7"/>
  <c r="M271" i="7"/>
  <c r="K271" i="7"/>
  <c r="U270" i="7"/>
  <c r="T270" i="7"/>
  <c r="S270" i="7"/>
  <c r="R270" i="7"/>
  <c r="W270" i="7" s="1"/>
  <c r="P270" i="7"/>
  <c r="O270" i="7"/>
  <c r="M270" i="7"/>
  <c r="K270" i="7"/>
  <c r="U269" i="7"/>
  <c r="T269" i="7"/>
  <c r="S269" i="7"/>
  <c r="R269" i="7"/>
  <c r="V269" i="7" s="1"/>
  <c r="P269" i="7"/>
  <c r="W269" i="7" s="1"/>
  <c r="O269" i="7"/>
  <c r="M269" i="7"/>
  <c r="K269" i="7"/>
  <c r="U263" i="7"/>
  <c r="T263" i="7"/>
  <c r="S263" i="7"/>
  <c r="R263" i="7"/>
  <c r="W263" i="7" s="1"/>
  <c r="P263" i="7"/>
  <c r="O263" i="7"/>
  <c r="M263" i="7"/>
  <c r="K263" i="7"/>
  <c r="U262" i="7"/>
  <c r="T262" i="7"/>
  <c r="S262" i="7"/>
  <c r="R262" i="7"/>
  <c r="P262" i="7"/>
  <c r="W262" i="7" s="1"/>
  <c r="O262" i="7"/>
  <c r="M262" i="7"/>
  <c r="K262" i="7"/>
  <c r="U261" i="7"/>
  <c r="T261" i="7"/>
  <c r="S261" i="7"/>
  <c r="R261" i="7"/>
  <c r="W261" i="7" s="1"/>
  <c r="P261" i="7"/>
  <c r="O261" i="7"/>
  <c r="M261" i="7"/>
  <c r="K261" i="7"/>
  <c r="U260" i="7"/>
  <c r="T260" i="7"/>
  <c r="S260" i="7"/>
  <c r="R260" i="7"/>
  <c r="W260" i="7" s="1"/>
  <c r="P260" i="7"/>
  <c r="O260" i="7"/>
  <c r="M260" i="7"/>
  <c r="K260" i="7"/>
  <c r="U259" i="7"/>
  <c r="T259" i="7"/>
  <c r="S259" i="7"/>
  <c r="R259" i="7"/>
  <c r="P259" i="7"/>
  <c r="W259" i="7" s="1"/>
  <c r="O259" i="7"/>
  <c r="M259" i="7"/>
  <c r="K259" i="7"/>
  <c r="U258" i="7"/>
  <c r="V258" i="7" s="1"/>
  <c r="T258" i="7"/>
  <c r="S258" i="7"/>
  <c r="R258" i="7"/>
  <c r="W258" i="7" s="1"/>
  <c r="X258" i="7" s="1"/>
  <c r="P258" i="7"/>
  <c r="O258" i="7"/>
  <c r="M258" i="7"/>
  <c r="K258" i="7"/>
  <c r="U253" i="7"/>
  <c r="T253" i="7"/>
  <c r="S253" i="7"/>
  <c r="R253" i="7"/>
  <c r="W253" i="7" s="1"/>
  <c r="P253" i="7"/>
  <c r="O253" i="7"/>
  <c r="M253" i="7"/>
  <c r="K253" i="7"/>
  <c r="W252" i="7"/>
  <c r="U252" i="7"/>
  <c r="T252" i="7"/>
  <c r="S252" i="7"/>
  <c r="R252" i="7"/>
  <c r="P252" i="7"/>
  <c r="O252" i="7"/>
  <c r="M252" i="7"/>
  <c r="K252" i="7"/>
  <c r="Q252" i="7" s="1"/>
  <c r="U251" i="7"/>
  <c r="T251" i="7"/>
  <c r="S251" i="7"/>
  <c r="R251" i="7"/>
  <c r="P251" i="7"/>
  <c r="W251" i="7" s="1"/>
  <c r="O251" i="7"/>
  <c r="M251" i="7"/>
  <c r="K251" i="7"/>
  <c r="U250" i="7"/>
  <c r="T250" i="7"/>
  <c r="S250" i="7"/>
  <c r="R250" i="7"/>
  <c r="W250" i="7" s="1"/>
  <c r="P250" i="7"/>
  <c r="O250" i="7"/>
  <c r="M250" i="7"/>
  <c r="K250" i="7"/>
  <c r="U249" i="7"/>
  <c r="T249" i="7"/>
  <c r="S249" i="7"/>
  <c r="R249" i="7"/>
  <c r="W249" i="7" s="1"/>
  <c r="P249" i="7"/>
  <c r="O249" i="7"/>
  <c r="M249" i="7"/>
  <c r="K249" i="7"/>
  <c r="U248" i="7"/>
  <c r="V248" i="7" s="1"/>
  <c r="T248" i="7"/>
  <c r="S248" i="7"/>
  <c r="R248" i="7"/>
  <c r="P248" i="7"/>
  <c r="W248" i="7" s="1"/>
  <c r="O248" i="7"/>
  <c r="M248" i="7"/>
  <c r="K248" i="7"/>
  <c r="U247" i="7"/>
  <c r="T247" i="7"/>
  <c r="S247" i="7"/>
  <c r="R247" i="7"/>
  <c r="W247" i="7" s="1"/>
  <c r="P247" i="7"/>
  <c r="O247" i="7"/>
  <c r="M247" i="7"/>
  <c r="K247" i="7"/>
  <c r="U246" i="7"/>
  <c r="T246" i="7"/>
  <c r="S246" i="7"/>
  <c r="R246" i="7"/>
  <c r="W246" i="7" s="1"/>
  <c r="P246" i="7"/>
  <c r="O246" i="7"/>
  <c r="M246" i="7"/>
  <c r="K246" i="7"/>
  <c r="Q246" i="7" s="1"/>
  <c r="X245" i="7"/>
  <c r="U245" i="7"/>
  <c r="T245" i="7"/>
  <c r="S245" i="7"/>
  <c r="R245" i="7"/>
  <c r="P245" i="7"/>
  <c r="W245" i="7" s="1"/>
  <c r="O245" i="7"/>
  <c r="M245" i="7"/>
  <c r="K245" i="7"/>
  <c r="U244" i="7"/>
  <c r="V244" i="7" s="1"/>
  <c r="T244" i="7"/>
  <c r="S244" i="7"/>
  <c r="R244" i="7"/>
  <c r="P244" i="7"/>
  <c r="W244" i="7" s="1"/>
  <c r="O244" i="7"/>
  <c r="M244" i="7"/>
  <c r="K244" i="7"/>
  <c r="U243" i="7"/>
  <c r="T243" i="7"/>
  <c r="S243" i="7"/>
  <c r="R243" i="7"/>
  <c r="P243" i="7"/>
  <c r="W243" i="7" s="1"/>
  <c r="O243" i="7"/>
  <c r="M243" i="7"/>
  <c r="K243" i="7"/>
  <c r="W242" i="7"/>
  <c r="U242" i="7"/>
  <c r="T242" i="7"/>
  <c r="S242" i="7"/>
  <c r="R242" i="7"/>
  <c r="P242" i="7"/>
  <c r="O242" i="7"/>
  <c r="M242" i="7"/>
  <c r="K242" i="7"/>
  <c r="U241" i="7"/>
  <c r="T241" i="7"/>
  <c r="S241" i="7"/>
  <c r="R241" i="7"/>
  <c r="W241" i="7" s="1"/>
  <c r="P241" i="7"/>
  <c r="O241" i="7"/>
  <c r="M241" i="7"/>
  <c r="K241" i="7"/>
  <c r="U240" i="7"/>
  <c r="V240" i="7" s="1"/>
  <c r="T240" i="7"/>
  <c r="S240" i="7"/>
  <c r="R240" i="7"/>
  <c r="P240" i="7"/>
  <c r="W240" i="7" s="1"/>
  <c r="O240" i="7"/>
  <c r="M240" i="7"/>
  <c r="K240" i="7"/>
  <c r="U239" i="7"/>
  <c r="T239" i="7"/>
  <c r="S239" i="7"/>
  <c r="R239" i="7"/>
  <c r="W239" i="7" s="1"/>
  <c r="X239" i="7" s="1"/>
  <c r="P239" i="7"/>
  <c r="O239" i="7"/>
  <c r="M239" i="7"/>
  <c r="K239" i="7"/>
  <c r="U234" i="7"/>
  <c r="T234" i="7"/>
  <c r="S234" i="7"/>
  <c r="R234" i="7"/>
  <c r="P234" i="7"/>
  <c r="W234" i="7" s="1"/>
  <c r="O234" i="7"/>
  <c r="M234" i="7"/>
  <c r="K234" i="7"/>
  <c r="U233" i="7"/>
  <c r="T233" i="7"/>
  <c r="S233" i="7"/>
  <c r="R233" i="7"/>
  <c r="V233" i="7" s="1"/>
  <c r="P233" i="7"/>
  <c r="W233" i="7" s="1"/>
  <c r="X233" i="7" s="1"/>
  <c r="O233" i="7"/>
  <c r="M233" i="7"/>
  <c r="K233" i="7"/>
  <c r="U232" i="7"/>
  <c r="T232" i="7"/>
  <c r="S232" i="7"/>
  <c r="R232" i="7"/>
  <c r="W232" i="7" s="1"/>
  <c r="P232" i="7"/>
  <c r="O232" i="7"/>
  <c r="M232" i="7"/>
  <c r="K232" i="7"/>
  <c r="U231" i="7"/>
  <c r="T231" i="7"/>
  <c r="S231" i="7"/>
  <c r="R231" i="7"/>
  <c r="W231" i="7" s="1"/>
  <c r="X231" i="7" s="1"/>
  <c r="P231" i="7"/>
  <c r="O231" i="7"/>
  <c r="M231" i="7"/>
  <c r="K231" i="7"/>
  <c r="U230" i="7"/>
  <c r="T230" i="7"/>
  <c r="S230" i="7"/>
  <c r="R230" i="7"/>
  <c r="P230" i="7"/>
  <c r="W230" i="7" s="1"/>
  <c r="O230" i="7"/>
  <c r="M230" i="7"/>
  <c r="K230" i="7"/>
  <c r="U229" i="7"/>
  <c r="T229" i="7"/>
  <c r="S229" i="7"/>
  <c r="R229" i="7"/>
  <c r="V229" i="7" s="1"/>
  <c r="P229" i="7"/>
  <c r="W229" i="7" s="1"/>
  <c r="X229" i="7" s="1"/>
  <c r="O229" i="7"/>
  <c r="M229" i="7"/>
  <c r="K229" i="7"/>
  <c r="U228" i="7"/>
  <c r="T228" i="7"/>
  <c r="S228" i="7"/>
  <c r="R228" i="7"/>
  <c r="P228" i="7"/>
  <c r="W228" i="7" s="1"/>
  <c r="O228" i="7"/>
  <c r="M228" i="7"/>
  <c r="K228" i="7"/>
  <c r="U227" i="7"/>
  <c r="T227" i="7"/>
  <c r="S227" i="7"/>
  <c r="R227" i="7"/>
  <c r="P227" i="7"/>
  <c r="W227" i="7" s="1"/>
  <c r="X227" i="7" s="1"/>
  <c r="O227" i="7"/>
  <c r="M227" i="7"/>
  <c r="K227" i="7"/>
  <c r="U226" i="7"/>
  <c r="T226" i="7"/>
  <c r="S226" i="7"/>
  <c r="R226" i="7"/>
  <c r="W226" i="7" s="1"/>
  <c r="X226" i="7" s="1"/>
  <c r="P226" i="7"/>
  <c r="O226" i="7"/>
  <c r="M226" i="7"/>
  <c r="K226" i="7"/>
  <c r="U225" i="7"/>
  <c r="T225" i="7"/>
  <c r="S225" i="7"/>
  <c r="R225" i="7"/>
  <c r="P225" i="7"/>
  <c r="W225" i="7" s="1"/>
  <c r="X225" i="7" s="1"/>
  <c r="O225" i="7"/>
  <c r="M225" i="7"/>
  <c r="K225" i="7"/>
  <c r="W224" i="7"/>
  <c r="U224" i="7"/>
  <c r="T224" i="7"/>
  <c r="S224" i="7"/>
  <c r="R224" i="7"/>
  <c r="P224" i="7"/>
  <c r="O224" i="7"/>
  <c r="M224" i="7"/>
  <c r="K224" i="7"/>
  <c r="Q224" i="7" s="1"/>
  <c r="U223" i="7"/>
  <c r="T223" i="7"/>
  <c r="S223" i="7"/>
  <c r="R223" i="7"/>
  <c r="V223" i="7" s="1"/>
  <c r="P223" i="7"/>
  <c r="W223" i="7" s="1"/>
  <c r="O223" i="7"/>
  <c r="M223" i="7"/>
  <c r="K223" i="7"/>
  <c r="W222" i="7"/>
  <c r="U222" i="7"/>
  <c r="T222" i="7"/>
  <c r="S222" i="7"/>
  <c r="R222" i="7"/>
  <c r="P222" i="7"/>
  <c r="O222" i="7"/>
  <c r="M222" i="7"/>
  <c r="K222" i="7"/>
  <c r="U221" i="7"/>
  <c r="T221" i="7"/>
  <c r="S221" i="7"/>
  <c r="R221" i="7"/>
  <c r="P221" i="7"/>
  <c r="W221" i="7" s="1"/>
  <c r="X221" i="7" s="1"/>
  <c r="O221" i="7"/>
  <c r="M221" i="7"/>
  <c r="K221" i="7"/>
  <c r="U220" i="7"/>
  <c r="V220" i="7" s="1"/>
  <c r="T220" i="7"/>
  <c r="S220" i="7"/>
  <c r="R220" i="7"/>
  <c r="P220" i="7"/>
  <c r="W220" i="7" s="1"/>
  <c r="O220" i="7"/>
  <c r="M220" i="7"/>
  <c r="K220" i="7"/>
  <c r="U219" i="7"/>
  <c r="T219" i="7"/>
  <c r="S219" i="7"/>
  <c r="R219" i="7"/>
  <c r="W219" i="7" s="1"/>
  <c r="AA219" i="7" s="1"/>
  <c r="P219" i="7"/>
  <c r="O219" i="7"/>
  <c r="M219" i="7"/>
  <c r="K219" i="7"/>
  <c r="U214" i="7"/>
  <c r="T214" i="7"/>
  <c r="S214" i="7"/>
  <c r="R214" i="7"/>
  <c r="P214" i="7"/>
  <c r="W214" i="7" s="1"/>
  <c r="AA214" i="7" s="1"/>
  <c r="O214" i="7"/>
  <c r="M214" i="7"/>
  <c r="K214" i="7"/>
  <c r="U213" i="7"/>
  <c r="T213" i="7"/>
  <c r="S213" i="7"/>
  <c r="R213" i="7"/>
  <c r="P213" i="7"/>
  <c r="W213" i="7" s="1"/>
  <c r="H213" i="7"/>
  <c r="K213" i="7" s="1"/>
  <c r="G213" i="7"/>
  <c r="U212" i="7"/>
  <c r="T212" i="7"/>
  <c r="S212" i="7"/>
  <c r="R212" i="7"/>
  <c r="P212" i="7"/>
  <c r="W212" i="7" s="1"/>
  <c r="H212" i="7"/>
  <c r="G212" i="7"/>
  <c r="U211" i="7"/>
  <c r="T211" i="7"/>
  <c r="S211" i="7"/>
  <c r="R211" i="7"/>
  <c r="V211" i="7" s="1"/>
  <c r="P211" i="7"/>
  <c r="O211" i="7"/>
  <c r="M211" i="7"/>
  <c r="K211" i="7"/>
  <c r="U205" i="7"/>
  <c r="T205" i="7"/>
  <c r="S205" i="7"/>
  <c r="R205" i="7"/>
  <c r="W205" i="7" s="1"/>
  <c r="P205" i="7"/>
  <c r="O205" i="7"/>
  <c r="M205" i="7"/>
  <c r="K205" i="7"/>
  <c r="U204" i="7"/>
  <c r="T204" i="7"/>
  <c r="S204" i="7"/>
  <c r="R204" i="7"/>
  <c r="W204" i="7" s="1"/>
  <c r="P204" i="7"/>
  <c r="O204" i="7"/>
  <c r="M204" i="7"/>
  <c r="K204" i="7"/>
  <c r="Q204" i="7" s="1"/>
  <c r="U203" i="7"/>
  <c r="T203" i="7"/>
  <c r="S203" i="7"/>
  <c r="R203" i="7"/>
  <c r="W203" i="7" s="1"/>
  <c r="P203" i="7"/>
  <c r="O203" i="7"/>
  <c r="M203" i="7"/>
  <c r="K203" i="7"/>
  <c r="U202" i="7"/>
  <c r="T202" i="7"/>
  <c r="S202" i="7"/>
  <c r="R202" i="7"/>
  <c r="W202" i="7" s="1"/>
  <c r="P202" i="7"/>
  <c r="O202" i="7"/>
  <c r="M202" i="7"/>
  <c r="K202" i="7"/>
  <c r="U201" i="7"/>
  <c r="T201" i="7"/>
  <c r="S201" i="7"/>
  <c r="R201" i="7"/>
  <c r="W201" i="7" s="1"/>
  <c r="P201" i="7"/>
  <c r="O201" i="7"/>
  <c r="M201" i="7"/>
  <c r="K201" i="7"/>
  <c r="U196" i="7"/>
  <c r="T196" i="7"/>
  <c r="S196" i="7"/>
  <c r="R196" i="7"/>
  <c r="W196" i="7" s="1"/>
  <c r="P196" i="7"/>
  <c r="O196" i="7"/>
  <c r="M196" i="7"/>
  <c r="K196" i="7"/>
  <c r="U195" i="7"/>
  <c r="T195" i="7"/>
  <c r="S195" i="7"/>
  <c r="R195" i="7"/>
  <c r="P195" i="7"/>
  <c r="W195" i="7" s="1"/>
  <c r="O195" i="7"/>
  <c r="M195" i="7"/>
  <c r="K195" i="7"/>
  <c r="U194" i="7"/>
  <c r="T194" i="7"/>
  <c r="S194" i="7"/>
  <c r="R194" i="7"/>
  <c r="W194" i="7" s="1"/>
  <c r="P194" i="7"/>
  <c r="O194" i="7"/>
  <c r="M194" i="7"/>
  <c r="K194" i="7"/>
  <c r="Q194" i="7" s="1"/>
  <c r="U189" i="7"/>
  <c r="T189" i="7"/>
  <c r="S189" i="7"/>
  <c r="R189" i="7"/>
  <c r="V189" i="7" s="1"/>
  <c r="P189" i="7"/>
  <c r="W189" i="7" s="1"/>
  <c r="O189" i="7"/>
  <c r="M189" i="7"/>
  <c r="K189" i="7"/>
  <c r="Q189" i="7" s="1"/>
  <c r="AA188" i="7"/>
  <c r="U188" i="7"/>
  <c r="T188" i="7"/>
  <c r="S188" i="7"/>
  <c r="R188" i="7"/>
  <c r="P188" i="7"/>
  <c r="W188" i="7" s="1"/>
  <c r="X188" i="7" s="1"/>
  <c r="O188" i="7"/>
  <c r="M188" i="7"/>
  <c r="K188" i="7"/>
  <c r="U187" i="7"/>
  <c r="T187" i="7"/>
  <c r="S187" i="7"/>
  <c r="R187" i="7"/>
  <c r="P187" i="7"/>
  <c r="W187" i="7" s="1"/>
  <c r="O187" i="7"/>
  <c r="M187" i="7"/>
  <c r="K187" i="7"/>
  <c r="U186" i="7"/>
  <c r="T186" i="7"/>
  <c r="S186" i="7"/>
  <c r="R186" i="7"/>
  <c r="P186" i="7"/>
  <c r="W186" i="7" s="1"/>
  <c r="O186" i="7"/>
  <c r="M186" i="7"/>
  <c r="K186" i="7"/>
  <c r="U180" i="7"/>
  <c r="T180" i="7"/>
  <c r="S180" i="7"/>
  <c r="R180" i="7"/>
  <c r="W180" i="7" s="1"/>
  <c r="P180" i="7"/>
  <c r="O180" i="7"/>
  <c r="M180" i="7"/>
  <c r="K180" i="7"/>
  <c r="U179" i="7"/>
  <c r="T179" i="7"/>
  <c r="S179" i="7"/>
  <c r="R179" i="7"/>
  <c r="W179" i="7" s="1"/>
  <c r="P179" i="7"/>
  <c r="O179" i="7"/>
  <c r="M179" i="7"/>
  <c r="K179" i="7"/>
  <c r="U178" i="7"/>
  <c r="T178" i="7"/>
  <c r="S178" i="7"/>
  <c r="R178" i="7"/>
  <c r="W178" i="7" s="1"/>
  <c r="P178" i="7"/>
  <c r="O178" i="7"/>
  <c r="M178" i="7"/>
  <c r="K178" i="7"/>
  <c r="U177" i="7"/>
  <c r="T177" i="7"/>
  <c r="S177" i="7"/>
  <c r="R177" i="7"/>
  <c r="W177" i="7" s="1"/>
  <c r="P177" i="7"/>
  <c r="O177" i="7"/>
  <c r="M177" i="7"/>
  <c r="K177" i="7"/>
  <c r="U176" i="7"/>
  <c r="T176" i="7"/>
  <c r="S176" i="7"/>
  <c r="R176" i="7"/>
  <c r="W176" i="7" s="1"/>
  <c r="P176" i="7"/>
  <c r="O176" i="7"/>
  <c r="M176" i="7"/>
  <c r="K176" i="7"/>
  <c r="U175" i="7"/>
  <c r="T175" i="7"/>
  <c r="S175" i="7"/>
  <c r="R175" i="7"/>
  <c r="W175" i="7" s="1"/>
  <c r="P175" i="7"/>
  <c r="O175" i="7"/>
  <c r="M175" i="7"/>
  <c r="K175" i="7"/>
  <c r="U174" i="7"/>
  <c r="T174" i="7"/>
  <c r="S174" i="7"/>
  <c r="R174" i="7"/>
  <c r="W174" i="7" s="1"/>
  <c r="P174" i="7"/>
  <c r="O174" i="7"/>
  <c r="M174" i="7"/>
  <c r="K174" i="7"/>
  <c r="U169" i="7"/>
  <c r="T169" i="7"/>
  <c r="S169" i="7"/>
  <c r="R169" i="7"/>
  <c r="P169" i="7"/>
  <c r="W169" i="7" s="1"/>
  <c r="O169" i="7"/>
  <c r="M169" i="7"/>
  <c r="K169" i="7"/>
  <c r="U168" i="7"/>
  <c r="T168" i="7"/>
  <c r="S168" i="7"/>
  <c r="R168" i="7"/>
  <c r="P168" i="7"/>
  <c r="W168" i="7" s="1"/>
  <c r="O168" i="7"/>
  <c r="M168" i="7"/>
  <c r="K168" i="7"/>
  <c r="U167" i="7"/>
  <c r="T167" i="7"/>
  <c r="S167" i="7"/>
  <c r="R167" i="7"/>
  <c r="W167" i="7" s="1"/>
  <c r="P167" i="7"/>
  <c r="O167" i="7"/>
  <c r="M167" i="7"/>
  <c r="K167" i="7"/>
  <c r="U166" i="7"/>
  <c r="T166" i="7"/>
  <c r="S166" i="7"/>
  <c r="R166" i="7"/>
  <c r="P166" i="7"/>
  <c r="W166" i="7" s="1"/>
  <c r="O166" i="7"/>
  <c r="M166" i="7"/>
  <c r="K166" i="7"/>
  <c r="U165" i="7"/>
  <c r="T165" i="7"/>
  <c r="S165" i="7"/>
  <c r="R165" i="7"/>
  <c r="P165" i="7"/>
  <c r="O165" i="7"/>
  <c r="M165" i="7"/>
  <c r="K165" i="7"/>
  <c r="U160" i="7"/>
  <c r="T160" i="7"/>
  <c r="S160" i="7"/>
  <c r="R160" i="7"/>
  <c r="P160" i="7"/>
  <c r="O160" i="7"/>
  <c r="M160" i="7"/>
  <c r="K160" i="7"/>
  <c r="U159" i="7"/>
  <c r="V159" i="7" s="1"/>
  <c r="T159" i="7"/>
  <c r="S159" i="7"/>
  <c r="R159" i="7"/>
  <c r="P159" i="7"/>
  <c r="W159" i="7" s="1"/>
  <c r="X159" i="7" s="1"/>
  <c r="O159" i="7"/>
  <c r="M159" i="7"/>
  <c r="K159" i="7"/>
  <c r="U158" i="7"/>
  <c r="T158" i="7"/>
  <c r="S158" i="7"/>
  <c r="R158" i="7"/>
  <c r="P158" i="7"/>
  <c r="W158" i="7" s="1"/>
  <c r="O158" i="7"/>
  <c r="M158" i="7"/>
  <c r="K158" i="7"/>
  <c r="U157" i="7"/>
  <c r="T157" i="7"/>
  <c r="S157" i="7"/>
  <c r="R157" i="7"/>
  <c r="P157" i="7"/>
  <c r="W157" i="7" s="1"/>
  <c r="O157" i="7"/>
  <c r="M157" i="7"/>
  <c r="K157" i="7"/>
  <c r="X156" i="7"/>
  <c r="U156" i="7"/>
  <c r="T156" i="7"/>
  <c r="S156" i="7"/>
  <c r="R156" i="7"/>
  <c r="V156" i="7" s="1"/>
  <c r="P156" i="7"/>
  <c r="W156" i="7" s="1"/>
  <c r="O156" i="7"/>
  <c r="M156" i="7"/>
  <c r="K156" i="7"/>
  <c r="U155" i="7"/>
  <c r="T155" i="7"/>
  <c r="S155" i="7"/>
  <c r="R155" i="7"/>
  <c r="P155" i="7"/>
  <c r="W155" i="7" s="1"/>
  <c r="X155" i="7" s="1"/>
  <c r="O155" i="7"/>
  <c r="M155" i="7"/>
  <c r="K155" i="7"/>
  <c r="U150" i="7"/>
  <c r="T150" i="7"/>
  <c r="S150" i="7"/>
  <c r="R150" i="7"/>
  <c r="W150" i="7" s="1"/>
  <c r="P150" i="7"/>
  <c r="O150" i="7"/>
  <c r="M150" i="7"/>
  <c r="K150" i="7"/>
  <c r="U149" i="7"/>
  <c r="T149" i="7"/>
  <c r="S149" i="7"/>
  <c r="R149" i="7"/>
  <c r="W149" i="7" s="1"/>
  <c r="P149" i="7"/>
  <c r="H149" i="7"/>
  <c r="G149" i="7"/>
  <c r="U142" i="7"/>
  <c r="T142" i="7"/>
  <c r="S142" i="7"/>
  <c r="R142" i="7"/>
  <c r="W142" i="7" s="1"/>
  <c r="P142" i="7"/>
  <c r="O142" i="7"/>
  <c r="M142" i="7"/>
  <c r="K142" i="7"/>
  <c r="U141" i="7"/>
  <c r="V141" i="7" s="1"/>
  <c r="T141" i="7"/>
  <c r="S141" i="7"/>
  <c r="R141" i="7"/>
  <c r="W141" i="7" s="1"/>
  <c r="P141" i="7"/>
  <c r="O141" i="7"/>
  <c r="M141" i="7"/>
  <c r="K141" i="7"/>
  <c r="U140" i="7"/>
  <c r="T140" i="7"/>
  <c r="S140" i="7"/>
  <c r="R140" i="7"/>
  <c r="P140" i="7"/>
  <c r="W140" i="7" s="1"/>
  <c r="O140" i="7"/>
  <c r="M140" i="7"/>
  <c r="K140" i="7"/>
  <c r="U139" i="7"/>
  <c r="T139" i="7"/>
  <c r="S139" i="7"/>
  <c r="R139" i="7"/>
  <c r="W139" i="7" s="1"/>
  <c r="P139" i="7"/>
  <c r="O139" i="7"/>
  <c r="M139" i="7"/>
  <c r="K139" i="7"/>
  <c r="U138" i="7"/>
  <c r="T138" i="7"/>
  <c r="S138" i="7"/>
  <c r="R138" i="7"/>
  <c r="W138" i="7" s="1"/>
  <c r="P138" i="7"/>
  <c r="O138" i="7"/>
  <c r="M138" i="7"/>
  <c r="K138" i="7"/>
  <c r="U137" i="7"/>
  <c r="T137" i="7"/>
  <c r="S137" i="7"/>
  <c r="R137" i="7"/>
  <c r="W137" i="7" s="1"/>
  <c r="P137" i="7"/>
  <c r="O137" i="7"/>
  <c r="M137" i="7"/>
  <c r="K137" i="7"/>
  <c r="W136" i="7"/>
  <c r="U136" i="7"/>
  <c r="T136" i="7"/>
  <c r="S136" i="7"/>
  <c r="R136" i="7"/>
  <c r="V136" i="7" s="1"/>
  <c r="P136" i="7"/>
  <c r="O136" i="7"/>
  <c r="M136" i="7"/>
  <c r="K136" i="7"/>
  <c r="U131" i="7"/>
  <c r="T131" i="7"/>
  <c r="S131" i="7"/>
  <c r="R131" i="7"/>
  <c r="W131" i="7" s="1"/>
  <c r="P131" i="7"/>
  <c r="O131" i="7"/>
  <c r="M131" i="7"/>
  <c r="K131" i="7"/>
  <c r="U130" i="7"/>
  <c r="T130" i="7"/>
  <c r="S130" i="7"/>
  <c r="R130" i="7"/>
  <c r="P130" i="7"/>
  <c r="W130" i="7" s="1"/>
  <c r="O130" i="7"/>
  <c r="M130" i="7"/>
  <c r="K130" i="7"/>
  <c r="U129" i="7"/>
  <c r="T129" i="7"/>
  <c r="S129" i="7"/>
  <c r="R129" i="7"/>
  <c r="P129" i="7"/>
  <c r="W129" i="7" s="1"/>
  <c r="X129" i="7" s="1"/>
  <c r="O129" i="7"/>
  <c r="M129" i="7"/>
  <c r="K129" i="7"/>
  <c r="U128" i="7"/>
  <c r="T128" i="7"/>
  <c r="S128" i="7"/>
  <c r="R128" i="7"/>
  <c r="W128" i="7" s="1"/>
  <c r="P128" i="7"/>
  <c r="O128" i="7"/>
  <c r="M128" i="7"/>
  <c r="K128" i="7"/>
  <c r="U127" i="7"/>
  <c r="T127" i="7"/>
  <c r="S127" i="7"/>
  <c r="R127" i="7"/>
  <c r="W127" i="7" s="1"/>
  <c r="X127" i="7" s="1"/>
  <c r="P127" i="7"/>
  <c r="O127" i="7"/>
  <c r="M127" i="7"/>
  <c r="K127" i="7"/>
  <c r="U126" i="7"/>
  <c r="T126" i="7"/>
  <c r="S126" i="7"/>
  <c r="R126" i="7"/>
  <c r="W126" i="7" s="1"/>
  <c r="AA126" i="7" s="1"/>
  <c r="P126" i="7"/>
  <c r="O126" i="7"/>
  <c r="M126" i="7"/>
  <c r="K126" i="7"/>
  <c r="U125" i="7"/>
  <c r="T125" i="7"/>
  <c r="S125" i="7"/>
  <c r="R125" i="7"/>
  <c r="P125" i="7"/>
  <c r="W125" i="7" s="1"/>
  <c r="X125" i="7" s="1"/>
  <c r="O125" i="7"/>
  <c r="M125" i="7"/>
  <c r="K125" i="7"/>
  <c r="U124" i="7"/>
  <c r="T124" i="7"/>
  <c r="S124" i="7"/>
  <c r="R124" i="7"/>
  <c r="P124" i="7"/>
  <c r="O124" i="7"/>
  <c r="M124" i="7"/>
  <c r="K124" i="7"/>
  <c r="U123" i="7"/>
  <c r="T123" i="7"/>
  <c r="S123" i="7"/>
  <c r="R123" i="7"/>
  <c r="W123" i="7" s="1"/>
  <c r="P123" i="7"/>
  <c r="O123" i="7"/>
  <c r="M123" i="7"/>
  <c r="K123" i="7"/>
  <c r="U122" i="7"/>
  <c r="T122" i="7"/>
  <c r="S122" i="7"/>
  <c r="R122" i="7"/>
  <c r="P122" i="7"/>
  <c r="W122" i="7" s="1"/>
  <c r="X122" i="7" s="1"/>
  <c r="O122" i="7"/>
  <c r="M122" i="7"/>
  <c r="K122" i="7"/>
  <c r="U121" i="7"/>
  <c r="T121" i="7"/>
  <c r="S121" i="7"/>
  <c r="R121" i="7"/>
  <c r="P121" i="7"/>
  <c r="W121" i="7" s="1"/>
  <c r="O121" i="7"/>
  <c r="M121" i="7"/>
  <c r="K121" i="7"/>
  <c r="U120" i="7"/>
  <c r="T120" i="7"/>
  <c r="S120" i="7"/>
  <c r="R120" i="7"/>
  <c r="P120" i="7"/>
  <c r="W120" i="7" s="1"/>
  <c r="X120" i="7" s="1"/>
  <c r="O120" i="7"/>
  <c r="M120" i="7"/>
  <c r="K120" i="7"/>
  <c r="Q120" i="7" s="1"/>
  <c r="U119" i="7"/>
  <c r="V119" i="7" s="1"/>
  <c r="T119" i="7"/>
  <c r="S119" i="7"/>
  <c r="R119" i="7"/>
  <c r="P119" i="7"/>
  <c r="W119" i="7" s="1"/>
  <c r="X119" i="7" s="1"/>
  <c r="O119" i="7"/>
  <c r="M119" i="7"/>
  <c r="K119" i="7"/>
  <c r="U118" i="7"/>
  <c r="T118" i="7"/>
  <c r="S118" i="7"/>
  <c r="R118" i="7"/>
  <c r="W118" i="7" s="1"/>
  <c r="P118" i="7"/>
  <c r="O118" i="7"/>
  <c r="M118" i="7"/>
  <c r="K118" i="7"/>
  <c r="U117" i="7"/>
  <c r="V117" i="7" s="1"/>
  <c r="T117" i="7"/>
  <c r="S117" i="7"/>
  <c r="R117" i="7"/>
  <c r="P117" i="7"/>
  <c r="W117" i="7" s="1"/>
  <c r="O117" i="7"/>
  <c r="M117" i="7"/>
  <c r="K117" i="7"/>
  <c r="U116" i="7"/>
  <c r="T116" i="7"/>
  <c r="S116" i="7"/>
  <c r="R116" i="7"/>
  <c r="W116" i="7" s="1"/>
  <c r="X116" i="7" s="1"/>
  <c r="P116" i="7"/>
  <c r="O116" i="7"/>
  <c r="M116" i="7"/>
  <c r="K116" i="7"/>
  <c r="U111" i="7"/>
  <c r="T111" i="7"/>
  <c r="S111" i="7"/>
  <c r="R111" i="7"/>
  <c r="W111" i="7" s="1"/>
  <c r="P111" i="7"/>
  <c r="O111" i="7"/>
  <c r="M111" i="7"/>
  <c r="K111" i="7"/>
  <c r="U110" i="7"/>
  <c r="T110" i="7"/>
  <c r="S110" i="7"/>
  <c r="R110" i="7"/>
  <c r="P110" i="7"/>
  <c r="W110" i="7" s="1"/>
  <c r="O110" i="7"/>
  <c r="M110" i="7"/>
  <c r="K110" i="7"/>
  <c r="U109" i="7"/>
  <c r="T109" i="7"/>
  <c r="S109" i="7"/>
  <c r="R109" i="7"/>
  <c r="P109" i="7"/>
  <c r="W109" i="7" s="1"/>
  <c r="O109" i="7"/>
  <c r="M109" i="7"/>
  <c r="K109" i="7"/>
  <c r="U108" i="7"/>
  <c r="T108" i="7"/>
  <c r="S108" i="7"/>
  <c r="R108" i="7"/>
  <c r="P108" i="7"/>
  <c r="W108" i="7" s="1"/>
  <c r="O108" i="7"/>
  <c r="M108" i="7"/>
  <c r="K108" i="7"/>
  <c r="W107" i="7"/>
  <c r="U107" i="7"/>
  <c r="T107" i="7"/>
  <c r="S107" i="7"/>
  <c r="R107" i="7"/>
  <c r="P107" i="7"/>
  <c r="O107" i="7"/>
  <c r="M107" i="7"/>
  <c r="K107" i="7"/>
  <c r="Q107" i="7" s="1"/>
  <c r="U106" i="7"/>
  <c r="T106" i="7"/>
  <c r="S106" i="7"/>
  <c r="R106" i="7"/>
  <c r="V106" i="7" s="1"/>
  <c r="P106" i="7"/>
  <c r="W106" i="7" s="1"/>
  <c r="O106" i="7"/>
  <c r="M106" i="7"/>
  <c r="K106" i="7"/>
  <c r="Q106" i="7" s="1"/>
  <c r="W105" i="7"/>
  <c r="U105" i="7"/>
  <c r="T105" i="7"/>
  <c r="S105" i="7"/>
  <c r="R105" i="7"/>
  <c r="P105" i="7"/>
  <c r="O105" i="7"/>
  <c r="M105" i="7"/>
  <c r="K105" i="7"/>
  <c r="U104" i="7"/>
  <c r="T104" i="7"/>
  <c r="S104" i="7"/>
  <c r="R104" i="7"/>
  <c r="W104" i="7" s="1"/>
  <c r="P104" i="7"/>
  <c r="O104" i="7"/>
  <c r="M104" i="7"/>
  <c r="K104" i="7"/>
  <c r="U99" i="7"/>
  <c r="V99" i="7" s="1"/>
  <c r="T99" i="7"/>
  <c r="S99" i="7"/>
  <c r="R99" i="7"/>
  <c r="P99" i="7"/>
  <c r="W99" i="7" s="1"/>
  <c r="O99" i="7"/>
  <c r="M99" i="7"/>
  <c r="K99" i="7"/>
  <c r="U98" i="7"/>
  <c r="T98" i="7"/>
  <c r="S98" i="7"/>
  <c r="R98" i="7"/>
  <c r="P98" i="7"/>
  <c r="W98" i="7" s="1"/>
  <c r="H98" i="7"/>
  <c r="K98" i="7" s="1"/>
  <c r="G98" i="7"/>
  <c r="U97" i="7"/>
  <c r="T97" i="7"/>
  <c r="S97" i="7"/>
  <c r="R97" i="7"/>
  <c r="P97" i="7"/>
  <c r="W97" i="7" s="1"/>
  <c r="AA97" i="7" s="1"/>
  <c r="M97" i="7"/>
  <c r="H97" i="7"/>
  <c r="O97" i="7" s="1"/>
  <c r="G97" i="7"/>
  <c r="U91" i="7"/>
  <c r="T91" i="7"/>
  <c r="S91" i="7"/>
  <c r="R91" i="7"/>
  <c r="W91" i="7" s="1"/>
  <c r="P91" i="7"/>
  <c r="O91" i="7"/>
  <c r="M91" i="7"/>
  <c r="K91" i="7"/>
  <c r="U90" i="7"/>
  <c r="T90" i="7"/>
  <c r="S90" i="7"/>
  <c r="R90" i="7"/>
  <c r="P90" i="7"/>
  <c r="W90" i="7" s="1"/>
  <c r="O90" i="7"/>
  <c r="M90" i="7"/>
  <c r="K90" i="7"/>
  <c r="U89" i="7"/>
  <c r="T89" i="7"/>
  <c r="S89" i="7"/>
  <c r="R89" i="7"/>
  <c r="W89" i="7" s="1"/>
  <c r="P89" i="7"/>
  <c r="O89" i="7"/>
  <c r="M89" i="7"/>
  <c r="K89" i="7"/>
  <c r="Q89" i="7" s="1"/>
  <c r="U88" i="7"/>
  <c r="T88" i="7"/>
  <c r="S88" i="7"/>
  <c r="R88" i="7"/>
  <c r="W88" i="7" s="1"/>
  <c r="X88" i="7" s="1"/>
  <c r="P88" i="7"/>
  <c r="O88" i="7"/>
  <c r="M88" i="7"/>
  <c r="K88" i="7"/>
  <c r="U87" i="7"/>
  <c r="T87" i="7"/>
  <c r="S87" i="7"/>
  <c r="R87" i="7"/>
  <c r="W87" i="7" s="1"/>
  <c r="P87" i="7"/>
  <c r="O87" i="7"/>
  <c r="M87" i="7"/>
  <c r="K87" i="7"/>
  <c r="U82" i="7"/>
  <c r="T82" i="7"/>
  <c r="S82" i="7"/>
  <c r="R82" i="7"/>
  <c r="W82" i="7" s="1"/>
  <c r="P82" i="7"/>
  <c r="O82" i="7"/>
  <c r="M82" i="7"/>
  <c r="K82" i="7"/>
  <c r="U81" i="7"/>
  <c r="T81" i="7"/>
  <c r="S81" i="7"/>
  <c r="R81" i="7"/>
  <c r="W81" i="7" s="1"/>
  <c r="P81" i="7"/>
  <c r="O81" i="7"/>
  <c r="M81" i="7"/>
  <c r="K81" i="7"/>
  <c r="U80" i="7"/>
  <c r="T80" i="7"/>
  <c r="S80" i="7"/>
  <c r="R80" i="7"/>
  <c r="W80" i="7" s="1"/>
  <c r="P80" i="7"/>
  <c r="O80" i="7"/>
  <c r="M80" i="7"/>
  <c r="K80" i="7"/>
  <c r="Q80" i="7" s="1"/>
  <c r="U79" i="7"/>
  <c r="T79" i="7"/>
  <c r="S79" i="7"/>
  <c r="R79" i="7"/>
  <c r="W79" i="7" s="1"/>
  <c r="P79" i="7"/>
  <c r="O79" i="7"/>
  <c r="M79" i="7"/>
  <c r="K79" i="7"/>
  <c r="U78" i="7"/>
  <c r="T78" i="7"/>
  <c r="S78" i="7"/>
  <c r="R78" i="7"/>
  <c r="W78" i="7" s="1"/>
  <c r="P78" i="7"/>
  <c r="O78" i="7"/>
  <c r="M78" i="7"/>
  <c r="K78" i="7"/>
  <c r="U73" i="7"/>
  <c r="T73" i="7"/>
  <c r="S73" i="7"/>
  <c r="R73" i="7"/>
  <c r="P73" i="7"/>
  <c r="W73" i="7" s="1"/>
  <c r="O73" i="7"/>
  <c r="M73" i="7"/>
  <c r="K73" i="7"/>
  <c r="Q73" i="7" s="1"/>
  <c r="U72" i="7"/>
  <c r="T72" i="7"/>
  <c r="S72" i="7"/>
  <c r="R72" i="7"/>
  <c r="W72" i="7" s="1"/>
  <c r="P72" i="7"/>
  <c r="O72" i="7"/>
  <c r="M72" i="7"/>
  <c r="K72" i="7"/>
  <c r="Q72" i="7" s="1"/>
  <c r="U71" i="7"/>
  <c r="T71" i="7"/>
  <c r="S71" i="7"/>
  <c r="R71" i="7"/>
  <c r="P71" i="7"/>
  <c r="W71" i="7" s="1"/>
  <c r="O71" i="7"/>
  <c r="M71" i="7"/>
  <c r="K71" i="7"/>
  <c r="U70" i="7"/>
  <c r="T70" i="7"/>
  <c r="S70" i="7"/>
  <c r="R70" i="7"/>
  <c r="V70" i="7" s="1"/>
  <c r="P70" i="7"/>
  <c r="W70" i="7" s="1"/>
  <c r="O70" i="7"/>
  <c r="M70" i="7"/>
  <c r="K70" i="7"/>
  <c r="U69" i="7"/>
  <c r="T69" i="7"/>
  <c r="S69" i="7"/>
  <c r="R69" i="7"/>
  <c r="P69" i="7"/>
  <c r="W69" i="7" s="1"/>
  <c r="O69" i="7"/>
  <c r="M69" i="7"/>
  <c r="K69" i="7"/>
  <c r="U68" i="7"/>
  <c r="T68" i="7"/>
  <c r="S68" i="7"/>
  <c r="R68" i="7"/>
  <c r="P68" i="7"/>
  <c r="W68" i="7" s="1"/>
  <c r="O68" i="7"/>
  <c r="M68" i="7"/>
  <c r="K68" i="7"/>
  <c r="U67" i="7"/>
  <c r="T67" i="7"/>
  <c r="S67" i="7"/>
  <c r="R67" i="7"/>
  <c r="P67" i="7"/>
  <c r="W67" i="7" s="1"/>
  <c r="O67" i="7"/>
  <c r="M67" i="7"/>
  <c r="K67" i="7"/>
  <c r="U66" i="7"/>
  <c r="T66" i="7"/>
  <c r="S66" i="7"/>
  <c r="R66" i="7"/>
  <c r="P66" i="7"/>
  <c r="W66" i="7" s="1"/>
  <c r="X66" i="7" s="1"/>
  <c r="O66" i="7"/>
  <c r="M66" i="7"/>
  <c r="K66" i="7"/>
  <c r="U60" i="7"/>
  <c r="T60" i="7"/>
  <c r="S60" i="7"/>
  <c r="R60" i="7"/>
  <c r="P60" i="7"/>
  <c r="W60" i="7" s="1"/>
  <c r="O60" i="7"/>
  <c r="M60" i="7"/>
  <c r="K60" i="7"/>
  <c r="U59" i="7"/>
  <c r="T59" i="7"/>
  <c r="S59" i="7"/>
  <c r="R59" i="7"/>
  <c r="W59" i="7" s="1"/>
  <c r="P59" i="7"/>
  <c r="O59" i="7"/>
  <c r="M59" i="7"/>
  <c r="K59" i="7"/>
  <c r="U58" i="7"/>
  <c r="V58" i="7" s="1"/>
  <c r="T58" i="7"/>
  <c r="S58" i="7"/>
  <c r="R58" i="7"/>
  <c r="W58" i="7" s="1"/>
  <c r="P58" i="7"/>
  <c r="O58" i="7"/>
  <c r="M58" i="7"/>
  <c r="K58" i="7"/>
  <c r="U57" i="7"/>
  <c r="T57" i="7"/>
  <c r="S57" i="7"/>
  <c r="R57" i="7"/>
  <c r="W57" i="7" s="1"/>
  <c r="P57" i="7"/>
  <c r="O57" i="7"/>
  <c r="M57" i="7"/>
  <c r="K57" i="7"/>
  <c r="U56" i="7"/>
  <c r="V56" i="7" s="1"/>
  <c r="T56" i="7"/>
  <c r="S56" i="7"/>
  <c r="R56" i="7"/>
  <c r="W56" i="7" s="1"/>
  <c r="P56" i="7"/>
  <c r="O56" i="7"/>
  <c r="M56" i="7"/>
  <c r="K56" i="7"/>
  <c r="U55" i="7"/>
  <c r="T55" i="7"/>
  <c r="S55" i="7"/>
  <c r="R55" i="7"/>
  <c r="P55" i="7"/>
  <c r="W55" i="7" s="1"/>
  <c r="X55" i="7" s="1"/>
  <c r="O55" i="7"/>
  <c r="M55" i="7"/>
  <c r="K55" i="7"/>
  <c r="Q55" i="7" s="1"/>
  <c r="U51" i="7"/>
  <c r="T51" i="7"/>
  <c r="S51" i="7"/>
  <c r="R51" i="7"/>
  <c r="P51" i="7"/>
  <c r="W51" i="7" s="1"/>
  <c r="O51" i="7"/>
  <c r="M51" i="7"/>
  <c r="K51" i="7"/>
  <c r="U50" i="7"/>
  <c r="T50" i="7"/>
  <c r="S50" i="7"/>
  <c r="R50" i="7"/>
  <c r="W50" i="7" s="1"/>
  <c r="P50" i="7"/>
  <c r="O50" i="7"/>
  <c r="M50" i="7"/>
  <c r="K50" i="7"/>
  <c r="U49" i="7"/>
  <c r="V49" i="7" s="1"/>
  <c r="T49" i="7"/>
  <c r="S49" i="7"/>
  <c r="R49" i="7"/>
  <c r="P49" i="7"/>
  <c r="W49" i="7" s="1"/>
  <c r="O49" i="7"/>
  <c r="M49" i="7"/>
  <c r="K49" i="7"/>
  <c r="Q49" i="7" s="1"/>
  <c r="U48" i="7"/>
  <c r="T48" i="7"/>
  <c r="S48" i="7"/>
  <c r="R48" i="7"/>
  <c r="P48" i="7"/>
  <c r="W48" i="7" s="1"/>
  <c r="O48" i="7"/>
  <c r="M48" i="7"/>
  <c r="K48" i="7"/>
  <c r="Q48" i="7" s="1"/>
  <c r="W47" i="7"/>
  <c r="U47" i="7"/>
  <c r="T47" i="7"/>
  <c r="S47" i="7"/>
  <c r="R47" i="7"/>
  <c r="P47" i="7"/>
  <c r="O47" i="7"/>
  <c r="M47" i="7"/>
  <c r="K47" i="7"/>
  <c r="U46" i="7"/>
  <c r="T46" i="7"/>
  <c r="S46" i="7"/>
  <c r="R46" i="7"/>
  <c r="V46" i="7" s="1"/>
  <c r="P46" i="7"/>
  <c r="W46" i="7" s="1"/>
  <c r="O46" i="7"/>
  <c r="M46" i="7"/>
  <c r="K46" i="7"/>
  <c r="Q46" i="7" s="1"/>
  <c r="U45" i="7"/>
  <c r="T45" i="7"/>
  <c r="S45" i="7"/>
  <c r="R45" i="7"/>
  <c r="W45" i="7" s="1"/>
  <c r="P45" i="7"/>
  <c r="O45" i="7"/>
  <c r="M45" i="7"/>
  <c r="K45" i="7"/>
  <c r="U44" i="7"/>
  <c r="T44" i="7"/>
  <c r="S44" i="7"/>
  <c r="R44" i="7"/>
  <c r="W44" i="7" s="1"/>
  <c r="P44" i="7"/>
  <c r="O44" i="7"/>
  <c r="M44" i="7"/>
  <c r="K44" i="7"/>
  <c r="U43" i="7"/>
  <c r="T43" i="7"/>
  <c r="S43" i="7"/>
  <c r="R43" i="7"/>
  <c r="W43" i="7" s="1"/>
  <c r="P43" i="7"/>
  <c r="O43" i="7"/>
  <c r="M43" i="7"/>
  <c r="K43" i="7"/>
  <c r="Q43" i="7" s="1"/>
  <c r="X42" i="7"/>
  <c r="U42" i="7"/>
  <c r="T42" i="7"/>
  <c r="S42" i="7"/>
  <c r="R42" i="7"/>
  <c r="P42" i="7"/>
  <c r="W42" i="7" s="1"/>
  <c r="O42" i="7"/>
  <c r="M42" i="7"/>
  <c r="K42" i="7"/>
  <c r="U41" i="7"/>
  <c r="V41" i="7" s="1"/>
  <c r="T41" i="7"/>
  <c r="S41" i="7"/>
  <c r="R41" i="7"/>
  <c r="W41" i="7" s="1"/>
  <c r="X41" i="7" s="1"/>
  <c r="P41" i="7"/>
  <c r="O41" i="7"/>
  <c r="M41" i="7"/>
  <c r="K41" i="7"/>
  <c r="U40" i="7"/>
  <c r="T40" i="7"/>
  <c r="S40" i="7"/>
  <c r="R40" i="7"/>
  <c r="W40" i="7" s="1"/>
  <c r="P40" i="7"/>
  <c r="O40" i="7"/>
  <c r="M40" i="7"/>
  <c r="K40" i="7"/>
  <c r="U39" i="7"/>
  <c r="T39" i="7"/>
  <c r="S39" i="7"/>
  <c r="R39" i="7"/>
  <c r="P39" i="7"/>
  <c r="W39" i="7" s="1"/>
  <c r="O39" i="7"/>
  <c r="M39" i="7"/>
  <c r="K39" i="7"/>
  <c r="U38" i="7"/>
  <c r="T38" i="7"/>
  <c r="S38" i="7"/>
  <c r="R38" i="7"/>
  <c r="P38" i="7"/>
  <c r="W38" i="7" s="1"/>
  <c r="X38" i="7" s="1"/>
  <c r="O38" i="7"/>
  <c r="M38" i="7"/>
  <c r="K38" i="7"/>
  <c r="U37" i="7"/>
  <c r="V37" i="7" s="1"/>
  <c r="T37" i="7"/>
  <c r="S37" i="7"/>
  <c r="R37" i="7"/>
  <c r="P37" i="7"/>
  <c r="W37" i="7" s="1"/>
  <c r="O37" i="7"/>
  <c r="M37" i="7"/>
  <c r="K37" i="7"/>
  <c r="U36" i="7"/>
  <c r="T36" i="7"/>
  <c r="S36" i="7"/>
  <c r="R36" i="7"/>
  <c r="P36" i="7"/>
  <c r="W36" i="7" s="1"/>
  <c r="O36" i="7"/>
  <c r="M36" i="7"/>
  <c r="K36" i="7"/>
  <c r="U35" i="7"/>
  <c r="T35" i="7"/>
  <c r="S35" i="7"/>
  <c r="R35" i="7"/>
  <c r="W35" i="7" s="1"/>
  <c r="P35" i="7"/>
  <c r="O35" i="7"/>
  <c r="M35" i="7"/>
  <c r="K35" i="7"/>
  <c r="U34" i="7"/>
  <c r="T34" i="7"/>
  <c r="S34" i="7"/>
  <c r="R34" i="7"/>
  <c r="P34" i="7"/>
  <c r="W34" i="7" s="1"/>
  <c r="O34" i="7"/>
  <c r="M34" i="7"/>
  <c r="K34" i="7"/>
  <c r="U33" i="7"/>
  <c r="V33" i="7" s="1"/>
  <c r="T33" i="7"/>
  <c r="S33" i="7"/>
  <c r="R33" i="7"/>
  <c r="P33" i="7"/>
  <c r="W33" i="7" s="1"/>
  <c r="O33" i="7"/>
  <c r="M33" i="7"/>
  <c r="K33" i="7"/>
  <c r="U32" i="7"/>
  <c r="T32" i="7"/>
  <c r="S32" i="7"/>
  <c r="R32" i="7"/>
  <c r="W32" i="7" s="1"/>
  <c r="P32" i="7"/>
  <c r="O32" i="7"/>
  <c r="M32" i="7"/>
  <c r="K32" i="7"/>
  <c r="U31" i="7"/>
  <c r="V31" i="7" s="1"/>
  <c r="T31" i="7"/>
  <c r="S31" i="7"/>
  <c r="R31" i="7"/>
  <c r="W31" i="7" s="1"/>
  <c r="P31" i="7"/>
  <c r="O31" i="7"/>
  <c r="M31" i="7"/>
  <c r="K31" i="7"/>
  <c r="U26" i="7"/>
  <c r="T26" i="7"/>
  <c r="S26" i="7"/>
  <c r="R26" i="7"/>
  <c r="W26" i="7" s="1"/>
  <c r="P26" i="7"/>
  <c r="O26" i="7"/>
  <c r="M26" i="7"/>
  <c r="K26" i="7"/>
  <c r="U25" i="7"/>
  <c r="V25" i="7" s="1"/>
  <c r="T25" i="7"/>
  <c r="S25" i="7"/>
  <c r="R25" i="7"/>
  <c r="P25" i="7"/>
  <c r="W25" i="7" s="1"/>
  <c r="O25" i="7"/>
  <c r="M25" i="7"/>
  <c r="K25" i="7"/>
  <c r="U24" i="7"/>
  <c r="T24" i="7"/>
  <c r="S24" i="7"/>
  <c r="R24" i="7"/>
  <c r="W24" i="7" s="1"/>
  <c r="X24" i="7" s="1"/>
  <c r="P24" i="7"/>
  <c r="O24" i="7"/>
  <c r="M24" i="7"/>
  <c r="K24" i="7"/>
  <c r="U23" i="7"/>
  <c r="V23" i="7" s="1"/>
  <c r="T23" i="7"/>
  <c r="S23" i="7"/>
  <c r="R23" i="7"/>
  <c r="W23" i="7" s="1"/>
  <c r="X23" i="7" s="1"/>
  <c r="P23" i="7"/>
  <c r="O23" i="7"/>
  <c r="M23" i="7"/>
  <c r="K23" i="7"/>
  <c r="U22" i="7"/>
  <c r="T22" i="7"/>
  <c r="S22" i="7"/>
  <c r="R22" i="7"/>
  <c r="W22" i="7" s="1"/>
  <c r="P22" i="7"/>
  <c r="O22" i="7"/>
  <c r="M22" i="7"/>
  <c r="K22" i="7"/>
  <c r="U21" i="7"/>
  <c r="V21" i="7" s="1"/>
  <c r="T21" i="7"/>
  <c r="S21" i="7"/>
  <c r="R21" i="7"/>
  <c r="W21" i="7" s="1"/>
  <c r="P21" i="7"/>
  <c r="O21" i="7"/>
  <c r="M21" i="7"/>
  <c r="K21" i="7"/>
  <c r="U20" i="7"/>
  <c r="T20" i="7"/>
  <c r="S20" i="7"/>
  <c r="R20" i="7"/>
  <c r="P20" i="7"/>
  <c r="W20" i="7" s="1"/>
  <c r="X20" i="7" s="1"/>
  <c r="O20" i="7"/>
  <c r="M20" i="7"/>
  <c r="K20" i="7"/>
  <c r="U19" i="7"/>
  <c r="V19" i="7" s="1"/>
  <c r="T19" i="7"/>
  <c r="S19" i="7"/>
  <c r="R19" i="7"/>
  <c r="P19" i="7"/>
  <c r="W19" i="7" s="1"/>
  <c r="X19" i="7" s="1"/>
  <c r="O19" i="7"/>
  <c r="M19" i="7"/>
  <c r="K19" i="7"/>
  <c r="U18" i="7"/>
  <c r="T18" i="7"/>
  <c r="S18" i="7"/>
  <c r="R18" i="7"/>
  <c r="P18" i="7"/>
  <c r="W18" i="7" s="1"/>
  <c r="O18" i="7"/>
  <c r="M18" i="7"/>
  <c r="K18" i="7"/>
  <c r="U17" i="7"/>
  <c r="V17" i="7" s="1"/>
  <c r="T17" i="7"/>
  <c r="S17" i="7"/>
  <c r="R17" i="7"/>
  <c r="P17" i="7"/>
  <c r="W17" i="7" s="1"/>
  <c r="O17" i="7"/>
  <c r="M17" i="7"/>
  <c r="K17" i="7"/>
  <c r="U16" i="7"/>
  <c r="V16" i="7" s="1"/>
  <c r="T16" i="7"/>
  <c r="S16" i="7"/>
  <c r="R16" i="7"/>
  <c r="P16" i="7"/>
  <c r="W16" i="7" s="1"/>
  <c r="X16" i="7" s="1"/>
  <c r="O16" i="7"/>
  <c r="M16" i="7"/>
  <c r="K16" i="7"/>
  <c r="U15" i="7"/>
  <c r="V15" i="7" s="1"/>
  <c r="T15" i="7"/>
  <c r="S15" i="7"/>
  <c r="R15" i="7"/>
  <c r="P15" i="7"/>
  <c r="W15" i="7" s="1"/>
  <c r="X15" i="7" s="1"/>
  <c r="O15" i="7"/>
  <c r="M15" i="7"/>
  <c r="K15" i="7"/>
  <c r="U14" i="7"/>
  <c r="T14" i="7"/>
  <c r="S14" i="7"/>
  <c r="R14" i="7"/>
  <c r="P14" i="7"/>
  <c r="W14" i="7" s="1"/>
  <c r="O14" i="7"/>
  <c r="M14" i="7"/>
  <c r="K14" i="7"/>
  <c r="U13" i="7"/>
  <c r="T13" i="7"/>
  <c r="S13" i="7"/>
  <c r="R13" i="7"/>
  <c r="P13" i="7"/>
  <c r="W13" i="7" s="1"/>
  <c r="O13" i="7"/>
  <c r="M13" i="7"/>
  <c r="K13" i="7"/>
  <c r="U9" i="7"/>
  <c r="T9" i="7"/>
  <c r="S9" i="7"/>
  <c r="R9" i="7"/>
  <c r="P9" i="7"/>
  <c r="W9" i="7" s="1"/>
  <c r="O9" i="7"/>
  <c r="M9" i="7"/>
  <c r="K9" i="7"/>
  <c r="W8" i="7"/>
  <c r="U8" i="7"/>
  <c r="T8" i="7"/>
  <c r="S8" i="7"/>
  <c r="R8" i="7"/>
  <c r="P8" i="7"/>
  <c r="H8" i="7"/>
  <c r="O8" i="7" s="1"/>
  <c r="G8" i="7"/>
  <c r="U7" i="7"/>
  <c r="T7" i="7"/>
  <c r="S7" i="7"/>
  <c r="R7" i="7"/>
  <c r="V7" i="7" s="1"/>
  <c r="P7" i="7"/>
  <c r="W7" i="7" s="1"/>
  <c r="O7" i="7"/>
  <c r="H7" i="7"/>
  <c r="K7" i="7" s="1"/>
  <c r="G7" i="7"/>
  <c r="U6" i="7"/>
  <c r="T6" i="7"/>
  <c r="S6" i="7"/>
  <c r="R6" i="7"/>
  <c r="W6" i="7" s="1"/>
  <c r="P6" i="7"/>
  <c r="O6" i="7"/>
  <c r="M6" i="7"/>
  <c r="K6" i="7"/>
  <c r="X234" i="7" l="1"/>
  <c r="AA234" i="7"/>
  <c r="M98" i="7"/>
  <c r="V157" i="7"/>
  <c r="V34" i="7"/>
  <c r="V38" i="7"/>
  <c r="Q56" i="7"/>
  <c r="Q59" i="7"/>
  <c r="Q60" i="7"/>
  <c r="V67" i="7"/>
  <c r="V69" i="7"/>
  <c r="AA125" i="7"/>
  <c r="V165" i="7"/>
  <c r="V166" i="7"/>
  <c r="V168" i="7"/>
  <c r="V169" i="7"/>
  <c r="V214" i="7"/>
  <c r="Q228" i="7"/>
  <c r="AA258" i="7"/>
  <c r="V263" i="7"/>
  <c r="V301" i="7"/>
  <c r="V6" i="7"/>
  <c r="V42" i="7"/>
  <c r="Q66" i="7"/>
  <c r="Q70" i="7"/>
  <c r="V73" i="7"/>
  <c r="V82" i="7"/>
  <c r="V88" i="7"/>
  <c r="V90" i="7"/>
  <c r="Q126" i="7"/>
  <c r="AA127" i="7"/>
  <c r="V129" i="7"/>
  <c r="V131" i="7"/>
  <c r="V149" i="7"/>
  <c r="V155" i="7"/>
  <c r="V187" i="7"/>
  <c r="V212" i="7"/>
  <c r="V221" i="7"/>
  <c r="Q259" i="7"/>
  <c r="Q260" i="7"/>
  <c r="Q271" i="7"/>
  <c r="V310" i="7"/>
  <c r="V314" i="7"/>
  <c r="V13" i="7"/>
  <c r="V232" i="7"/>
  <c r="V245" i="7"/>
  <c r="Q9" i="7"/>
  <c r="V55" i="7"/>
  <c r="V108" i="7"/>
  <c r="V110" i="7"/>
  <c r="V120" i="7"/>
  <c r="Q137" i="7"/>
  <c r="Q139" i="7"/>
  <c r="V225" i="7"/>
  <c r="V227" i="7"/>
  <c r="V251" i="7"/>
  <c r="V326" i="7"/>
  <c r="M7" i="7"/>
  <c r="Q15" i="7"/>
  <c r="Q22" i="7"/>
  <c r="Q23" i="7"/>
  <c r="Q26" i="7"/>
  <c r="Q34" i="7"/>
  <c r="Q39" i="7"/>
  <c r="K97" i="7"/>
  <c r="Q97" i="7" s="1"/>
  <c r="V122" i="7"/>
  <c r="Q167" i="7"/>
  <c r="Q307" i="7"/>
  <c r="Q308" i="7"/>
  <c r="V333" i="7"/>
  <c r="V14" i="7"/>
  <c r="V45" i="7"/>
  <c r="Q174" i="7"/>
  <c r="Q175" i="7"/>
  <c r="Q179" i="7"/>
  <c r="V196" i="7"/>
  <c r="Q219" i="7"/>
  <c r="Q241" i="7"/>
  <c r="V278" i="7"/>
  <c r="V279" i="7"/>
  <c r="Q323" i="7"/>
  <c r="Q324" i="7"/>
  <c r="V287" i="7"/>
  <c r="X21" i="7"/>
  <c r="AA21" i="7"/>
  <c r="X123" i="7"/>
  <c r="AA123" i="7"/>
  <c r="AA167" i="7"/>
  <c r="X167" i="7"/>
  <c r="X73" i="7"/>
  <c r="AA73" i="7"/>
  <c r="AA175" i="7"/>
  <c r="X175" i="7"/>
  <c r="X179" i="7"/>
  <c r="AA179" i="7"/>
  <c r="AA204" i="7"/>
  <c r="X204" i="7"/>
  <c r="X49" i="7"/>
  <c r="AA49" i="7"/>
  <c r="X80" i="7"/>
  <c r="AA80" i="7"/>
  <c r="X25" i="7"/>
  <c r="AA25" i="7"/>
  <c r="X33" i="7"/>
  <c r="AA33" i="7"/>
  <c r="X37" i="7"/>
  <c r="AA37" i="7"/>
  <c r="X111" i="7"/>
  <c r="AA111" i="7"/>
  <c r="X139" i="7"/>
  <c r="AA139" i="7"/>
  <c r="X45" i="7"/>
  <c r="AA45" i="7"/>
  <c r="V9" i="7"/>
  <c r="Q36" i="7"/>
  <c r="V36" i="7"/>
  <c r="Q37" i="7"/>
  <c r="Q41" i="7"/>
  <c r="AA41" i="7"/>
  <c r="V48" i="7"/>
  <c r="V66" i="7"/>
  <c r="X69" i="7"/>
  <c r="AA69" i="7"/>
  <c r="Q110" i="7"/>
  <c r="Q111" i="7"/>
  <c r="Q122" i="7"/>
  <c r="Q123" i="7"/>
  <c r="Q142" i="7"/>
  <c r="X240" i="7"/>
  <c r="AA240" i="7"/>
  <c r="X252" i="7"/>
  <c r="AA252" i="7"/>
  <c r="X58" i="7"/>
  <c r="AA58" i="7"/>
  <c r="X107" i="7"/>
  <c r="AA107" i="7"/>
  <c r="X219" i="7"/>
  <c r="X232" i="7"/>
  <c r="AA232" i="7"/>
  <c r="X263" i="7"/>
  <c r="AA263" i="7"/>
  <c r="Q13" i="7"/>
  <c r="Q16" i="7"/>
  <c r="Q17" i="7"/>
  <c r="Q18" i="7"/>
  <c r="V18" i="7"/>
  <c r="Q19" i="7"/>
  <c r="Q32" i="7"/>
  <c r="Q33" i="7"/>
  <c r="Q42" i="7"/>
  <c r="V43" i="7"/>
  <c r="AA88" i="7"/>
  <c r="X99" i="7"/>
  <c r="AA99" i="7"/>
  <c r="O149" i="7"/>
  <c r="M149" i="7"/>
  <c r="K149" i="7"/>
  <c r="X224" i="7"/>
  <c r="AA224" i="7"/>
  <c r="X244" i="7"/>
  <c r="AA244" i="7"/>
  <c r="AA286" i="7"/>
  <c r="X286" i="7"/>
  <c r="X126" i="7"/>
  <c r="X196" i="7"/>
  <c r="AA196" i="7"/>
  <c r="X228" i="7"/>
  <c r="AA228" i="7"/>
  <c r="X248" i="7"/>
  <c r="AA248" i="7"/>
  <c r="X315" i="7"/>
  <c r="AA315" i="7"/>
  <c r="Q7" i="7"/>
  <c r="V8" i="7"/>
  <c r="Q14" i="7"/>
  <c r="Q20" i="7"/>
  <c r="V20" i="7"/>
  <c r="Q21" i="7"/>
  <c r="Q25" i="7"/>
  <c r="V35" i="7"/>
  <c r="Q38" i="7"/>
  <c r="V39" i="7"/>
  <c r="Q104" i="7"/>
  <c r="V107" i="7"/>
  <c r="V126" i="7"/>
  <c r="V139" i="7"/>
  <c r="X262" i="7"/>
  <c r="AA262" i="7"/>
  <c r="X328" i="7"/>
  <c r="Q45" i="7"/>
  <c r="V51" i="7"/>
  <c r="Q58" i="7"/>
  <c r="Q68" i="7"/>
  <c r="V68" i="7"/>
  <c r="Q69" i="7"/>
  <c r="V78" i="7"/>
  <c r="Q81" i="7"/>
  <c r="Q82" i="7"/>
  <c r="Q91" i="7"/>
  <c r="V98" i="7"/>
  <c r="Q99" i="7"/>
  <c r="V109" i="7"/>
  <c r="Q116" i="7"/>
  <c r="Q117" i="7"/>
  <c r="V121" i="7"/>
  <c r="V124" i="7"/>
  <c r="W124" i="7"/>
  <c r="V127" i="7"/>
  <c r="Q129" i="7"/>
  <c r="V158" i="7"/>
  <c r="Q159" i="7"/>
  <c r="Q160" i="7"/>
  <c r="V160" i="7"/>
  <c r="W160" i="7"/>
  <c r="X160" i="7" s="1"/>
  <c r="V186" i="7"/>
  <c r="Q195" i="7"/>
  <c r="V195" i="7"/>
  <c r="Q196" i="7"/>
  <c r="V226" i="7"/>
  <c r="Q232" i="7"/>
  <c r="V243" i="7"/>
  <c r="Q244" i="7"/>
  <c r="Q248" i="7"/>
  <c r="Q262" i="7"/>
  <c r="V262" i="7"/>
  <c r="Q285" i="7"/>
  <c r="V285" i="7"/>
  <c r="Q286" i="7"/>
  <c r="V293" i="7"/>
  <c r="V295" i="7"/>
  <c r="V309" i="7"/>
  <c r="W309" i="7"/>
  <c r="AA309" i="7" s="1"/>
  <c r="Q315" i="7"/>
  <c r="V320" i="7"/>
  <c r="Q325" i="7"/>
  <c r="V325" i="7"/>
  <c r="V47" i="7"/>
  <c r="Q50" i="7"/>
  <c r="V60" i="7"/>
  <c r="V71" i="7"/>
  <c r="Q78" i="7"/>
  <c r="V80" i="7"/>
  <c r="Q87" i="7"/>
  <c r="Q88" i="7"/>
  <c r="X97" i="7"/>
  <c r="V97" i="7"/>
  <c r="V105" i="7"/>
  <c r="Q108" i="7"/>
  <c r="V111" i="7"/>
  <c r="Q119" i="7"/>
  <c r="V123" i="7"/>
  <c r="Q125" i="7"/>
  <c r="V125" i="7"/>
  <c r="Q130" i="7"/>
  <c r="V130" i="7"/>
  <c r="Q131" i="7"/>
  <c r="Q140" i="7"/>
  <c r="V140" i="7"/>
  <c r="Q141" i="7"/>
  <c r="Q155" i="7"/>
  <c r="AA155" i="7"/>
  <c r="V177" i="7"/>
  <c r="Q180" i="7"/>
  <c r="Q186" i="7"/>
  <c r="V188" i="7"/>
  <c r="V202" i="7"/>
  <c r="V213" i="7"/>
  <c r="Q220" i="7"/>
  <c r="V222" i="7"/>
  <c r="Q225" i="7"/>
  <c r="Q226" i="7"/>
  <c r="V230" i="7"/>
  <c r="V234" i="7"/>
  <c r="Q240" i="7"/>
  <c r="V250" i="7"/>
  <c r="Q253" i="7"/>
  <c r="Q258" i="7"/>
  <c r="Q263" i="7"/>
  <c r="Q294" i="7"/>
  <c r="Q295" i="7"/>
  <c r="Q320" i="7"/>
  <c r="Q333" i="7"/>
  <c r="W333" i="7"/>
  <c r="AA333" i="7" s="1"/>
  <c r="Q156" i="7"/>
  <c r="W165" i="7"/>
  <c r="X165" i="7" s="1"/>
  <c r="V167" i="7"/>
  <c r="Q168" i="7"/>
  <c r="Q169" i="7"/>
  <c r="V175" i="7"/>
  <c r="Q176" i="7"/>
  <c r="Q177" i="7"/>
  <c r="V179" i="7"/>
  <c r="Q187" i="7"/>
  <c r="Q188" i="7"/>
  <c r="V194" i="7"/>
  <c r="Q201" i="7"/>
  <c r="V204" i="7"/>
  <c r="Q205" i="7"/>
  <c r="W211" i="7"/>
  <c r="X211" i="7" s="1"/>
  <c r="Q214" i="7"/>
  <c r="V219" i="7"/>
  <c r="Q222" i="7"/>
  <c r="V224" i="7"/>
  <c r="V228" i="7"/>
  <c r="Q230" i="7"/>
  <c r="Q233" i="7"/>
  <c r="Q234" i="7"/>
  <c r="V242" i="7"/>
  <c r="Q245" i="7"/>
  <c r="V246" i="7"/>
  <c r="Q249" i="7"/>
  <c r="Q250" i="7"/>
  <c r="V252" i="7"/>
  <c r="V259" i="7"/>
  <c r="V261" i="7"/>
  <c r="V271" i="7"/>
  <c r="W278" i="7"/>
  <c r="Q302" i="7"/>
  <c r="V302" i="7"/>
  <c r="V307" i="7"/>
  <c r="V308" i="7"/>
  <c r="Q311" i="7"/>
  <c r="Q312" i="7"/>
  <c r="Q313" i="7"/>
  <c r="V313" i="7"/>
  <c r="Q321" i="7"/>
  <c r="V321" i="7"/>
  <c r="W321" i="7"/>
  <c r="AA321" i="7" s="1"/>
  <c r="V323" i="7"/>
  <c r="V324" i="7"/>
  <c r="Q327" i="7"/>
  <c r="Q328" i="7"/>
  <c r="V334" i="7"/>
  <c r="V335" i="7"/>
  <c r="V336" i="7"/>
  <c r="AA18" i="7"/>
  <c r="X18" i="7"/>
  <c r="X6" i="7"/>
  <c r="AA6" i="7"/>
  <c r="X17" i="7"/>
  <c r="AA17" i="7"/>
  <c r="AA22" i="7"/>
  <c r="X8" i="7"/>
  <c r="AA14" i="7"/>
  <c r="AA15" i="7"/>
  <c r="AA32" i="7"/>
  <c r="X32" i="7"/>
  <c r="AA46" i="7"/>
  <c r="AA59" i="7"/>
  <c r="X59" i="7"/>
  <c r="AA60" i="7"/>
  <c r="X60" i="7"/>
  <c r="V87" i="7"/>
  <c r="AA117" i="7"/>
  <c r="X117" i="7"/>
  <c r="X7" i="7"/>
  <c r="K8" i="7"/>
  <c r="AA8" i="7"/>
  <c r="X9" i="7"/>
  <c r="X13" i="7"/>
  <c r="X14" i="7"/>
  <c r="AA26" i="7"/>
  <c r="X26" i="7"/>
  <c r="Q31" i="7"/>
  <c r="AA31" i="7"/>
  <c r="X31" i="7"/>
  <c r="AA34" i="7"/>
  <c r="X46" i="7"/>
  <c r="Q47" i="7"/>
  <c r="AA47" i="7"/>
  <c r="X47" i="7"/>
  <c r="Q67" i="7"/>
  <c r="AA67" i="7"/>
  <c r="X67" i="7"/>
  <c r="AA70" i="7"/>
  <c r="AA72" i="7"/>
  <c r="X72" i="7"/>
  <c r="V72" i="7"/>
  <c r="AA81" i="7"/>
  <c r="X81" i="7"/>
  <c r="AA82" i="7"/>
  <c r="X82" i="7"/>
  <c r="AA91" i="7"/>
  <c r="X91" i="7"/>
  <c r="V91" i="7"/>
  <c r="AA98" i="7"/>
  <c r="AA110" i="7"/>
  <c r="X110" i="7"/>
  <c r="Q6" i="7"/>
  <c r="AA16" i="7"/>
  <c r="AA20" i="7"/>
  <c r="V22" i="7"/>
  <c r="AA19" i="7"/>
  <c r="X22" i="7"/>
  <c r="V32" i="7"/>
  <c r="AA36" i="7"/>
  <c r="X36" i="7"/>
  <c r="AA43" i="7"/>
  <c r="X43" i="7"/>
  <c r="AA66" i="7"/>
  <c r="AA78" i="7"/>
  <c r="X78" i="7"/>
  <c r="AA87" i="7"/>
  <c r="X87" i="7"/>
  <c r="AA106" i="7"/>
  <c r="X106" i="7"/>
  <c r="AA116" i="7"/>
  <c r="AA7" i="7"/>
  <c r="M8" i="7"/>
  <c r="AA9" i="7"/>
  <c r="AA13" i="7"/>
  <c r="AA23" i="7"/>
  <c r="Q24" i="7"/>
  <c r="AA24" i="7"/>
  <c r="V24" i="7"/>
  <c r="X34" i="7"/>
  <c r="Q35" i="7"/>
  <c r="AA35" i="7"/>
  <c r="X35" i="7"/>
  <c r="AA38" i="7"/>
  <c r="Q40" i="7"/>
  <c r="AA40" i="7"/>
  <c r="X40" i="7"/>
  <c r="V40" i="7"/>
  <c r="AA50" i="7"/>
  <c r="X50" i="7"/>
  <c r="Q51" i="7"/>
  <c r="AA51" i="7"/>
  <c r="X51" i="7"/>
  <c r="AA55" i="7"/>
  <c r="Q57" i="7"/>
  <c r="AA57" i="7"/>
  <c r="X57" i="7"/>
  <c r="V57" i="7"/>
  <c r="X70" i="7"/>
  <c r="Q71" i="7"/>
  <c r="AA71" i="7"/>
  <c r="X71" i="7"/>
  <c r="AA89" i="7"/>
  <c r="X89" i="7"/>
  <c r="Q90" i="7"/>
  <c r="AA90" i="7"/>
  <c r="X90" i="7"/>
  <c r="AA104" i="7"/>
  <c r="X104" i="7"/>
  <c r="Q105" i="7"/>
  <c r="AA105" i="7"/>
  <c r="X105" i="7"/>
  <c r="AA108" i="7"/>
  <c r="Q121" i="7"/>
  <c r="X121" i="7"/>
  <c r="AA121" i="7"/>
  <c r="AA122" i="7"/>
  <c r="AA128" i="7"/>
  <c r="X128" i="7"/>
  <c r="AA39" i="7"/>
  <c r="X39" i="7"/>
  <c r="AA42" i="7"/>
  <c r="Q44" i="7"/>
  <c r="AA44" i="7"/>
  <c r="X44" i="7"/>
  <c r="V44" i="7"/>
  <c r="AA48" i="7"/>
  <c r="X48" i="7"/>
  <c r="AA56" i="7"/>
  <c r="X56" i="7"/>
  <c r="AA68" i="7"/>
  <c r="X68" i="7"/>
  <c r="Q79" i="7"/>
  <c r="AA79" i="7"/>
  <c r="X79" i="7"/>
  <c r="V79" i="7"/>
  <c r="X108" i="7"/>
  <c r="Q109" i="7"/>
  <c r="AA109" i="7"/>
  <c r="X109" i="7"/>
  <c r="Q118" i="7"/>
  <c r="AA118" i="7"/>
  <c r="X118" i="7"/>
  <c r="V118" i="7"/>
  <c r="Q127" i="7"/>
  <c r="X137" i="7"/>
  <c r="AA137" i="7"/>
  <c r="AA136" i="7"/>
  <c r="AA140" i="7"/>
  <c r="AA142" i="7"/>
  <c r="X142" i="7"/>
  <c r="V142" i="7"/>
  <c r="AA149" i="7"/>
  <c r="AA158" i="7"/>
  <c r="X158" i="7"/>
  <c r="AA166" i="7"/>
  <c r="X166" i="7"/>
  <c r="AA168" i="7"/>
  <c r="AA174" i="7"/>
  <c r="X174" i="7"/>
  <c r="V174" i="7"/>
  <c r="AA176" i="7"/>
  <c r="X176" i="7"/>
  <c r="AA177" i="7"/>
  <c r="X177" i="7"/>
  <c r="AA189" i="7"/>
  <c r="AA223" i="7"/>
  <c r="X223" i="7"/>
  <c r="X230" i="7"/>
  <c r="AA230" i="7"/>
  <c r="X311" i="7"/>
  <c r="AA311" i="7"/>
  <c r="AA327" i="7"/>
  <c r="X333" i="7"/>
  <c r="O98" i="7"/>
  <c r="AA120" i="7"/>
  <c r="Q124" i="7"/>
  <c r="X130" i="7"/>
  <c r="X131" i="7"/>
  <c r="X136" i="7"/>
  <c r="X140" i="7"/>
  <c r="AA141" i="7"/>
  <c r="X141" i="7"/>
  <c r="AA156" i="7"/>
  <c r="Q158" i="7"/>
  <c r="Q166" i="7"/>
  <c r="X168" i="7"/>
  <c r="AA169" i="7"/>
  <c r="X169" i="7"/>
  <c r="AA180" i="7"/>
  <c r="X180" i="7"/>
  <c r="AA186" i="7"/>
  <c r="X186" i="7"/>
  <c r="X189" i="7"/>
  <c r="AA194" i="7"/>
  <c r="X194" i="7"/>
  <c r="Q203" i="7"/>
  <c r="AA203" i="7"/>
  <c r="X203" i="7"/>
  <c r="V203" i="7"/>
  <c r="AA205" i="7"/>
  <c r="X205" i="7"/>
  <c r="Q211" i="7"/>
  <c r="AA211" i="7"/>
  <c r="O212" i="7"/>
  <c r="M212" i="7"/>
  <c r="K212" i="7"/>
  <c r="X220" i="7"/>
  <c r="AA220" i="7"/>
  <c r="X222" i="7"/>
  <c r="AA222" i="7"/>
  <c r="V26" i="7"/>
  <c r="V50" i="7"/>
  <c r="V59" i="7"/>
  <c r="V81" i="7"/>
  <c r="V89" i="7"/>
  <c r="X98" i="7"/>
  <c r="V104" i="7"/>
  <c r="V116" i="7"/>
  <c r="AA124" i="7"/>
  <c r="Q128" i="7"/>
  <c r="V128" i="7"/>
  <c r="AA130" i="7"/>
  <c r="AA131" i="7"/>
  <c r="V137" i="7"/>
  <c r="Q157" i="7"/>
  <c r="AA157" i="7"/>
  <c r="X157" i="7"/>
  <c r="AA159" i="7"/>
  <c r="Q165" i="7"/>
  <c r="AA165" i="7"/>
  <c r="AA201" i="7"/>
  <c r="X201" i="7"/>
  <c r="Q202" i="7"/>
  <c r="AA202" i="7"/>
  <c r="X202" i="7"/>
  <c r="AA212" i="7"/>
  <c r="X213" i="7"/>
  <c r="AA213" i="7"/>
  <c r="AA243" i="7"/>
  <c r="X243" i="7"/>
  <c r="AA249" i="7"/>
  <c r="X249" i="7"/>
  <c r="AA250" i="7"/>
  <c r="X250" i="7"/>
  <c r="AA294" i="7"/>
  <c r="AA295" i="7"/>
  <c r="X295" i="7"/>
  <c r="AA119" i="7"/>
  <c r="X124" i="7"/>
  <c r="AA129" i="7"/>
  <c r="Q136" i="7"/>
  <c r="Q138" i="7"/>
  <c r="AA138" i="7"/>
  <c r="X138" i="7"/>
  <c r="V138" i="7"/>
  <c r="X149" i="7"/>
  <c r="Q150" i="7"/>
  <c r="AA150" i="7"/>
  <c r="X150" i="7"/>
  <c r="V150" i="7"/>
  <c r="Q178" i="7"/>
  <c r="AA178" i="7"/>
  <c r="X178" i="7"/>
  <c r="V178" i="7"/>
  <c r="AA187" i="7"/>
  <c r="X187" i="7"/>
  <c r="AA195" i="7"/>
  <c r="X195" i="7"/>
  <c r="X212" i="7"/>
  <c r="X214" i="7"/>
  <c r="AA160" i="7"/>
  <c r="M213" i="7"/>
  <c r="AA221" i="7"/>
  <c r="Q223" i="7"/>
  <c r="AA229" i="7"/>
  <c r="Q231" i="7"/>
  <c r="AA231" i="7"/>
  <c r="V231" i="7"/>
  <c r="Q243" i="7"/>
  <c r="X253" i="7"/>
  <c r="AA253" i="7"/>
  <c r="AA293" i="7"/>
  <c r="X293" i="7"/>
  <c r="V176" i="7"/>
  <c r="V180" i="7"/>
  <c r="V201" i="7"/>
  <c r="V205" i="7"/>
  <c r="O213" i="7"/>
  <c r="Q221" i="7"/>
  <c r="AA227" i="7"/>
  <c r="Q229" i="7"/>
  <c r="AA241" i="7"/>
  <c r="X241" i="7"/>
  <c r="Q242" i="7"/>
  <c r="AA242" i="7"/>
  <c r="X242" i="7"/>
  <c r="AA245" i="7"/>
  <c r="Q247" i="7"/>
  <c r="AA247" i="7"/>
  <c r="X247" i="7"/>
  <c r="V247" i="7"/>
  <c r="AA251" i="7"/>
  <c r="X251" i="7"/>
  <c r="AA259" i="7"/>
  <c r="X259" i="7"/>
  <c r="Q261" i="7"/>
  <c r="X261" i="7"/>
  <c r="AA261" i="7"/>
  <c r="Q277" i="7"/>
  <c r="AA325" i="7"/>
  <c r="X325" i="7"/>
  <c r="AA335" i="7"/>
  <c r="AA336" i="7"/>
  <c r="X336" i="7"/>
  <c r="AA225" i="7"/>
  <c r="AA226" i="7"/>
  <c r="Q227" i="7"/>
  <c r="AA233" i="7"/>
  <c r="Q239" i="7"/>
  <c r="AA239" i="7"/>
  <c r="V239" i="7"/>
  <c r="AA246" i="7"/>
  <c r="X246" i="7"/>
  <c r="Q251" i="7"/>
  <c r="AA260" i="7"/>
  <c r="X260" i="7"/>
  <c r="V260" i="7"/>
  <c r="AA269" i="7"/>
  <c r="X269" i="7"/>
  <c r="Q270" i="7"/>
  <c r="X270" i="7"/>
  <c r="AA270" i="7"/>
  <c r="V270" i="7"/>
  <c r="AA279" i="7"/>
  <c r="X279" i="7"/>
  <c r="Q269" i="7"/>
  <c r="AA271" i="7"/>
  <c r="AA277" i="7"/>
  <c r="AA285" i="7"/>
  <c r="Q301" i="7"/>
  <c r="AA301" i="7"/>
  <c r="X301" i="7"/>
  <c r="AA307" i="7"/>
  <c r="AA308" i="7"/>
  <c r="Q310" i="7"/>
  <c r="V241" i="7"/>
  <c r="V249" i="7"/>
  <c r="V253" i="7"/>
  <c r="Q278" i="7"/>
  <c r="AA278" i="7"/>
  <c r="Q287" i="7"/>
  <c r="AA287" i="7"/>
  <c r="Q309" i="7"/>
  <c r="AA312" i="7"/>
  <c r="X278" i="7"/>
  <c r="Q279" i="7"/>
  <c r="X287" i="7"/>
  <c r="Q293" i="7"/>
  <c r="X312" i="7"/>
  <c r="AA313" i="7"/>
  <c r="X313" i="7"/>
  <c r="AA320" i="7"/>
  <c r="Q322" i="7"/>
  <c r="AA322" i="7"/>
  <c r="X322" i="7"/>
  <c r="V322" i="7"/>
  <c r="AA323" i="7"/>
  <c r="AA324" i="7"/>
  <c r="Q326" i="7"/>
  <c r="Q334" i="7"/>
  <c r="X302" i="7"/>
  <c r="X310" i="7"/>
  <c r="X314" i="7"/>
  <c r="X326" i="7"/>
  <c r="X334" i="7"/>
  <c r="AA302" i="7"/>
  <c r="AA310" i="7"/>
  <c r="AA314" i="7"/>
  <c r="AA326" i="7"/>
  <c r="AA334" i="7"/>
  <c r="X321" i="7" l="1"/>
  <c r="X309" i="7"/>
  <c r="Q149" i="7"/>
  <c r="Q213" i="7"/>
  <c r="M337" i="7"/>
  <c r="M338" i="7" s="1"/>
  <c r="Q8" i="7"/>
  <c r="O337" i="7"/>
  <c r="O339" i="7" s="1"/>
  <c r="Q98" i="7"/>
  <c r="K337" i="7"/>
  <c r="AA337" i="7"/>
  <c r="X337" i="7"/>
  <c r="Q212" i="7"/>
  <c r="Q337" i="7" s="1"/>
  <c r="AA340" i="7" l="1"/>
  <c r="AA341" i="7" s="1"/>
  <c r="AA339" i="7"/>
  <c r="AA338" i="7"/>
  <c r="AA342" i="7" s="1"/>
  <c r="M339" i="7"/>
  <c r="M342" i="7" s="1"/>
  <c r="O340" i="7"/>
  <c r="O341" i="7" s="1"/>
  <c r="O338" i="7"/>
  <c r="O342" i="7" s="1"/>
  <c r="M340" i="7"/>
  <c r="M341" i="7" s="1"/>
  <c r="Q339" i="7"/>
  <c r="Q340" i="7"/>
  <c r="Q341" i="7" s="1"/>
  <c r="Q338" i="7"/>
  <c r="K340" i="7"/>
  <c r="K341" i="7" s="1"/>
  <c r="K338" i="7"/>
  <c r="K342" i="7" s="1"/>
  <c r="K339" i="7"/>
  <c r="X340" i="7"/>
  <c r="X341" i="7" s="1"/>
  <c r="X338" i="7"/>
  <c r="X342" i="7" s="1"/>
  <c r="X339" i="7"/>
  <c r="Q342" i="7" l="1"/>
  <c r="AF9" i="6"/>
  <c r="AG9" i="6" s="1"/>
  <c r="AF335" i="6"/>
  <c r="AF231" i="6"/>
  <c r="AG231" i="6" s="1"/>
  <c r="AF221" i="6"/>
  <c r="AF220" i="6"/>
  <c r="AF219" i="6"/>
  <c r="AC220" i="6"/>
  <c r="AC221" i="6"/>
  <c r="AC222" i="6"/>
  <c r="AC223" i="6"/>
  <c r="AC224" i="6"/>
  <c r="AC225" i="6"/>
  <c r="AC226" i="6"/>
  <c r="AC227" i="6"/>
  <c r="AC228" i="6"/>
  <c r="AC229" i="6"/>
  <c r="AC230" i="6"/>
  <c r="AC231" i="6"/>
  <c r="AC232" i="6"/>
  <c r="AC233" i="6"/>
  <c r="AC234" i="6"/>
  <c r="AC219" i="6"/>
  <c r="AG21" i="6"/>
  <c r="AG219" i="6"/>
  <c r="AG220" i="6"/>
  <c r="AG221" i="6"/>
  <c r="AF10" i="6"/>
  <c r="AG10" i="6" s="1"/>
  <c r="AF11" i="6"/>
  <c r="AG11" i="6" s="1"/>
  <c r="AF12" i="6"/>
  <c r="AG12" i="6" s="1"/>
  <c r="AF13" i="6"/>
  <c r="AG13" i="6" s="1"/>
  <c r="AF14" i="6"/>
  <c r="AG14" i="6" s="1"/>
  <c r="AF15" i="6"/>
  <c r="AG15" i="6" s="1"/>
  <c r="AF16" i="6"/>
  <c r="AG16" i="6" s="1"/>
  <c r="AF17" i="6"/>
  <c r="AG17" i="6" s="1"/>
  <c r="AF18" i="6"/>
  <c r="AG18" i="6" s="1"/>
  <c r="AF19" i="6"/>
  <c r="AG19" i="6" s="1"/>
  <c r="AF20" i="6"/>
  <c r="AG20" i="6" s="1"/>
  <c r="AF21" i="6"/>
  <c r="AF22" i="6"/>
  <c r="AG22" i="6" s="1"/>
  <c r="AF23" i="6"/>
  <c r="AG23" i="6" s="1"/>
  <c r="AF24" i="6"/>
  <c r="AG24" i="6" s="1"/>
  <c r="AF25" i="6"/>
  <c r="AG25" i="6" s="1"/>
  <c r="AF26" i="6"/>
  <c r="AG26" i="6" s="1"/>
  <c r="AF27" i="6"/>
  <c r="AG27" i="6" s="1"/>
  <c r="AF28" i="6"/>
  <c r="AG28" i="6" s="1"/>
  <c r="AF29" i="6"/>
  <c r="AG29" i="6" s="1"/>
  <c r="AF30" i="6"/>
  <c r="AG30" i="6" s="1"/>
  <c r="AF31" i="6"/>
  <c r="AG31" i="6" s="1"/>
  <c r="AF32" i="6"/>
  <c r="AG32" i="6" s="1"/>
  <c r="AF33" i="6"/>
  <c r="AG33" i="6" s="1"/>
  <c r="AF34" i="6"/>
  <c r="AG34" i="6" s="1"/>
  <c r="AF35" i="6"/>
  <c r="AG35" i="6" s="1"/>
  <c r="AF36" i="6"/>
  <c r="AG36" i="6" s="1"/>
  <c r="AF37" i="6"/>
  <c r="AG37" i="6" s="1"/>
  <c r="AF38" i="6"/>
  <c r="AG38" i="6" s="1"/>
  <c r="AF39" i="6"/>
  <c r="AG39" i="6" s="1"/>
  <c r="AF40" i="6"/>
  <c r="AG40" i="6" s="1"/>
  <c r="AF41" i="6"/>
  <c r="AG41" i="6" s="1"/>
  <c r="AF42" i="6"/>
  <c r="AG42" i="6" s="1"/>
  <c r="AF43" i="6"/>
  <c r="AG43" i="6" s="1"/>
  <c r="AF44" i="6"/>
  <c r="AG44" i="6" s="1"/>
  <c r="AF45" i="6"/>
  <c r="AG45" i="6" s="1"/>
  <c r="AF46" i="6"/>
  <c r="AG46" i="6" s="1"/>
  <c r="AF47" i="6"/>
  <c r="AG47" i="6" s="1"/>
  <c r="AF48" i="6"/>
  <c r="AG48" i="6" s="1"/>
  <c r="AF49" i="6"/>
  <c r="AG49" i="6" s="1"/>
  <c r="AF50" i="6"/>
  <c r="AG50" i="6" s="1"/>
  <c r="AF51" i="6"/>
  <c r="AG51" i="6" s="1"/>
  <c r="AF52" i="6"/>
  <c r="AG52" i="6" s="1"/>
  <c r="AF53" i="6"/>
  <c r="AG53" i="6" s="1"/>
  <c r="AF54" i="6"/>
  <c r="AG54" i="6" s="1"/>
  <c r="AF55" i="6"/>
  <c r="AG55" i="6" s="1"/>
  <c r="AF56" i="6"/>
  <c r="AG56" i="6" s="1"/>
  <c r="AF57" i="6"/>
  <c r="AG57" i="6" s="1"/>
  <c r="AF58" i="6"/>
  <c r="AG58" i="6" s="1"/>
  <c r="AF59" i="6"/>
  <c r="AG59" i="6" s="1"/>
  <c r="AF60" i="6"/>
  <c r="AG60" i="6" s="1"/>
  <c r="AF61" i="6"/>
  <c r="AG61" i="6" s="1"/>
  <c r="AF62" i="6"/>
  <c r="AG62" i="6" s="1"/>
  <c r="AF63" i="6"/>
  <c r="AG63" i="6" s="1"/>
  <c r="AF64" i="6"/>
  <c r="AG64" i="6" s="1"/>
  <c r="AF65" i="6"/>
  <c r="AG65" i="6" s="1"/>
  <c r="AF66" i="6"/>
  <c r="AG66" i="6" s="1"/>
  <c r="AF67" i="6"/>
  <c r="AG67" i="6" s="1"/>
  <c r="AF68" i="6"/>
  <c r="AG68" i="6" s="1"/>
  <c r="AF69" i="6"/>
  <c r="AG69" i="6" s="1"/>
  <c r="AF70" i="6"/>
  <c r="AG70" i="6" s="1"/>
  <c r="AF71" i="6"/>
  <c r="AG71" i="6" s="1"/>
  <c r="AF72" i="6"/>
  <c r="AG72" i="6" s="1"/>
  <c r="AF73" i="6"/>
  <c r="AG73" i="6" s="1"/>
  <c r="AF74" i="6"/>
  <c r="AG74" i="6" s="1"/>
  <c r="AF75" i="6"/>
  <c r="AG75" i="6" s="1"/>
  <c r="AF76" i="6"/>
  <c r="AG76" i="6" s="1"/>
  <c r="AF77" i="6"/>
  <c r="AG77" i="6" s="1"/>
  <c r="AF78" i="6"/>
  <c r="AG78" i="6" s="1"/>
  <c r="AF79" i="6"/>
  <c r="AG79" i="6" s="1"/>
  <c r="AF80" i="6"/>
  <c r="AG80" i="6" s="1"/>
  <c r="AF81" i="6"/>
  <c r="AG81" i="6" s="1"/>
  <c r="AF82" i="6"/>
  <c r="AG82" i="6" s="1"/>
  <c r="AF83" i="6"/>
  <c r="AG83" i="6" s="1"/>
  <c r="AF84" i="6"/>
  <c r="AG84" i="6" s="1"/>
  <c r="AF85" i="6"/>
  <c r="AG85" i="6" s="1"/>
  <c r="AF86" i="6"/>
  <c r="AG86" i="6" s="1"/>
  <c r="AF87" i="6"/>
  <c r="AG87" i="6" s="1"/>
  <c r="AF88" i="6"/>
  <c r="AG88" i="6" s="1"/>
  <c r="AF89" i="6"/>
  <c r="AG89" i="6" s="1"/>
  <c r="AF90" i="6"/>
  <c r="AG90" i="6" s="1"/>
  <c r="AF91" i="6"/>
  <c r="AG91" i="6" s="1"/>
  <c r="AF92" i="6"/>
  <c r="AG92" i="6" s="1"/>
  <c r="AF93" i="6"/>
  <c r="AG93" i="6" s="1"/>
  <c r="AF94" i="6"/>
  <c r="AG94" i="6" s="1"/>
  <c r="AF95" i="6"/>
  <c r="AG95" i="6" s="1"/>
  <c r="AF96" i="6"/>
  <c r="AG96" i="6" s="1"/>
  <c r="AF99" i="6"/>
  <c r="AG99" i="6" s="1"/>
  <c r="AF100" i="6"/>
  <c r="AG100" i="6" s="1"/>
  <c r="AF101" i="6"/>
  <c r="AG101" i="6" s="1"/>
  <c r="AF102" i="6"/>
  <c r="AG102" i="6" s="1"/>
  <c r="AF103" i="6"/>
  <c r="AG103" i="6" s="1"/>
  <c r="AF104" i="6"/>
  <c r="AG104" i="6" s="1"/>
  <c r="AF105" i="6"/>
  <c r="AG105" i="6" s="1"/>
  <c r="AF106" i="6"/>
  <c r="AG106" i="6" s="1"/>
  <c r="AF107" i="6"/>
  <c r="AG107" i="6" s="1"/>
  <c r="AF108" i="6"/>
  <c r="AG108" i="6" s="1"/>
  <c r="AF109" i="6"/>
  <c r="AG109" i="6" s="1"/>
  <c r="AF110" i="6"/>
  <c r="AG110" i="6" s="1"/>
  <c r="AF111" i="6"/>
  <c r="AG111" i="6" s="1"/>
  <c r="AF112" i="6"/>
  <c r="AG112" i="6" s="1"/>
  <c r="AF113" i="6"/>
  <c r="AG113" i="6" s="1"/>
  <c r="AF114" i="6"/>
  <c r="AG114" i="6" s="1"/>
  <c r="AF115" i="6"/>
  <c r="AG115" i="6" s="1"/>
  <c r="AF116" i="6"/>
  <c r="AG116" i="6" s="1"/>
  <c r="AF117" i="6"/>
  <c r="AG117" i="6" s="1"/>
  <c r="AF118" i="6"/>
  <c r="AG118" i="6" s="1"/>
  <c r="AF119" i="6"/>
  <c r="AG119" i="6" s="1"/>
  <c r="AF120" i="6"/>
  <c r="AG120" i="6" s="1"/>
  <c r="AF121" i="6"/>
  <c r="AG121" i="6" s="1"/>
  <c r="AF122" i="6"/>
  <c r="AG122" i="6" s="1"/>
  <c r="AF123" i="6"/>
  <c r="AG123" i="6" s="1"/>
  <c r="AF124" i="6"/>
  <c r="AG124" i="6" s="1"/>
  <c r="AF125" i="6"/>
  <c r="AG125" i="6" s="1"/>
  <c r="AF126" i="6"/>
  <c r="AG126" i="6" s="1"/>
  <c r="AF127" i="6"/>
  <c r="AG127" i="6" s="1"/>
  <c r="AF128" i="6"/>
  <c r="AG128" i="6" s="1"/>
  <c r="AF129" i="6"/>
  <c r="AG129" i="6" s="1"/>
  <c r="AF130" i="6"/>
  <c r="AG130" i="6" s="1"/>
  <c r="AF131" i="6"/>
  <c r="AG131" i="6" s="1"/>
  <c r="AF132" i="6"/>
  <c r="AG132" i="6" s="1"/>
  <c r="AF133" i="6"/>
  <c r="AG133" i="6" s="1"/>
  <c r="AF134" i="6"/>
  <c r="AG134" i="6" s="1"/>
  <c r="AF135" i="6"/>
  <c r="AG135" i="6" s="1"/>
  <c r="AF136" i="6"/>
  <c r="AG136" i="6" s="1"/>
  <c r="AF137" i="6"/>
  <c r="AG137" i="6" s="1"/>
  <c r="AF138" i="6"/>
  <c r="AG138" i="6" s="1"/>
  <c r="AF139" i="6"/>
  <c r="AG139" i="6" s="1"/>
  <c r="AF140" i="6"/>
  <c r="AG140" i="6" s="1"/>
  <c r="AF141" i="6"/>
  <c r="AG141" i="6" s="1"/>
  <c r="AF142" i="6"/>
  <c r="AG142" i="6" s="1"/>
  <c r="AF143" i="6"/>
  <c r="AG143" i="6" s="1"/>
  <c r="AF144" i="6"/>
  <c r="AG144" i="6" s="1"/>
  <c r="AF145" i="6"/>
  <c r="AG145" i="6" s="1"/>
  <c r="AF146" i="6"/>
  <c r="AG146" i="6" s="1"/>
  <c r="AF147" i="6"/>
  <c r="AG147" i="6" s="1"/>
  <c r="AF148" i="6"/>
  <c r="AG148" i="6" s="1"/>
  <c r="AF150" i="6"/>
  <c r="AG150" i="6" s="1"/>
  <c r="AF151" i="6"/>
  <c r="AG151" i="6" s="1"/>
  <c r="AF152" i="6"/>
  <c r="AG152" i="6" s="1"/>
  <c r="AF153" i="6"/>
  <c r="AG153" i="6" s="1"/>
  <c r="AF154" i="6"/>
  <c r="AG154" i="6" s="1"/>
  <c r="AF155" i="6"/>
  <c r="AG155" i="6" s="1"/>
  <c r="AF156" i="6"/>
  <c r="AG156" i="6" s="1"/>
  <c r="AF157" i="6"/>
  <c r="AG157" i="6" s="1"/>
  <c r="AF158" i="6"/>
  <c r="AG158" i="6" s="1"/>
  <c r="AF159" i="6"/>
  <c r="AG159" i="6" s="1"/>
  <c r="AF160" i="6"/>
  <c r="AG160" i="6" s="1"/>
  <c r="AF161" i="6"/>
  <c r="AG161" i="6" s="1"/>
  <c r="AF162" i="6"/>
  <c r="AG162" i="6" s="1"/>
  <c r="AF163" i="6"/>
  <c r="AG163" i="6" s="1"/>
  <c r="AF164" i="6"/>
  <c r="AG164" i="6" s="1"/>
  <c r="AF165" i="6"/>
  <c r="AG165" i="6" s="1"/>
  <c r="AF166" i="6"/>
  <c r="AG166" i="6" s="1"/>
  <c r="AF167" i="6"/>
  <c r="AG167" i="6" s="1"/>
  <c r="AF168" i="6"/>
  <c r="AG168" i="6" s="1"/>
  <c r="AF169" i="6"/>
  <c r="AG169" i="6" s="1"/>
  <c r="AF170" i="6"/>
  <c r="AG170" i="6" s="1"/>
  <c r="AF171" i="6"/>
  <c r="AG171" i="6" s="1"/>
  <c r="AF172" i="6"/>
  <c r="AG172" i="6" s="1"/>
  <c r="AF173" i="6"/>
  <c r="AG173" i="6" s="1"/>
  <c r="AF174" i="6"/>
  <c r="AG174" i="6" s="1"/>
  <c r="AF175" i="6"/>
  <c r="AG175" i="6" s="1"/>
  <c r="AF176" i="6"/>
  <c r="AG176" i="6" s="1"/>
  <c r="AF177" i="6"/>
  <c r="AG177" i="6" s="1"/>
  <c r="AF178" i="6"/>
  <c r="AG178" i="6" s="1"/>
  <c r="AF179" i="6"/>
  <c r="AG179" i="6" s="1"/>
  <c r="AF180" i="6"/>
  <c r="AG180" i="6" s="1"/>
  <c r="AF186" i="6"/>
  <c r="AG186" i="6" s="1"/>
  <c r="AF187" i="6"/>
  <c r="AG187" i="6" s="1"/>
  <c r="AF188" i="6"/>
  <c r="AG188" i="6" s="1"/>
  <c r="AF189" i="6"/>
  <c r="AG189" i="6" s="1"/>
  <c r="AF194" i="6"/>
  <c r="AG194" i="6" s="1"/>
  <c r="AF195" i="6"/>
  <c r="AG195" i="6" s="1"/>
  <c r="AF196" i="6"/>
  <c r="AG196" i="6" s="1"/>
  <c r="AF201" i="6"/>
  <c r="AG201" i="6" s="1"/>
  <c r="AF202" i="6"/>
  <c r="AG202" i="6" s="1"/>
  <c r="AF203" i="6"/>
  <c r="AG203" i="6" s="1"/>
  <c r="AF204" i="6"/>
  <c r="AG204" i="6" s="1"/>
  <c r="AF205" i="6"/>
  <c r="AG205" i="6" s="1"/>
  <c r="AF211" i="6"/>
  <c r="AG211" i="6" s="1"/>
  <c r="AF214" i="6"/>
  <c r="AG214" i="6" s="1"/>
  <c r="AF222" i="6"/>
  <c r="AG222" i="6" s="1"/>
  <c r="AF223" i="6"/>
  <c r="AG223" i="6" s="1"/>
  <c r="AF224" i="6"/>
  <c r="AG224" i="6" s="1"/>
  <c r="AF225" i="6"/>
  <c r="AG225" i="6" s="1"/>
  <c r="AF226" i="6"/>
  <c r="AG226" i="6" s="1"/>
  <c r="AF227" i="6"/>
  <c r="AG227" i="6" s="1"/>
  <c r="AF228" i="6"/>
  <c r="AG228" i="6" s="1"/>
  <c r="AF229" i="6"/>
  <c r="AG229" i="6" s="1"/>
  <c r="AF230" i="6"/>
  <c r="AG230" i="6" s="1"/>
  <c r="AF232" i="6"/>
  <c r="AG232" i="6" s="1"/>
  <c r="AF233" i="6"/>
  <c r="AG233" i="6" s="1"/>
  <c r="AF234" i="6"/>
  <c r="AG234" i="6" s="1"/>
  <c r="AF239" i="6"/>
  <c r="AG239" i="6" s="1"/>
  <c r="AF240" i="6"/>
  <c r="AG240" i="6" s="1"/>
  <c r="AF241" i="6"/>
  <c r="AG241" i="6" s="1"/>
  <c r="AF242" i="6"/>
  <c r="AG242" i="6" s="1"/>
  <c r="AF243" i="6"/>
  <c r="AG243" i="6" s="1"/>
  <c r="AF244" i="6"/>
  <c r="AG244" i="6" s="1"/>
  <c r="AF245" i="6"/>
  <c r="AG245" i="6" s="1"/>
  <c r="AF246" i="6"/>
  <c r="AG246" i="6" s="1"/>
  <c r="AF247" i="6"/>
  <c r="AG247" i="6" s="1"/>
  <c r="AF248" i="6"/>
  <c r="AG248" i="6" s="1"/>
  <c r="AF249" i="6"/>
  <c r="AG249" i="6" s="1"/>
  <c r="AF250" i="6"/>
  <c r="AG250" i="6" s="1"/>
  <c r="AF251" i="6"/>
  <c r="AG251" i="6" s="1"/>
  <c r="AF252" i="6"/>
  <c r="AG252" i="6" s="1"/>
  <c r="AF253" i="6"/>
  <c r="AG253" i="6" s="1"/>
  <c r="AF258" i="6"/>
  <c r="AG258" i="6" s="1"/>
  <c r="AF259" i="6"/>
  <c r="AG259" i="6" s="1"/>
  <c r="AF260" i="6"/>
  <c r="AG260" i="6" s="1"/>
  <c r="AF261" i="6"/>
  <c r="AG261" i="6" s="1"/>
  <c r="AF262" i="6"/>
  <c r="AG262" i="6" s="1"/>
  <c r="AF263" i="6"/>
  <c r="AG263" i="6" s="1"/>
  <c r="AF269" i="6"/>
  <c r="AG269" i="6" s="1"/>
  <c r="AF270" i="6"/>
  <c r="AG270" i="6" s="1"/>
  <c r="AF271" i="6"/>
  <c r="AG271" i="6" s="1"/>
  <c r="AF277" i="6"/>
  <c r="AG277" i="6" s="1"/>
  <c r="AF278" i="6"/>
  <c r="AG278" i="6" s="1"/>
  <c r="AF279" i="6"/>
  <c r="AG279" i="6" s="1"/>
  <c r="AF285" i="6"/>
  <c r="AG285" i="6" s="1"/>
  <c r="AF286" i="6"/>
  <c r="AG286" i="6" s="1"/>
  <c r="AF287" i="6"/>
  <c r="AG287" i="6" s="1"/>
  <c r="AF293" i="6"/>
  <c r="AG293" i="6" s="1"/>
  <c r="AF294" i="6"/>
  <c r="AG294" i="6" s="1"/>
  <c r="AF295" i="6"/>
  <c r="AG295" i="6" s="1"/>
  <c r="AF301" i="6"/>
  <c r="AG301" i="6" s="1"/>
  <c r="AF302" i="6"/>
  <c r="AG302" i="6" s="1"/>
  <c r="AF307" i="6"/>
  <c r="AG307" i="6" s="1"/>
  <c r="AF308" i="6"/>
  <c r="AG308" i="6" s="1"/>
  <c r="AF309" i="6"/>
  <c r="AG309" i="6" s="1"/>
  <c r="AF310" i="6"/>
  <c r="AG310" i="6" s="1"/>
  <c r="AF311" i="6"/>
  <c r="AG311" i="6" s="1"/>
  <c r="AF312" i="6"/>
  <c r="AG312" i="6" s="1"/>
  <c r="AF313" i="6"/>
  <c r="AG313" i="6" s="1"/>
  <c r="AF314" i="6"/>
  <c r="AG314" i="6" s="1"/>
  <c r="AF315" i="6"/>
  <c r="AG315" i="6" s="1"/>
  <c r="AF320" i="6"/>
  <c r="AG320" i="6" s="1"/>
  <c r="AF321" i="6"/>
  <c r="AG321" i="6" s="1"/>
  <c r="AF322" i="6"/>
  <c r="AG322" i="6" s="1"/>
  <c r="AF323" i="6"/>
  <c r="AG323" i="6" s="1"/>
  <c r="AF324" i="6"/>
  <c r="AG324" i="6" s="1"/>
  <c r="AF325" i="6"/>
  <c r="AG325" i="6" s="1"/>
  <c r="AF326" i="6"/>
  <c r="AG326" i="6" s="1"/>
  <c r="AF327" i="6"/>
  <c r="AG327" i="6" s="1"/>
  <c r="AF328" i="6"/>
  <c r="AG328" i="6" s="1"/>
  <c r="AF333" i="6"/>
  <c r="AG333" i="6" s="1"/>
  <c r="AF334" i="6"/>
  <c r="AG334" i="6" s="1"/>
  <c r="AG335" i="6"/>
  <c r="AF336" i="6"/>
  <c r="AG336" i="6" s="1"/>
  <c r="AF6" i="6"/>
  <c r="AG6" i="6" s="1"/>
  <c r="AC334" i="6"/>
  <c r="AC333" i="6"/>
  <c r="AC335" i="6"/>
  <c r="AC336" i="6"/>
  <c r="AC321" i="6"/>
  <c r="AC322" i="6"/>
  <c r="AC323" i="6"/>
  <c r="AC324" i="6"/>
  <c r="AC325" i="6"/>
  <c r="AC326" i="6"/>
  <c r="AC327" i="6"/>
  <c r="AC328" i="6"/>
  <c r="AC320" i="6"/>
  <c r="AC308" i="6"/>
  <c r="AC309" i="6"/>
  <c r="AC310" i="6"/>
  <c r="AC311" i="6"/>
  <c r="AC312" i="6"/>
  <c r="AC313" i="6"/>
  <c r="AC314" i="6"/>
  <c r="AC315" i="6"/>
  <c r="AC307" i="6"/>
  <c r="AA315" i="6"/>
  <c r="AC302" i="6"/>
  <c r="AC301" i="6"/>
  <c r="AC294" i="6"/>
  <c r="AC295" i="6"/>
  <c r="AC293" i="6"/>
  <c r="AC286" i="6"/>
  <c r="AC287" i="6"/>
  <c r="AC285" i="6"/>
  <c r="AA287" i="6"/>
  <c r="AC278" i="6"/>
  <c r="AC279" i="6"/>
  <c r="AC277" i="6"/>
  <c r="AC270" i="6"/>
  <c r="AC271" i="6"/>
  <c r="AC269" i="6"/>
  <c r="AC259" i="6"/>
  <c r="AC260" i="6"/>
  <c r="AC261" i="6"/>
  <c r="AC262" i="6"/>
  <c r="AC263" i="6"/>
  <c r="AC258" i="6"/>
  <c r="AC239" i="6"/>
  <c r="AC240" i="6"/>
  <c r="AC241" i="6"/>
  <c r="AC242" i="6"/>
  <c r="AC243" i="6"/>
  <c r="AC244" i="6"/>
  <c r="AC245" i="6"/>
  <c r="AC246" i="6"/>
  <c r="AC247" i="6"/>
  <c r="AC248" i="6"/>
  <c r="AC249" i="6"/>
  <c r="AC250" i="6"/>
  <c r="AC251" i="6"/>
  <c r="AC252" i="6"/>
  <c r="AC253" i="6"/>
  <c r="AA228" i="6"/>
  <c r="AC212" i="6"/>
  <c r="AC214" i="6"/>
  <c r="AC211" i="6"/>
  <c r="AC202" i="6"/>
  <c r="AC203" i="6"/>
  <c r="AC204" i="6"/>
  <c r="AC205" i="6"/>
  <c r="AC201" i="6"/>
  <c r="AC195" i="6"/>
  <c r="AC196" i="6"/>
  <c r="AC194" i="6"/>
  <c r="AC187" i="6"/>
  <c r="AC188" i="6"/>
  <c r="AC189" i="6"/>
  <c r="AC186" i="6"/>
  <c r="AC175" i="6"/>
  <c r="AC176" i="6"/>
  <c r="AC177" i="6"/>
  <c r="AC178" i="6"/>
  <c r="AC179" i="6"/>
  <c r="AC180" i="6"/>
  <c r="AC174" i="6"/>
  <c r="AC166" i="6"/>
  <c r="AC167" i="6"/>
  <c r="AC168" i="6"/>
  <c r="AC169" i="6"/>
  <c r="AC165" i="6"/>
  <c r="AC156" i="6"/>
  <c r="AC157" i="6"/>
  <c r="AC158" i="6"/>
  <c r="AC159" i="6"/>
  <c r="AC160" i="6"/>
  <c r="AC155" i="6"/>
  <c r="AC150" i="6"/>
  <c r="AC137" i="6"/>
  <c r="AC138" i="6"/>
  <c r="AC139" i="6"/>
  <c r="AC140" i="6"/>
  <c r="AC141" i="6"/>
  <c r="AC142" i="6"/>
  <c r="AC136" i="6"/>
  <c r="AC117" i="6"/>
  <c r="AC118" i="6"/>
  <c r="AC119" i="6"/>
  <c r="AC120" i="6"/>
  <c r="AC121" i="6"/>
  <c r="AC122" i="6"/>
  <c r="AC123" i="6"/>
  <c r="AC124" i="6"/>
  <c r="AC125" i="6"/>
  <c r="AC126" i="6"/>
  <c r="AC127" i="6"/>
  <c r="AC128" i="6"/>
  <c r="AC129" i="6"/>
  <c r="AC130" i="6"/>
  <c r="AC131" i="6"/>
  <c r="AC116" i="6"/>
  <c r="AC105" i="6"/>
  <c r="AC106" i="6"/>
  <c r="AC107" i="6"/>
  <c r="AC108" i="6"/>
  <c r="AC109" i="6"/>
  <c r="AC110" i="6"/>
  <c r="AC111" i="6"/>
  <c r="AC104" i="6"/>
  <c r="AA107" i="6"/>
  <c r="AC99" i="6"/>
  <c r="AC88" i="6"/>
  <c r="AC89" i="6"/>
  <c r="AC90" i="6"/>
  <c r="AC91" i="6"/>
  <c r="AC87" i="6"/>
  <c r="AC79" i="6"/>
  <c r="AC80" i="6"/>
  <c r="AC81" i="6"/>
  <c r="AC82" i="6"/>
  <c r="AC78" i="6"/>
  <c r="AC67" i="6"/>
  <c r="AC68" i="6"/>
  <c r="AC69" i="6"/>
  <c r="AC70" i="6"/>
  <c r="AC71" i="6"/>
  <c r="AC72" i="6"/>
  <c r="AC73" i="6"/>
  <c r="AC66" i="6"/>
  <c r="AC56" i="6"/>
  <c r="AC57" i="6"/>
  <c r="AC58" i="6"/>
  <c r="AC59" i="6"/>
  <c r="AC60" i="6"/>
  <c r="AC55" i="6"/>
  <c r="AC32" i="6"/>
  <c r="AC33" i="6"/>
  <c r="AC34" i="6"/>
  <c r="AC35" i="6"/>
  <c r="AC36" i="6"/>
  <c r="AC37" i="6"/>
  <c r="AC38" i="6"/>
  <c r="AC39" i="6"/>
  <c r="AC40" i="6"/>
  <c r="AC41" i="6"/>
  <c r="AC42" i="6"/>
  <c r="AC43" i="6"/>
  <c r="AC44" i="6"/>
  <c r="AC45" i="6"/>
  <c r="AC46" i="6"/>
  <c r="AC47" i="6"/>
  <c r="AC48" i="6"/>
  <c r="AC49" i="6"/>
  <c r="AC50" i="6"/>
  <c r="AC51" i="6"/>
  <c r="AC31" i="6"/>
  <c r="AC14" i="6"/>
  <c r="AC15" i="6"/>
  <c r="AC16" i="6"/>
  <c r="AC17" i="6"/>
  <c r="AC18" i="6"/>
  <c r="AC19" i="6"/>
  <c r="AC20" i="6"/>
  <c r="AC21" i="6"/>
  <c r="AC22" i="6"/>
  <c r="AC23" i="6"/>
  <c r="AC24" i="6"/>
  <c r="AC25" i="6"/>
  <c r="AC26" i="6"/>
  <c r="AC13" i="6"/>
  <c r="AC9" i="6"/>
  <c r="AC6" i="6"/>
  <c r="AI77" i="6"/>
  <c r="AI203" i="6"/>
  <c r="AI228" i="6"/>
  <c r="AI231" i="6"/>
  <c r="AI247" i="6"/>
  <c r="AI248" i="6"/>
  <c r="AI263" i="6"/>
  <c r="AI287" i="6"/>
  <c r="AI294" i="6"/>
  <c r="AI312" i="6"/>
  <c r="AI313" i="6"/>
  <c r="AI323" i="6"/>
  <c r="AI326" i="6"/>
  <c r="AI328" i="6"/>
  <c r="AI335" i="6"/>
  <c r="U336" i="6"/>
  <c r="T336" i="6"/>
  <c r="S336" i="6"/>
  <c r="R336" i="6"/>
  <c r="P336" i="6"/>
  <c r="W336" i="6" s="1"/>
  <c r="AI336" i="6" s="1"/>
  <c r="O336" i="6"/>
  <c r="M336" i="6"/>
  <c r="K336" i="6"/>
  <c r="U335" i="6"/>
  <c r="T335" i="6"/>
  <c r="S335" i="6"/>
  <c r="R335" i="6"/>
  <c r="W335" i="6" s="1"/>
  <c r="P335" i="6"/>
  <c r="O335" i="6"/>
  <c r="M335" i="6"/>
  <c r="K335" i="6"/>
  <c r="U334" i="6"/>
  <c r="T334" i="6"/>
  <c r="S334" i="6"/>
  <c r="R334" i="6"/>
  <c r="P334" i="6"/>
  <c r="W334" i="6" s="1"/>
  <c r="O334" i="6"/>
  <c r="M334" i="6"/>
  <c r="K334" i="6"/>
  <c r="U333" i="6"/>
  <c r="T333" i="6"/>
  <c r="S333" i="6"/>
  <c r="R333" i="6"/>
  <c r="W333" i="6" s="1"/>
  <c r="P333" i="6"/>
  <c r="O333" i="6"/>
  <c r="M333" i="6"/>
  <c r="K333" i="6"/>
  <c r="U328" i="6"/>
  <c r="T328" i="6"/>
  <c r="S328" i="6"/>
  <c r="R328" i="6"/>
  <c r="W328" i="6" s="1"/>
  <c r="P328" i="6"/>
  <c r="O328" i="6"/>
  <c r="M328" i="6"/>
  <c r="K328" i="6"/>
  <c r="U327" i="6"/>
  <c r="T327" i="6"/>
  <c r="S327" i="6"/>
  <c r="R327" i="6"/>
  <c r="W327" i="6" s="1"/>
  <c r="P327" i="6"/>
  <c r="O327" i="6"/>
  <c r="M327" i="6"/>
  <c r="K327" i="6"/>
  <c r="U326" i="6"/>
  <c r="T326" i="6"/>
  <c r="S326" i="6"/>
  <c r="R326" i="6"/>
  <c r="P326" i="6"/>
  <c r="W326" i="6" s="1"/>
  <c r="O326" i="6"/>
  <c r="M326" i="6"/>
  <c r="K326" i="6"/>
  <c r="U325" i="6"/>
  <c r="T325" i="6"/>
  <c r="S325" i="6"/>
  <c r="R325" i="6"/>
  <c r="P325" i="6"/>
  <c r="W325" i="6" s="1"/>
  <c r="AI325" i="6" s="1"/>
  <c r="O325" i="6"/>
  <c r="M325" i="6"/>
  <c r="K325" i="6"/>
  <c r="U324" i="6"/>
  <c r="T324" i="6"/>
  <c r="S324" i="6"/>
  <c r="R324" i="6"/>
  <c r="P324" i="6"/>
  <c r="W324" i="6" s="1"/>
  <c r="AI324" i="6" s="1"/>
  <c r="O324" i="6"/>
  <c r="M324" i="6"/>
  <c r="K324" i="6"/>
  <c r="U323" i="6"/>
  <c r="T323" i="6"/>
  <c r="S323" i="6"/>
  <c r="R323" i="6"/>
  <c r="W323" i="6" s="1"/>
  <c r="P323" i="6"/>
  <c r="O323" i="6"/>
  <c r="M323" i="6"/>
  <c r="K323" i="6"/>
  <c r="U322" i="6"/>
  <c r="T322" i="6"/>
  <c r="S322" i="6"/>
  <c r="R322" i="6"/>
  <c r="P322" i="6"/>
  <c r="O322" i="6"/>
  <c r="M322" i="6"/>
  <c r="K322" i="6"/>
  <c r="U321" i="6"/>
  <c r="T321" i="6"/>
  <c r="S321" i="6"/>
  <c r="R321" i="6"/>
  <c r="P321" i="6"/>
  <c r="O321" i="6"/>
  <c r="M321" i="6"/>
  <c r="K321" i="6"/>
  <c r="Q321" i="6" s="1"/>
  <c r="U320" i="6"/>
  <c r="T320" i="6"/>
  <c r="S320" i="6"/>
  <c r="R320" i="6"/>
  <c r="P320" i="6"/>
  <c r="W320" i="6" s="1"/>
  <c r="O320" i="6"/>
  <c r="M320" i="6"/>
  <c r="K320" i="6"/>
  <c r="Q320" i="6" s="1"/>
  <c r="U315" i="6"/>
  <c r="T315" i="6"/>
  <c r="S315" i="6"/>
  <c r="R315" i="6"/>
  <c r="P315" i="6"/>
  <c r="W315" i="6" s="1"/>
  <c r="O315" i="6"/>
  <c r="M315" i="6"/>
  <c r="K315" i="6"/>
  <c r="U314" i="6"/>
  <c r="T314" i="6"/>
  <c r="S314" i="6"/>
  <c r="R314" i="6"/>
  <c r="P314" i="6"/>
  <c r="W314" i="6" s="1"/>
  <c r="O314" i="6"/>
  <c r="M314" i="6"/>
  <c r="K314" i="6"/>
  <c r="U313" i="6"/>
  <c r="T313" i="6"/>
  <c r="S313" i="6"/>
  <c r="R313" i="6"/>
  <c r="P313" i="6"/>
  <c r="W313" i="6" s="1"/>
  <c r="O313" i="6"/>
  <c r="M313" i="6"/>
  <c r="K313" i="6"/>
  <c r="U312" i="6"/>
  <c r="T312" i="6"/>
  <c r="S312" i="6"/>
  <c r="R312" i="6"/>
  <c r="P312" i="6"/>
  <c r="W312" i="6" s="1"/>
  <c r="O312" i="6"/>
  <c r="M312" i="6"/>
  <c r="K312" i="6"/>
  <c r="Q312" i="6" s="1"/>
  <c r="U311" i="6"/>
  <c r="T311" i="6"/>
  <c r="S311" i="6"/>
  <c r="R311" i="6"/>
  <c r="P311" i="6"/>
  <c r="W311" i="6" s="1"/>
  <c r="AI311" i="6" s="1"/>
  <c r="O311" i="6"/>
  <c r="M311" i="6"/>
  <c r="K311" i="6"/>
  <c r="Q311" i="6" s="1"/>
  <c r="W310" i="6"/>
  <c r="U310" i="6"/>
  <c r="T310" i="6"/>
  <c r="S310" i="6"/>
  <c r="R310" i="6"/>
  <c r="P310" i="6"/>
  <c r="O310" i="6"/>
  <c r="M310" i="6"/>
  <c r="K310" i="6"/>
  <c r="U309" i="6"/>
  <c r="T309" i="6"/>
  <c r="S309" i="6"/>
  <c r="R309" i="6"/>
  <c r="P309" i="6"/>
  <c r="O309" i="6"/>
  <c r="M309" i="6"/>
  <c r="K309" i="6"/>
  <c r="U308" i="6"/>
  <c r="T308" i="6"/>
  <c r="S308" i="6"/>
  <c r="R308" i="6"/>
  <c r="P308" i="6"/>
  <c r="W308" i="6" s="1"/>
  <c r="AI308" i="6" s="1"/>
  <c r="O308" i="6"/>
  <c r="M308" i="6"/>
  <c r="K308" i="6"/>
  <c r="U307" i="6"/>
  <c r="T307" i="6"/>
  <c r="S307" i="6"/>
  <c r="R307" i="6"/>
  <c r="P307" i="6"/>
  <c r="W307" i="6" s="1"/>
  <c r="O307" i="6"/>
  <c r="M307" i="6"/>
  <c r="K307" i="6"/>
  <c r="U302" i="6"/>
  <c r="T302" i="6"/>
  <c r="S302" i="6"/>
  <c r="R302" i="6"/>
  <c r="P302" i="6"/>
  <c r="W302" i="6" s="1"/>
  <c r="O302" i="6"/>
  <c r="M302" i="6"/>
  <c r="K302" i="6"/>
  <c r="U301" i="6"/>
  <c r="T301" i="6"/>
  <c r="S301" i="6"/>
  <c r="R301" i="6"/>
  <c r="P301" i="6"/>
  <c r="W301" i="6" s="1"/>
  <c r="O301" i="6"/>
  <c r="M301" i="6"/>
  <c r="K301" i="6"/>
  <c r="U295" i="6"/>
  <c r="V295" i="6" s="1"/>
  <c r="T295" i="6"/>
  <c r="S295" i="6"/>
  <c r="R295" i="6"/>
  <c r="P295" i="6"/>
  <c r="W295" i="6" s="1"/>
  <c r="O295" i="6"/>
  <c r="M295" i="6"/>
  <c r="K295" i="6"/>
  <c r="U294" i="6"/>
  <c r="T294" i="6"/>
  <c r="S294" i="6"/>
  <c r="R294" i="6"/>
  <c r="W294" i="6" s="1"/>
  <c r="P294" i="6"/>
  <c r="O294" i="6"/>
  <c r="M294" i="6"/>
  <c r="K294" i="6"/>
  <c r="U293" i="6"/>
  <c r="T293" i="6"/>
  <c r="S293" i="6"/>
  <c r="R293" i="6"/>
  <c r="P293" i="6"/>
  <c r="W293" i="6" s="1"/>
  <c r="O293" i="6"/>
  <c r="M293" i="6"/>
  <c r="K293" i="6"/>
  <c r="U287" i="6"/>
  <c r="T287" i="6"/>
  <c r="S287" i="6"/>
  <c r="R287" i="6"/>
  <c r="P287" i="6"/>
  <c r="W287" i="6" s="1"/>
  <c r="X287" i="6" s="1"/>
  <c r="O287" i="6"/>
  <c r="M287" i="6"/>
  <c r="K287" i="6"/>
  <c r="Q287" i="6" s="1"/>
  <c r="U286" i="6"/>
  <c r="T286" i="6"/>
  <c r="S286" i="6"/>
  <c r="R286" i="6"/>
  <c r="W286" i="6" s="1"/>
  <c r="AI286" i="6" s="1"/>
  <c r="P286" i="6"/>
  <c r="O286" i="6"/>
  <c r="M286" i="6"/>
  <c r="K286" i="6"/>
  <c r="U285" i="6"/>
  <c r="T285" i="6"/>
  <c r="S285" i="6"/>
  <c r="R285" i="6"/>
  <c r="P285" i="6"/>
  <c r="W285" i="6" s="1"/>
  <c r="O285" i="6"/>
  <c r="M285" i="6"/>
  <c r="K285" i="6"/>
  <c r="W279" i="6"/>
  <c r="U279" i="6"/>
  <c r="T279" i="6"/>
  <c r="S279" i="6"/>
  <c r="R279" i="6"/>
  <c r="P279" i="6"/>
  <c r="O279" i="6"/>
  <c r="M279" i="6"/>
  <c r="K279" i="6"/>
  <c r="U278" i="6"/>
  <c r="T278" i="6"/>
  <c r="S278" i="6"/>
  <c r="R278" i="6"/>
  <c r="P278" i="6"/>
  <c r="O278" i="6"/>
  <c r="M278" i="6"/>
  <c r="K278" i="6"/>
  <c r="U277" i="6"/>
  <c r="T277" i="6"/>
  <c r="S277" i="6"/>
  <c r="R277" i="6"/>
  <c r="P277" i="6"/>
  <c r="W277" i="6" s="1"/>
  <c r="O277" i="6"/>
  <c r="M277" i="6"/>
  <c r="K277" i="6"/>
  <c r="U271" i="6"/>
  <c r="T271" i="6"/>
  <c r="S271" i="6"/>
  <c r="R271" i="6"/>
  <c r="P271" i="6"/>
  <c r="W271" i="6" s="1"/>
  <c r="O271" i="6"/>
  <c r="M271" i="6"/>
  <c r="K271" i="6"/>
  <c r="U270" i="6"/>
  <c r="T270" i="6"/>
  <c r="S270" i="6"/>
  <c r="R270" i="6"/>
  <c r="W270" i="6" s="1"/>
  <c r="P270" i="6"/>
  <c r="O270" i="6"/>
  <c r="M270" i="6"/>
  <c r="K270" i="6"/>
  <c r="U269" i="6"/>
  <c r="T269" i="6"/>
  <c r="S269" i="6"/>
  <c r="R269" i="6"/>
  <c r="P269" i="6"/>
  <c r="W269" i="6" s="1"/>
  <c r="O269" i="6"/>
  <c r="M269" i="6"/>
  <c r="K269" i="6"/>
  <c r="U263" i="6"/>
  <c r="T263" i="6"/>
  <c r="S263" i="6"/>
  <c r="R263" i="6"/>
  <c r="W263" i="6" s="1"/>
  <c r="X263" i="6" s="1"/>
  <c r="P263" i="6"/>
  <c r="O263" i="6"/>
  <c r="M263" i="6"/>
  <c r="K263" i="6"/>
  <c r="U262" i="6"/>
  <c r="T262" i="6"/>
  <c r="S262" i="6"/>
  <c r="R262" i="6"/>
  <c r="P262" i="6"/>
  <c r="W262" i="6" s="1"/>
  <c r="O262" i="6"/>
  <c r="M262" i="6"/>
  <c r="K262" i="6"/>
  <c r="U261" i="6"/>
  <c r="T261" i="6"/>
  <c r="S261" i="6"/>
  <c r="R261" i="6"/>
  <c r="P261" i="6"/>
  <c r="O261" i="6"/>
  <c r="M261" i="6"/>
  <c r="K261" i="6"/>
  <c r="U260" i="6"/>
  <c r="T260" i="6"/>
  <c r="S260" i="6"/>
  <c r="R260" i="6"/>
  <c r="W260" i="6" s="1"/>
  <c r="AI260" i="6" s="1"/>
  <c r="P260" i="6"/>
  <c r="O260" i="6"/>
  <c r="M260" i="6"/>
  <c r="K260" i="6"/>
  <c r="U259" i="6"/>
  <c r="T259" i="6"/>
  <c r="S259" i="6"/>
  <c r="R259" i="6"/>
  <c r="P259" i="6"/>
  <c r="W259" i="6" s="1"/>
  <c r="AI259" i="6" s="1"/>
  <c r="O259" i="6"/>
  <c r="M259" i="6"/>
  <c r="K259" i="6"/>
  <c r="U258" i="6"/>
  <c r="T258" i="6"/>
  <c r="S258" i="6"/>
  <c r="R258" i="6"/>
  <c r="P258" i="6"/>
  <c r="O258" i="6"/>
  <c r="M258" i="6"/>
  <c r="K258" i="6"/>
  <c r="U253" i="6"/>
  <c r="T253" i="6"/>
  <c r="S253" i="6"/>
  <c r="R253" i="6"/>
  <c r="P253" i="6"/>
  <c r="O253" i="6"/>
  <c r="M253" i="6"/>
  <c r="K253" i="6"/>
  <c r="Q253" i="6" s="1"/>
  <c r="U252" i="6"/>
  <c r="T252" i="6"/>
  <c r="S252" i="6"/>
  <c r="R252" i="6"/>
  <c r="P252" i="6"/>
  <c r="W252" i="6" s="1"/>
  <c r="O252" i="6"/>
  <c r="M252" i="6"/>
  <c r="K252" i="6"/>
  <c r="Q252" i="6" s="1"/>
  <c r="U251" i="6"/>
  <c r="T251" i="6"/>
  <c r="S251" i="6"/>
  <c r="R251" i="6"/>
  <c r="P251" i="6"/>
  <c r="W251" i="6" s="1"/>
  <c r="O251" i="6"/>
  <c r="M251" i="6"/>
  <c r="K251" i="6"/>
  <c r="U250" i="6"/>
  <c r="T250" i="6"/>
  <c r="S250" i="6"/>
  <c r="R250" i="6"/>
  <c r="P250" i="6"/>
  <c r="O250" i="6"/>
  <c r="M250" i="6"/>
  <c r="K250" i="6"/>
  <c r="U249" i="6"/>
  <c r="T249" i="6"/>
  <c r="S249" i="6"/>
  <c r="R249" i="6"/>
  <c r="P249" i="6"/>
  <c r="O249" i="6"/>
  <c r="M249" i="6"/>
  <c r="K249" i="6"/>
  <c r="U248" i="6"/>
  <c r="T248" i="6"/>
  <c r="S248" i="6"/>
  <c r="R248" i="6"/>
  <c r="P248" i="6"/>
  <c r="W248" i="6" s="1"/>
  <c r="O248" i="6"/>
  <c r="M248" i="6"/>
  <c r="K248" i="6"/>
  <c r="U247" i="6"/>
  <c r="T247" i="6"/>
  <c r="S247" i="6"/>
  <c r="R247" i="6"/>
  <c r="W247" i="6" s="1"/>
  <c r="X247" i="6" s="1"/>
  <c r="P247" i="6"/>
  <c r="O247" i="6"/>
  <c r="M247" i="6"/>
  <c r="K247" i="6"/>
  <c r="U246" i="6"/>
  <c r="T246" i="6"/>
  <c r="S246" i="6"/>
  <c r="R246" i="6"/>
  <c r="P246" i="6"/>
  <c r="O246" i="6"/>
  <c r="M246" i="6"/>
  <c r="K246" i="6"/>
  <c r="U245" i="6"/>
  <c r="T245" i="6"/>
  <c r="S245" i="6"/>
  <c r="R245" i="6"/>
  <c r="P245" i="6"/>
  <c r="W245" i="6" s="1"/>
  <c r="O245" i="6"/>
  <c r="M245" i="6"/>
  <c r="K245" i="6"/>
  <c r="U244" i="6"/>
  <c r="T244" i="6"/>
  <c r="S244" i="6"/>
  <c r="R244" i="6"/>
  <c r="P244" i="6"/>
  <c r="W244" i="6" s="1"/>
  <c r="AI244" i="6" s="1"/>
  <c r="O244" i="6"/>
  <c r="M244" i="6"/>
  <c r="K244" i="6"/>
  <c r="U243" i="6"/>
  <c r="T243" i="6"/>
  <c r="S243" i="6"/>
  <c r="R243" i="6"/>
  <c r="P243" i="6"/>
  <c r="W243" i="6" s="1"/>
  <c r="O243" i="6"/>
  <c r="M243" i="6"/>
  <c r="K243" i="6"/>
  <c r="U242" i="6"/>
  <c r="T242" i="6"/>
  <c r="S242" i="6"/>
  <c r="R242" i="6"/>
  <c r="P242" i="6"/>
  <c r="W242" i="6" s="1"/>
  <c r="O242" i="6"/>
  <c r="M242" i="6"/>
  <c r="K242" i="6"/>
  <c r="U241" i="6"/>
  <c r="T241" i="6"/>
  <c r="S241" i="6"/>
  <c r="R241" i="6"/>
  <c r="W241" i="6" s="1"/>
  <c r="P241" i="6"/>
  <c r="O241" i="6"/>
  <c r="M241" i="6"/>
  <c r="K241" i="6"/>
  <c r="U240" i="6"/>
  <c r="T240" i="6"/>
  <c r="S240" i="6"/>
  <c r="R240" i="6"/>
  <c r="P240" i="6"/>
  <c r="W240" i="6" s="1"/>
  <c r="O240" i="6"/>
  <c r="M240" i="6"/>
  <c r="K240" i="6"/>
  <c r="U239" i="6"/>
  <c r="T239" i="6"/>
  <c r="S239" i="6"/>
  <c r="R239" i="6"/>
  <c r="W239" i="6" s="1"/>
  <c r="P239" i="6"/>
  <c r="O239" i="6"/>
  <c r="M239" i="6"/>
  <c r="K239" i="6"/>
  <c r="U234" i="6"/>
  <c r="T234" i="6"/>
  <c r="S234" i="6"/>
  <c r="R234" i="6"/>
  <c r="P234" i="6"/>
  <c r="W234" i="6" s="1"/>
  <c r="O234" i="6"/>
  <c r="M234" i="6"/>
  <c r="K234" i="6"/>
  <c r="U233" i="6"/>
  <c r="T233" i="6"/>
  <c r="S233" i="6"/>
  <c r="R233" i="6"/>
  <c r="P233" i="6"/>
  <c r="W233" i="6" s="1"/>
  <c r="O233" i="6"/>
  <c r="M233" i="6"/>
  <c r="K233" i="6"/>
  <c r="U232" i="6"/>
  <c r="V232" i="6" s="1"/>
  <c r="T232" i="6"/>
  <c r="S232" i="6"/>
  <c r="R232" i="6"/>
  <c r="W232" i="6" s="1"/>
  <c r="P232" i="6"/>
  <c r="O232" i="6"/>
  <c r="M232" i="6"/>
  <c r="K232" i="6"/>
  <c r="U231" i="6"/>
  <c r="T231" i="6"/>
  <c r="S231" i="6"/>
  <c r="R231" i="6"/>
  <c r="W231" i="6" s="1"/>
  <c r="P231" i="6"/>
  <c r="O231" i="6"/>
  <c r="M231" i="6"/>
  <c r="K231" i="6"/>
  <c r="U230" i="6"/>
  <c r="T230" i="6"/>
  <c r="S230" i="6"/>
  <c r="R230" i="6"/>
  <c r="P230" i="6"/>
  <c r="W230" i="6" s="1"/>
  <c r="O230" i="6"/>
  <c r="M230" i="6"/>
  <c r="K230" i="6"/>
  <c r="X229" i="6"/>
  <c r="U229" i="6"/>
  <c r="T229" i="6"/>
  <c r="S229" i="6"/>
  <c r="R229" i="6"/>
  <c r="P229" i="6"/>
  <c r="W229" i="6" s="1"/>
  <c r="O229" i="6"/>
  <c r="M229" i="6"/>
  <c r="K229" i="6"/>
  <c r="Q229" i="6" s="1"/>
  <c r="U228" i="6"/>
  <c r="T228" i="6"/>
  <c r="S228" i="6"/>
  <c r="R228" i="6"/>
  <c r="P228" i="6"/>
  <c r="W228" i="6" s="1"/>
  <c r="X228" i="6" s="1"/>
  <c r="O228" i="6"/>
  <c r="M228" i="6"/>
  <c r="K228" i="6"/>
  <c r="Q228" i="6" s="1"/>
  <c r="W227" i="6"/>
  <c r="AI227" i="6" s="1"/>
  <c r="U227" i="6"/>
  <c r="T227" i="6"/>
  <c r="S227" i="6"/>
  <c r="R227" i="6"/>
  <c r="P227" i="6"/>
  <c r="O227" i="6"/>
  <c r="M227" i="6"/>
  <c r="K227" i="6"/>
  <c r="U226" i="6"/>
  <c r="T226" i="6"/>
  <c r="S226" i="6"/>
  <c r="R226" i="6"/>
  <c r="P226" i="6"/>
  <c r="O226" i="6"/>
  <c r="M226" i="6"/>
  <c r="K226" i="6"/>
  <c r="U225" i="6"/>
  <c r="T225" i="6"/>
  <c r="S225" i="6"/>
  <c r="R225" i="6"/>
  <c r="P225" i="6"/>
  <c r="W225" i="6" s="1"/>
  <c r="O225" i="6"/>
  <c r="M225" i="6"/>
  <c r="K225" i="6"/>
  <c r="U224" i="6"/>
  <c r="T224" i="6"/>
  <c r="S224" i="6"/>
  <c r="R224" i="6"/>
  <c r="P224" i="6"/>
  <c r="W224" i="6" s="1"/>
  <c r="O224" i="6"/>
  <c r="M224" i="6"/>
  <c r="K224" i="6"/>
  <c r="U223" i="6"/>
  <c r="T223" i="6"/>
  <c r="S223" i="6"/>
  <c r="R223" i="6"/>
  <c r="P223" i="6"/>
  <c r="W223" i="6" s="1"/>
  <c r="O223" i="6"/>
  <c r="M223" i="6"/>
  <c r="K223" i="6"/>
  <c r="U222" i="6"/>
  <c r="T222" i="6"/>
  <c r="S222" i="6"/>
  <c r="R222" i="6"/>
  <c r="P222" i="6"/>
  <c r="W222" i="6" s="1"/>
  <c r="O222" i="6"/>
  <c r="M222" i="6"/>
  <c r="K222" i="6"/>
  <c r="U221" i="6"/>
  <c r="T221" i="6"/>
  <c r="S221" i="6"/>
  <c r="R221" i="6"/>
  <c r="P221" i="6"/>
  <c r="W221" i="6" s="1"/>
  <c r="O221" i="6"/>
  <c r="M221" i="6"/>
  <c r="K221" i="6"/>
  <c r="U220" i="6"/>
  <c r="T220" i="6"/>
  <c r="S220" i="6"/>
  <c r="R220" i="6"/>
  <c r="P220" i="6"/>
  <c r="W220" i="6" s="1"/>
  <c r="X220" i="6" s="1"/>
  <c r="O220" i="6"/>
  <c r="M220" i="6"/>
  <c r="K220" i="6"/>
  <c r="U219" i="6"/>
  <c r="T219" i="6"/>
  <c r="S219" i="6"/>
  <c r="R219" i="6"/>
  <c r="P219" i="6"/>
  <c r="O219" i="6"/>
  <c r="M219" i="6"/>
  <c r="K219" i="6"/>
  <c r="W214" i="6"/>
  <c r="U214" i="6"/>
  <c r="T214" i="6"/>
  <c r="S214" i="6"/>
  <c r="R214" i="6"/>
  <c r="P214" i="6"/>
  <c r="O214" i="6"/>
  <c r="M214" i="6"/>
  <c r="K214" i="6"/>
  <c r="U213" i="6"/>
  <c r="T213" i="6"/>
  <c r="S213" i="6"/>
  <c r="R213" i="6"/>
  <c r="P213" i="6"/>
  <c r="W213" i="6" s="1"/>
  <c r="H213" i="6"/>
  <c r="G213" i="6"/>
  <c r="U212" i="6"/>
  <c r="T212" i="6"/>
  <c r="S212" i="6"/>
  <c r="R212" i="6"/>
  <c r="P212" i="6"/>
  <c r="W212" i="6" s="1"/>
  <c r="AA212" i="6" s="1"/>
  <c r="H212" i="6"/>
  <c r="AF212" i="6" s="1"/>
  <c r="AG212" i="6" s="1"/>
  <c r="G212" i="6"/>
  <c r="U211" i="6"/>
  <c r="T211" i="6"/>
  <c r="S211" i="6"/>
  <c r="R211" i="6"/>
  <c r="P211" i="6"/>
  <c r="O211" i="6"/>
  <c r="M211" i="6"/>
  <c r="K211" i="6"/>
  <c r="U205" i="6"/>
  <c r="T205" i="6"/>
  <c r="S205" i="6"/>
  <c r="R205" i="6"/>
  <c r="P205" i="6"/>
  <c r="O205" i="6"/>
  <c r="M205" i="6"/>
  <c r="K205" i="6"/>
  <c r="U204" i="6"/>
  <c r="T204" i="6"/>
  <c r="S204" i="6"/>
  <c r="R204" i="6"/>
  <c r="W204" i="6" s="1"/>
  <c r="P204" i="6"/>
  <c r="O204" i="6"/>
  <c r="M204" i="6"/>
  <c r="K204" i="6"/>
  <c r="U203" i="6"/>
  <c r="T203" i="6"/>
  <c r="S203" i="6"/>
  <c r="R203" i="6"/>
  <c r="W203" i="6" s="1"/>
  <c r="P203" i="6"/>
  <c r="O203" i="6"/>
  <c r="M203" i="6"/>
  <c r="K203" i="6"/>
  <c r="U202" i="6"/>
  <c r="T202" i="6"/>
  <c r="S202" i="6"/>
  <c r="R202" i="6"/>
  <c r="P202" i="6"/>
  <c r="O202" i="6"/>
  <c r="M202" i="6"/>
  <c r="K202" i="6"/>
  <c r="U201" i="6"/>
  <c r="T201" i="6"/>
  <c r="S201" i="6"/>
  <c r="R201" i="6"/>
  <c r="P201" i="6"/>
  <c r="O201" i="6"/>
  <c r="M201" i="6"/>
  <c r="K201" i="6"/>
  <c r="U196" i="6"/>
  <c r="T196" i="6"/>
  <c r="S196" i="6"/>
  <c r="R196" i="6"/>
  <c r="W196" i="6" s="1"/>
  <c r="P196" i="6"/>
  <c r="O196" i="6"/>
  <c r="M196" i="6"/>
  <c r="K196" i="6"/>
  <c r="U195" i="6"/>
  <c r="T195" i="6"/>
  <c r="S195" i="6"/>
  <c r="R195" i="6"/>
  <c r="P195" i="6"/>
  <c r="W195" i="6" s="1"/>
  <c r="AI195" i="6" s="1"/>
  <c r="O195" i="6"/>
  <c r="M195" i="6"/>
  <c r="K195" i="6"/>
  <c r="U194" i="6"/>
  <c r="T194" i="6"/>
  <c r="S194" i="6"/>
  <c r="R194" i="6"/>
  <c r="P194" i="6"/>
  <c r="O194" i="6"/>
  <c r="M194" i="6"/>
  <c r="K194" i="6"/>
  <c r="U189" i="6"/>
  <c r="T189" i="6"/>
  <c r="S189" i="6"/>
  <c r="R189" i="6"/>
  <c r="P189" i="6"/>
  <c r="W189" i="6" s="1"/>
  <c r="O189" i="6"/>
  <c r="M189" i="6"/>
  <c r="K189" i="6"/>
  <c r="X188" i="6"/>
  <c r="U188" i="6"/>
  <c r="T188" i="6"/>
  <c r="S188" i="6"/>
  <c r="R188" i="6"/>
  <c r="P188" i="6"/>
  <c r="W188" i="6" s="1"/>
  <c r="O188" i="6"/>
  <c r="M188" i="6"/>
  <c r="K188" i="6"/>
  <c r="U187" i="6"/>
  <c r="T187" i="6"/>
  <c r="S187" i="6"/>
  <c r="R187" i="6"/>
  <c r="P187" i="6"/>
  <c r="W187" i="6" s="1"/>
  <c r="O187" i="6"/>
  <c r="M187" i="6"/>
  <c r="K187" i="6"/>
  <c r="W186" i="6"/>
  <c r="U186" i="6"/>
  <c r="T186" i="6"/>
  <c r="S186" i="6"/>
  <c r="R186" i="6"/>
  <c r="P186" i="6"/>
  <c r="O186" i="6"/>
  <c r="M186" i="6"/>
  <c r="K186" i="6"/>
  <c r="U180" i="6"/>
  <c r="T180" i="6"/>
  <c r="S180" i="6"/>
  <c r="R180" i="6"/>
  <c r="P180" i="6"/>
  <c r="O180" i="6"/>
  <c r="M180" i="6"/>
  <c r="K180" i="6"/>
  <c r="U179" i="6"/>
  <c r="T179" i="6"/>
  <c r="S179" i="6"/>
  <c r="R179" i="6"/>
  <c r="W179" i="6" s="1"/>
  <c r="P179" i="6"/>
  <c r="O179" i="6"/>
  <c r="M179" i="6"/>
  <c r="K179" i="6"/>
  <c r="U178" i="6"/>
  <c r="T178" i="6"/>
  <c r="S178" i="6"/>
  <c r="R178" i="6"/>
  <c r="W178" i="6" s="1"/>
  <c r="P178" i="6"/>
  <c r="O178" i="6"/>
  <c r="M178" i="6"/>
  <c r="K178" i="6"/>
  <c r="U177" i="6"/>
  <c r="T177" i="6"/>
  <c r="S177" i="6"/>
  <c r="R177" i="6"/>
  <c r="P177" i="6"/>
  <c r="O177" i="6"/>
  <c r="M177" i="6"/>
  <c r="K177" i="6"/>
  <c r="U176" i="6"/>
  <c r="T176" i="6"/>
  <c r="S176" i="6"/>
  <c r="R176" i="6"/>
  <c r="P176" i="6"/>
  <c r="O176" i="6"/>
  <c r="M176" i="6"/>
  <c r="K176" i="6"/>
  <c r="U175" i="6"/>
  <c r="T175" i="6"/>
  <c r="S175" i="6"/>
  <c r="R175" i="6"/>
  <c r="W175" i="6" s="1"/>
  <c r="P175" i="6"/>
  <c r="O175" i="6"/>
  <c r="M175" i="6"/>
  <c r="K175" i="6"/>
  <c r="U174" i="6"/>
  <c r="T174" i="6"/>
  <c r="S174" i="6"/>
  <c r="R174" i="6"/>
  <c r="P174" i="6"/>
  <c r="O174" i="6"/>
  <c r="M174" i="6"/>
  <c r="K174" i="6"/>
  <c r="U169" i="6"/>
  <c r="T169" i="6"/>
  <c r="S169" i="6"/>
  <c r="R169" i="6"/>
  <c r="P169" i="6"/>
  <c r="W169" i="6" s="1"/>
  <c r="O169" i="6"/>
  <c r="M169" i="6"/>
  <c r="K169" i="6"/>
  <c r="U168" i="6"/>
  <c r="T168" i="6"/>
  <c r="S168" i="6"/>
  <c r="R168" i="6"/>
  <c r="P168" i="6"/>
  <c r="W168" i="6" s="1"/>
  <c r="O168" i="6"/>
  <c r="M168" i="6"/>
  <c r="K168" i="6"/>
  <c r="U167" i="6"/>
  <c r="T167" i="6"/>
  <c r="S167" i="6"/>
  <c r="R167" i="6"/>
  <c r="W167" i="6" s="1"/>
  <c r="P167" i="6"/>
  <c r="O167" i="6"/>
  <c r="M167" i="6"/>
  <c r="K167" i="6"/>
  <c r="U166" i="6"/>
  <c r="T166" i="6"/>
  <c r="S166" i="6"/>
  <c r="R166" i="6"/>
  <c r="P166" i="6"/>
  <c r="W166" i="6" s="1"/>
  <c r="O166" i="6"/>
  <c r="M166" i="6"/>
  <c r="K166" i="6"/>
  <c r="U165" i="6"/>
  <c r="T165" i="6"/>
  <c r="S165" i="6"/>
  <c r="R165" i="6"/>
  <c r="P165" i="6"/>
  <c r="O165" i="6"/>
  <c r="M165" i="6"/>
  <c r="K165" i="6"/>
  <c r="U160" i="6"/>
  <c r="T160" i="6"/>
  <c r="S160" i="6"/>
  <c r="R160" i="6"/>
  <c r="P160" i="6"/>
  <c r="O160" i="6"/>
  <c r="M160" i="6"/>
  <c r="K160" i="6"/>
  <c r="U159" i="6"/>
  <c r="T159" i="6"/>
  <c r="S159" i="6"/>
  <c r="R159" i="6"/>
  <c r="P159" i="6"/>
  <c r="W159" i="6" s="1"/>
  <c r="O159" i="6"/>
  <c r="M159" i="6"/>
  <c r="K159" i="6"/>
  <c r="U158" i="6"/>
  <c r="T158" i="6"/>
  <c r="S158" i="6"/>
  <c r="R158" i="6"/>
  <c r="V158" i="6" s="1"/>
  <c r="P158" i="6"/>
  <c r="W158" i="6" s="1"/>
  <c r="AI158" i="6" s="1"/>
  <c r="O158" i="6"/>
  <c r="M158" i="6"/>
  <c r="K158" i="6"/>
  <c r="U157" i="6"/>
  <c r="T157" i="6"/>
  <c r="S157" i="6"/>
  <c r="R157" i="6"/>
  <c r="P157" i="6"/>
  <c r="W157" i="6" s="1"/>
  <c r="O157" i="6"/>
  <c r="M157" i="6"/>
  <c r="K157" i="6"/>
  <c r="U156" i="6"/>
  <c r="T156" i="6"/>
  <c r="S156" i="6"/>
  <c r="R156" i="6"/>
  <c r="P156" i="6"/>
  <c r="W156" i="6" s="1"/>
  <c r="O156" i="6"/>
  <c r="M156" i="6"/>
  <c r="K156" i="6"/>
  <c r="W155" i="6"/>
  <c r="U155" i="6"/>
  <c r="T155" i="6"/>
  <c r="S155" i="6"/>
  <c r="R155" i="6"/>
  <c r="P155" i="6"/>
  <c r="O155" i="6"/>
  <c r="M155" i="6"/>
  <c r="K155" i="6"/>
  <c r="U150" i="6"/>
  <c r="T150" i="6"/>
  <c r="S150" i="6"/>
  <c r="R150" i="6"/>
  <c r="W150" i="6" s="1"/>
  <c r="P150" i="6"/>
  <c r="O150" i="6"/>
  <c r="M150" i="6"/>
  <c r="K150" i="6"/>
  <c r="U149" i="6"/>
  <c r="T149" i="6"/>
  <c r="S149" i="6"/>
  <c r="R149" i="6"/>
  <c r="W149" i="6" s="1"/>
  <c r="AA149" i="6" s="1"/>
  <c r="P149" i="6"/>
  <c r="H149" i="6"/>
  <c r="G149" i="6"/>
  <c r="U142" i="6"/>
  <c r="T142" i="6"/>
  <c r="S142" i="6"/>
  <c r="R142" i="6"/>
  <c r="W142" i="6" s="1"/>
  <c r="P142" i="6"/>
  <c r="O142" i="6"/>
  <c r="M142" i="6"/>
  <c r="K142" i="6"/>
  <c r="U141" i="6"/>
  <c r="T141" i="6"/>
  <c r="S141" i="6"/>
  <c r="R141" i="6"/>
  <c r="P141" i="6"/>
  <c r="O141" i="6"/>
  <c r="M141" i="6"/>
  <c r="K141" i="6"/>
  <c r="U140" i="6"/>
  <c r="T140" i="6"/>
  <c r="S140" i="6"/>
  <c r="R140" i="6"/>
  <c r="P140" i="6"/>
  <c r="W140" i="6" s="1"/>
  <c r="O140" i="6"/>
  <c r="M140" i="6"/>
  <c r="K140" i="6"/>
  <c r="U139" i="6"/>
  <c r="T139" i="6"/>
  <c r="S139" i="6"/>
  <c r="R139" i="6"/>
  <c r="W139" i="6" s="1"/>
  <c r="P139" i="6"/>
  <c r="O139" i="6"/>
  <c r="M139" i="6"/>
  <c r="K139" i="6"/>
  <c r="U138" i="6"/>
  <c r="T138" i="6"/>
  <c r="S138" i="6"/>
  <c r="R138" i="6"/>
  <c r="W138" i="6" s="1"/>
  <c r="P138" i="6"/>
  <c r="O138" i="6"/>
  <c r="M138" i="6"/>
  <c r="K138" i="6"/>
  <c r="U137" i="6"/>
  <c r="T137" i="6"/>
  <c r="S137" i="6"/>
  <c r="R137" i="6"/>
  <c r="P137" i="6"/>
  <c r="O137" i="6"/>
  <c r="M137" i="6"/>
  <c r="K137" i="6"/>
  <c r="W136" i="6"/>
  <c r="U136" i="6"/>
  <c r="T136" i="6"/>
  <c r="S136" i="6"/>
  <c r="R136" i="6"/>
  <c r="V136" i="6" s="1"/>
  <c r="P136" i="6"/>
  <c r="O136" i="6"/>
  <c r="M136" i="6"/>
  <c r="K136" i="6"/>
  <c r="U131" i="6"/>
  <c r="T131" i="6"/>
  <c r="S131" i="6"/>
  <c r="R131" i="6"/>
  <c r="W131" i="6" s="1"/>
  <c r="P131" i="6"/>
  <c r="O131" i="6"/>
  <c r="M131" i="6"/>
  <c r="K131" i="6"/>
  <c r="U130" i="6"/>
  <c r="T130" i="6"/>
  <c r="S130" i="6"/>
  <c r="R130" i="6"/>
  <c r="V130" i="6" s="1"/>
  <c r="P130" i="6"/>
  <c r="W130" i="6" s="1"/>
  <c r="O130" i="6"/>
  <c r="M130" i="6"/>
  <c r="K130" i="6"/>
  <c r="U129" i="6"/>
  <c r="T129" i="6"/>
  <c r="S129" i="6"/>
  <c r="R129" i="6"/>
  <c r="P129" i="6"/>
  <c r="W129" i="6" s="1"/>
  <c r="O129" i="6"/>
  <c r="M129" i="6"/>
  <c r="K129" i="6"/>
  <c r="U128" i="6"/>
  <c r="T128" i="6"/>
  <c r="S128" i="6"/>
  <c r="R128" i="6"/>
  <c r="W128" i="6" s="1"/>
  <c r="P128" i="6"/>
  <c r="O128" i="6"/>
  <c r="M128" i="6"/>
  <c r="K128" i="6"/>
  <c r="U127" i="6"/>
  <c r="T127" i="6"/>
  <c r="S127" i="6"/>
  <c r="R127" i="6"/>
  <c r="W127" i="6" s="1"/>
  <c r="P127" i="6"/>
  <c r="O127" i="6"/>
  <c r="M127" i="6"/>
  <c r="K127" i="6"/>
  <c r="U126" i="6"/>
  <c r="T126" i="6"/>
  <c r="S126" i="6"/>
  <c r="R126" i="6"/>
  <c r="W126" i="6" s="1"/>
  <c r="P126" i="6"/>
  <c r="O126" i="6"/>
  <c r="M126" i="6"/>
  <c r="K126" i="6"/>
  <c r="U125" i="6"/>
  <c r="T125" i="6"/>
  <c r="S125" i="6"/>
  <c r="R125" i="6"/>
  <c r="P125" i="6"/>
  <c r="W125" i="6" s="1"/>
  <c r="O125" i="6"/>
  <c r="M125" i="6"/>
  <c r="K125" i="6"/>
  <c r="U124" i="6"/>
  <c r="T124" i="6"/>
  <c r="S124" i="6"/>
  <c r="R124" i="6"/>
  <c r="V124" i="6" s="1"/>
  <c r="P124" i="6"/>
  <c r="O124" i="6"/>
  <c r="M124" i="6"/>
  <c r="K124" i="6"/>
  <c r="U123" i="6"/>
  <c r="T123" i="6"/>
  <c r="S123" i="6"/>
  <c r="R123" i="6"/>
  <c r="W123" i="6" s="1"/>
  <c r="AI123" i="6" s="1"/>
  <c r="P123" i="6"/>
  <c r="O123" i="6"/>
  <c r="M123" i="6"/>
  <c r="K123" i="6"/>
  <c r="U122" i="6"/>
  <c r="T122" i="6"/>
  <c r="S122" i="6"/>
  <c r="R122" i="6"/>
  <c r="V122" i="6" s="1"/>
  <c r="P122" i="6"/>
  <c r="W122" i="6" s="1"/>
  <c r="O122" i="6"/>
  <c r="M122" i="6"/>
  <c r="K122" i="6"/>
  <c r="U121" i="6"/>
  <c r="T121" i="6"/>
  <c r="S121" i="6"/>
  <c r="R121" i="6"/>
  <c r="P121" i="6"/>
  <c r="W121" i="6" s="1"/>
  <c r="O121" i="6"/>
  <c r="M121" i="6"/>
  <c r="K121" i="6"/>
  <c r="U120" i="6"/>
  <c r="T120" i="6"/>
  <c r="S120" i="6"/>
  <c r="R120" i="6"/>
  <c r="P120" i="6"/>
  <c r="W120" i="6" s="1"/>
  <c r="O120" i="6"/>
  <c r="M120" i="6"/>
  <c r="K120" i="6"/>
  <c r="U119" i="6"/>
  <c r="T119" i="6"/>
  <c r="S119" i="6"/>
  <c r="R119" i="6"/>
  <c r="P119" i="6"/>
  <c r="W119" i="6" s="1"/>
  <c r="AA119" i="6" s="1"/>
  <c r="O119" i="6"/>
  <c r="M119" i="6"/>
  <c r="K119" i="6"/>
  <c r="U118" i="6"/>
  <c r="T118" i="6"/>
  <c r="S118" i="6"/>
  <c r="R118" i="6"/>
  <c r="W118" i="6" s="1"/>
  <c r="P118" i="6"/>
  <c r="O118" i="6"/>
  <c r="M118" i="6"/>
  <c r="K118" i="6"/>
  <c r="U117" i="6"/>
  <c r="T117" i="6"/>
  <c r="S117" i="6"/>
  <c r="R117" i="6"/>
  <c r="P117" i="6"/>
  <c r="W117" i="6" s="1"/>
  <c r="O117" i="6"/>
  <c r="M117" i="6"/>
  <c r="K117" i="6"/>
  <c r="U116" i="6"/>
  <c r="T116" i="6"/>
  <c r="S116" i="6"/>
  <c r="R116" i="6"/>
  <c r="P116" i="6"/>
  <c r="O116" i="6"/>
  <c r="M116" i="6"/>
  <c r="K116" i="6"/>
  <c r="U111" i="6"/>
  <c r="T111" i="6"/>
  <c r="S111" i="6"/>
  <c r="R111" i="6"/>
  <c r="W111" i="6" s="1"/>
  <c r="P111" i="6"/>
  <c r="O111" i="6"/>
  <c r="M111" i="6"/>
  <c r="K111" i="6"/>
  <c r="U110" i="6"/>
  <c r="T110" i="6"/>
  <c r="S110" i="6"/>
  <c r="R110" i="6"/>
  <c r="P110" i="6"/>
  <c r="W110" i="6" s="1"/>
  <c r="O110" i="6"/>
  <c r="M110" i="6"/>
  <c r="K110" i="6"/>
  <c r="U109" i="6"/>
  <c r="T109" i="6"/>
  <c r="S109" i="6"/>
  <c r="R109" i="6"/>
  <c r="P109" i="6"/>
  <c r="W109" i="6" s="1"/>
  <c r="O109" i="6"/>
  <c r="M109" i="6"/>
  <c r="K109" i="6"/>
  <c r="U108" i="6"/>
  <c r="T108" i="6"/>
  <c r="S108" i="6"/>
  <c r="R108" i="6"/>
  <c r="P108" i="6"/>
  <c r="W108" i="6" s="1"/>
  <c r="O108" i="6"/>
  <c r="M108" i="6"/>
  <c r="K108" i="6"/>
  <c r="U107" i="6"/>
  <c r="T107" i="6"/>
  <c r="S107" i="6"/>
  <c r="R107" i="6"/>
  <c r="P107" i="6"/>
  <c r="W107" i="6" s="1"/>
  <c r="AI107" i="6" s="1"/>
  <c r="O107" i="6"/>
  <c r="M107" i="6"/>
  <c r="K107" i="6"/>
  <c r="U106" i="6"/>
  <c r="T106" i="6"/>
  <c r="S106" i="6"/>
  <c r="R106" i="6"/>
  <c r="P106" i="6"/>
  <c r="W106" i="6" s="1"/>
  <c r="O106" i="6"/>
  <c r="M106" i="6"/>
  <c r="K106" i="6"/>
  <c r="U105" i="6"/>
  <c r="T105" i="6"/>
  <c r="S105" i="6"/>
  <c r="R105" i="6"/>
  <c r="P105" i="6"/>
  <c r="W105" i="6" s="1"/>
  <c r="O105" i="6"/>
  <c r="M105" i="6"/>
  <c r="K105" i="6"/>
  <c r="U104" i="6"/>
  <c r="T104" i="6"/>
  <c r="S104" i="6"/>
  <c r="R104" i="6"/>
  <c r="P104" i="6"/>
  <c r="O104" i="6"/>
  <c r="M104" i="6"/>
  <c r="K104" i="6"/>
  <c r="U99" i="6"/>
  <c r="T99" i="6"/>
  <c r="S99" i="6"/>
  <c r="R99" i="6"/>
  <c r="P99" i="6"/>
  <c r="W99" i="6" s="1"/>
  <c r="AI99" i="6" s="1"/>
  <c r="O99" i="6"/>
  <c r="M99" i="6"/>
  <c r="K99" i="6"/>
  <c r="U98" i="6"/>
  <c r="T98" i="6"/>
  <c r="S98" i="6"/>
  <c r="R98" i="6"/>
  <c r="P98" i="6"/>
  <c r="W98" i="6" s="1"/>
  <c r="H98" i="6"/>
  <c r="G98" i="6"/>
  <c r="U97" i="6"/>
  <c r="T97" i="6"/>
  <c r="S97" i="6"/>
  <c r="R97" i="6"/>
  <c r="P97" i="6"/>
  <c r="W97" i="6" s="1"/>
  <c r="H97" i="6"/>
  <c r="AF97" i="6" s="1"/>
  <c r="AG97" i="6" s="1"/>
  <c r="G97" i="6"/>
  <c r="U91" i="6"/>
  <c r="T91" i="6"/>
  <c r="S91" i="6"/>
  <c r="R91" i="6"/>
  <c r="P91" i="6"/>
  <c r="O91" i="6"/>
  <c r="M91" i="6"/>
  <c r="K91" i="6"/>
  <c r="U90" i="6"/>
  <c r="T90" i="6"/>
  <c r="S90" i="6"/>
  <c r="R90" i="6"/>
  <c r="P90" i="6"/>
  <c r="W90" i="6" s="1"/>
  <c r="O90" i="6"/>
  <c r="M90" i="6"/>
  <c r="K90" i="6"/>
  <c r="U89" i="6"/>
  <c r="T89" i="6"/>
  <c r="S89" i="6"/>
  <c r="R89" i="6"/>
  <c r="W89" i="6" s="1"/>
  <c r="P89" i="6"/>
  <c r="O89" i="6"/>
  <c r="M89" i="6"/>
  <c r="K89" i="6"/>
  <c r="U88" i="6"/>
  <c r="T88" i="6"/>
  <c r="S88" i="6"/>
  <c r="R88" i="6"/>
  <c r="W88" i="6" s="1"/>
  <c r="P88" i="6"/>
  <c r="O88" i="6"/>
  <c r="M88" i="6"/>
  <c r="K88" i="6"/>
  <c r="U87" i="6"/>
  <c r="T87" i="6"/>
  <c r="S87" i="6"/>
  <c r="R87" i="6"/>
  <c r="P87" i="6"/>
  <c r="O87" i="6"/>
  <c r="M87" i="6"/>
  <c r="K87" i="6"/>
  <c r="U82" i="6"/>
  <c r="T82" i="6"/>
  <c r="S82" i="6"/>
  <c r="R82" i="6"/>
  <c r="W82" i="6" s="1"/>
  <c r="AI82" i="6" s="1"/>
  <c r="P82" i="6"/>
  <c r="O82" i="6"/>
  <c r="M82" i="6"/>
  <c r="K82" i="6"/>
  <c r="U81" i="6"/>
  <c r="T81" i="6"/>
  <c r="S81" i="6"/>
  <c r="R81" i="6"/>
  <c r="W81" i="6" s="1"/>
  <c r="P81" i="6"/>
  <c r="O81" i="6"/>
  <c r="M81" i="6"/>
  <c r="K81" i="6"/>
  <c r="U80" i="6"/>
  <c r="T80" i="6"/>
  <c r="S80" i="6"/>
  <c r="R80" i="6"/>
  <c r="P80" i="6"/>
  <c r="O80" i="6"/>
  <c r="M80" i="6"/>
  <c r="K80" i="6"/>
  <c r="U79" i="6"/>
  <c r="T79" i="6"/>
  <c r="S79" i="6"/>
  <c r="R79" i="6"/>
  <c r="P79" i="6"/>
  <c r="O79" i="6"/>
  <c r="M79" i="6"/>
  <c r="K79" i="6"/>
  <c r="U78" i="6"/>
  <c r="T78" i="6"/>
  <c r="S78" i="6"/>
  <c r="R78" i="6"/>
  <c r="W78" i="6" s="1"/>
  <c r="P78" i="6"/>
  <c r="O78" i="6"/>
  <c r="M78" i="6"/>
  <c r="K78" i="6"/>
  <c r="U73" i="6"/>
  <c r="T73" i="6"/>
  <c r="S73" i="6"/>
  <c r="R73" i="6"/>
  <c r="P73" i="6"/>
  <c r="W73" i="6" s="1"/>
  <c r="O73" i="6"/>
  <c r="M73" i="6"/>
  <c r="K73" i="6"/>
  <c r="U72" i="6"/>
  <c r="T72" i="6"/>
  <c r="S72" i="6"/>
  <c r="R72" i="6"/>
  <c r="P72" i="6"/>
  <c r="O72" i="6"/>
  <c r="M72" i="6"/>
  <c r="K72" i="6"/>
  <c r="U71" i="6"/>
  <c r="T71" i="6"/>
  <c r="S71" i="6"/>
  <c r="R71" i="6"/>
  <c r="P71" i="6"/>
  <c r="W71" i="6" s="1"/>
  <c r="AI71" i="6" s="1"/>
  <c r="O71" i="6"/>
  <c r="M71" i="6"/>
  <c r="K71" i="6"/>
  <c r="U70" i="6"/>
  <c r="T70" i="6"/>
  <c r="S70" i="6"/>
  <c r="R70" i="6"/>
  <c r="P70" i="6"/>
  <c r="W70" i="6" s="1"/>
  <c r="O70" i="6"/>
  <c r="M70" i="6"/>
  <c r="K70" i="6"/>
  <c r="U69" i="6"/>
  <c r="T69" i="6"/>
  <c r="S69" i="6"/>
  <c r="R69" i="6"/>
  <c r="V69" i="6" s="1"/>
  <c r="P69" i="6"/>
  <c r="W69" i="6" s="1"/>
  <c r="X69" i="6" s="1"/>
  <c r="O69" i="6"/>
  <c r="M69" i="6"/>
  <c r="K69" i="6"/>
  <c r="U68" i="6"/>
  <c r="T68" i="6"/>
  <c r="S68" i="6"/>
  <c r="R68" i="6"/>
  <c r="P68" i="6"/>
  <c r="W68" i="6" s="1"/>
  <c r="O68" i="6"/>
  <c r="M68" i="6"/>
  <c r="K68" i="6"/>
  <c r="U67" i="6"/>
  <c r="T67" i="6"/>
  <c r="S67" i="6"/>
  <c r="R67" i="6"/>
  <c r="P67" i="6"/>
  <c r="W67" i="6" s="1"/>
  <c r="AA67" i="6" s="1"/>
  <c r="O67" i="6"/>
  <c r="M67" i="6"/>
  <c r="K67" i="6"/>
  <c r="U66" i="6"/>
  <c r="T66" i="6"/>
  <c r="S66" i="6"/>
  <c r="R66" i="6"/>
  <c r="P66" i="6"/>
  <c r="W66" i="6" s="1"/>
  <c r="O66" i="6"/>
  <c r="M66" i="6"/>
  <c r="K66" i="6"/>
  <c r="U60" i="6"/>
  <c r="T60" i="6"/>
  <c r="S60" i="6"/>
  <c r="R60" i="6"/>
  <c r="P60" i="6"/>
  <c r="W60" i="6" s="1"/>
  <c r="O60" i="6"/>
  <c r="M60" i="6"/>
  <c r="K60" i="6"/>
  <c r="U59" i="6"/>
  <c r="T59" i="6"/>
  <c r="S59" i="6"/>
  <c r="R59" i="6"/>
  <c r="W59" i="6" s="1"/>
  <c r="P59" i="6"/>
  <c r="O59" i="6"/>
  <c r="M59" i="6"/>
  <c r="K59" i="6"/>
  <c r="U58" i="6"/>
  <c r="T58" i="6"/>
  <c r="S58" i="6"/>
  <c r="R58" i="6"/>
  <c r="W58" i="6" s="1"/>
  <c r="X58" i="6" s="1"/>
  <c r="P58" i="6"/>
  <c r="O58" i="6"/>
  <c r="M58" i="6"/>
  <c r="K58" i="6"/>
  <c r="U57" i="6"/>
  <c r="T57" i="6"/>
  <c r="S57" i="6"/>
  <c r="R57" i="6"/>
  <c r="W57" i="6" s="1"/>
  <c r="P57" i="6"/>
  <c r="O57" i="6"/>
  <c r="M57" i="6"/>
  <c r="K57" i="6"/>
  <c r="U56" i="6"/>
  <c r="T56" i="6"/>
  <c r="S56" i="6"/>
  <c r="R56" i="6"/>
  <c r="W56" i="6" s="1"/>
  <c r="P56" i="6"/>
  <c r="O56" i="6"/>
  <c r="M56" i="6"/>
  <c r="K56" i="6"/>
  <c r="U55" i="6"/>
  <c r="T55" i="6"/>
  <c r="S55" i="6"/>
  <c r="R55" i="6"/>
  <c r="P55" i="6"/>
  <c r="W55" i="6" s="1"/>
  <c r="O55" i="6"/>
  <c r="M55" i="6"/>
  <c r="K55" i="6"/>
  <c r="U51" i="6"/>
  <c r="T51" i="6"/>
  <c r="S51" i="6"/>
  <c r="R51" i="6"/>
  <c r="P51" i="6"/>
  <c r="W51" i="6" s="1"/>
  <c r="O51" i="6"/>
  <c r="M51" i="6"/>
  <c r="K51" i="6"/>
  <c r="U50" i="6"/>
  <c r="T50" i="6"/>
  <c r="S50" i="6"/>
  <c r="R50" i="6"/>
  <c r="W50" i="6" s="1"/>
  <c r="P50" i="6"/>
  <c r="O50" i="6"/>
  <c r="M50" i="6"/>
  <c r="K50" i="6"/>
  <c r="U49" i="6"/>
  <c r="T49" i="6"/>
  <c r="S49" i="6"/>
  <c r="R49" i="6"/>
  <c r="P49" i="6"/>
  <c r="W49" i="6" s="1"/>
  <c r="O49" i="6"/>
  <c r="M49" i="6"/>
  <c r="K49" i="6"/>
  <c r="U48" i="6"/>
  <c r="T48" i="6"/>
  <c r="S48" i="6"/>
  <c r="R48" i="6"/>
  <c r="P48" i="6"/>
  <c r="W48" i="6" s="1"/>
  <c r="O48" i="6"/>
  <c r="M48" i="6"/>
  <c r="K48" i="6"/>
  <c r="U47" i="6"/>
  <c r="T47" i="6"/>
  <c r="S47" i="6"/>
  <c r="R47" i="6"/>
  <c r="P47" i="6"/>
  <c r="W47" i="6" s="1"/>
  <c r="O47" i="6"/>
  <c r="M47" i="6"/>
  <c r="K47" i="6"/>
  <c r="U46" i="6"/>
  <c r="T46" i="6"/>
  <c r="S46" i="6"/>
  <c r="R46" i="6"/>
  <c r="P46" i="6"/>
  <c r="W46" i="6" s="1"/>
  <c r="O46" i="6"/>
  <c r="M46" i="6"/>
  <c r="K46" i="6"/>
  <c r="U45" i="6"/>
  <c r="T45" i="6"/>
  <c r="S45" i="6"/>
  <c r="R45" i="6"/>
  <c r="P45" i="6"/>
  <c r="O45" i="6"/>
  <c r="M45" i="6"/>
  <c r="K45" i="6"/>
  <c r="U44" i="6"/>
  <c r="T44" i="6"/>
  <c r="S44" i="6"/>
  <c r="R44" i="6"/>
  <c r="P44" i="6"/>
  <c r="O44" i="6"/>
  <c r="M44" i="6"/>
  <c r="K44" i="6"/>
  <c r="U43" i="6"/>
  <c r="T43" i="6"/>
  <c r="S43" i="6"/>
  <c r="R43" i="6"/>
  <c r="P43" i="6"/>
  <c r="O43" i="6"/>
  <c r="M43" i="6"/>
  <c r="K43" i="6"/>
  <c r="W42" i="6"/>
  <c r="U42" i="6"/>
  <c r="T42" i="6"/>
  <c r="S42" i="6"/>
  <c r="R42" i="6"/>
  <c r="P42" i="6"/>
  <c r="O42" i="6"/>
  <c r="M42" i="6"/>
  <c r="K42" i="6"/>
  <c r="Q42" i="6" s="1"/>
  <c r="U41" i="6"/>
  <c r="T41" i="6"/>
  <c r="S41" i="6"/>
  <c r="R41" i="6"/>
  <c r="W41" i="6" s="1"/>
  <c r="P41" i="6"/>
  <c r="O41" i="6"/>
  <c r="M41" i="6"/>
  <c r="K41" i="6"/>
  <c r="Q41" i="6" s="1"/>
  <c r="U40" i="6"/>
  <c r="T40" i="6"/>
  <c r="S40" i="6"/>
  <c r="R40" i="6"/>
  <c r="W40" i="6" s="1"/>
  <c r="P40" i="6"/>
  <c r="O40" i="6"/>
  <c r="M40" i="6"/>
  <c r="K40" i="6"/>
  <c r="Q40" i="6" s="1"/>
  <c r="W39" i="6"/>
  <c r="U39" i="6"/>
  <c r="T39" i="6"/>
  <c r="S39" i="6"/>
  <c r="R39" i="6"/>
  <c r="V39" i="6" s="1"/>
  <c r="P39" i="6"/>
  <c r="O39" i="6"/>
  <c r="M39" i="6"/>
  <c r="K39" i="6"/>
  <c r="U38" i="6"/>
  <c r="T38" i="6"/>
  <c r="S38" i="6"/>
  <c r="R38" i="6"/>
  <c r="P38" i="6"/>
  <c r="W38" i="6" s="1"/>
  <c r="O38" i="6"/>
  <c r="M38" i="6"/>
  <c r="K38" i="6"/>
  <c r="U37" i="6"/>
  <c r="T37" i="6"/>
  <c r="S37" i="6"/>
  <c r="R37" i="6"/>
  <c r="P37" i="6"/>
  <c r="W37" i="6" s="1"/>
  <c r="O37" i="6"/>
  <c r="M37" i="6"/>
  <c r="K37" i="6"/>
  <c r="U36" i="6"/>
  <c r="T36" i="6"/>
  <c r="S36" i="6"/>
  <c r="R36" i="6"/>
  <c r="P36" i="6"/>
  <c r="W36" i="6" s="1"/>
  <c r="O36" i="6"/>
  <c r="M36" i="6"/>
  <c r="K36" i="6"/>
  <c r="U35" i="6"/>
  <c r="T35" i="6"/>
  <c r="S35" i="6"/>
  <c r="R35" i="6"/>
  <c r="P35" i="6"/>
  <c r="O35" i="6"/>
  <c r="M35" i="6"/>
  <c r="K35" i="6"/>
  <c r="U34" i="6"/>
  <c r="T34" i="6"/>
  <c r="S34" i="6"/>
  <c r="R34" i="6"/>
  <c r="P34" i="6"/>
  <c r="W34" i="6" s="1"/>
  <c r="O34" i="6"/>
  <c r="M34" i="6"/>
  <c r="K34" i="6"/>
  <c r="U33" i="6"/>
  <c r="T33" i="6"/>
  <c r="S33" i="6"/>
  <c r="R33" i="6"/>
  <c r="P33" i="6"/>
  <c r="W33" i="6" s="1"/>
  <c r="O33" i="6"/>
  <c r="M33" i="6"/>
  <c r="K33" i="6"/>
  <c r="U32" i="6"/>
  <c r="T32" i="6"/>
  <c r="S32" i="6"/>
  <c r="R32" i="6"/>
  <c r="W32" i="6" s="1"/>
  <c r="P32" i="6"/>
  <c r="O32" i="6"/>
  <c r="M32" i="6"/>
  <c r="K32" i="6"/>
  <c r="U31" i="6"/>
  <c r="T31" i="6"/>
  <c r="S31" i="6"/>
  <c r="R31" i="6"/>
  <c r="V31" i="6" s="1"/>
  <c r="P31" i="6"/>
  <c r="O31" i="6"/>
  <c r="M31" i="6"/>
  <c r="K31" i="6"/>
  <c r="U26" i="6"/>
  <c r="T26" i="6"/>
  <c r="S26" i="6"/>
  <c r="R26" i="6"/>
  <c r="W26" i="6" s="1"/>
  <c r="P26" i="6"/>
  <c r="O26" i="6"/>
  <c r="M26" i="6"/>
  <c r="K26" i="6"/>
  <c r="U25" i="6"/>
  <c r="T25" i="6"/>
  <c r="S25" i="6"/>
  <c r="R25" i="6"/>
  <c r="P25" i="6"/>
  <c r="W25" i="6" s="1"/>
  <c r="O25" i="6"/>
  <c r="M25" i="6"/>
  <c r="K25" i="6"/>
  <c r="U24" i="6"/>
  <c r="T24" i="6"/>
  <c r="S24" i="6"/>
  <c r="R24" i="6"/>
  <c r="V24" i="6" s="1"/>
  <c r="P24" i="6"/>
  <c r="O24" i="6"/>
  <c r="M24" i="6"/>
  <c r="K24" i="6"/>
  <c r="U23" i="6"/>
  <c r="T23" i="6"/>
  <c r="S23" i="6"/>
  <c r="R23" i="6"/>
  <c r="V23" i="6" s="1"/>
  <c r="P23" i="6"/>
  <c r="O23" i="6"/>
  <c r="M23" i="6"/>
  <c r="K23" i="6"/>
  <c r="U22" i="6"/>
  <c r="T22" i="6"/>
  <c r="S22" i="6"/>
  <c r="R22" i="6"/>
  <c r="W22" i="6" s="1"/>
  <c r="P22" i="6"/>
  <c r="O22" i="6"/>
  <c r="M22" i="6"/>
  <c r="K22" i="6"/>
  <c r="U21" i="6"/>
  <c r="T21" i="6"/>
  <c r="S21" i="6"/>
  <c r="R21" i="6"/>
  <c r="W21" i="6" s="1"/>
  <c r="P21" i="6"/>
  <c r="O21" i="6"/>
  <c r="M21" i="6"/>
  <c r="K21" i="6"/>
  <c r="U20" i="6"/>
  <c r="T20" i="6"/>
  <c r="S20" i="6"/>
  <c r="R20" i="6"/>
  <c r="P20" i="6"/>
  <c r="W20" i="6" s="1"/>
  <c r="O20" i="6"/>
  <c r="M20" i="6"/>
  <c r="K20" i="6"/>
  <c r="U19" i="6"/>
  <c r="T19" i="6"/>
  <c r="S19" i="6"/>
  <c r="R19" i="6"/>
  <c r="P19" i="6"/>
  <c r="W19" i="6" s="1"/>
  <c r="X19" i="6" s="1"/>
  <c r="O19" i="6"/>
  <c r="M19" i="6"/>
  <c r="K19" i="6"/>
  <c r="U18" i="6"/>
  <c r="T18" i="6"/>
  <c r="S18" i="6"/>
  <c r="R18" i="6"/>
  <c r="P18" i="6"/>
  <c r="W18" i="6" s="1"/>
  <c r="O18" i="6"/>
  <c r="M18" i="6"/>
  <c r="K18" i="6"/>
  <c r="U17" i="6"/>
  <c r="T17" i="6"/>
  <c r="S17" i="6"/>
  <c r="R17" i="6"/>
  <c r="P17" i="6"/>
  <c r="W17" i="6" s="1"/>
  <c r="O17" i="6"/>
  <c r="M17" i="6"/>
  <c r="K17" i="6"/>
  <c r="U16" i="6"/>
  <c r="T16" i="6"/>
  <c r="S16" i="6"/>
  <c r="R16" i="6"/>
  <c r="P16" i="6"/>
  <c r="W16" i="6" s="1"/>
  <c r="O16" i="6"/>
  <c r="M16" i="6"/>
  <c r="K16" i="6"/>
  <c r="U15" i="6"/>
  <c r="T15" i="6"/>
  <c r="S15" i="6"/>
  <c r="R15" i="6"/>
  <c r="P15" i="6"/>
  <c r="W15" i="6" s="1"/>
  <c r="O15" i="6"/>
  <c r="M15" i="6"/>
  <c r="K15" i="6"/>
  <c r="U14" i="6"/>
  <c r="T14" i="6"/>
  <c r="S14" i="6"/>
  <c r="R14" i="6"/>
  <c r="P14" i="6"/>
  <c r="W14" i="6" s="1"/>
  <c r="O14" i="6"/>
  <c r="M14" i="6"/>
  <c r="K14" i="6"/>
  <c r="Q14" i="6" s="1"/>
  <c r="U13" i="6"/>
  <c r="T13" i="6"/>
  <c r="S13" i="6"/>
  <c r="R13" i="6"/>
  <c r="P13" i="6"/>
  <c r="W13" i="6" s="1"/>
  <c r="O13" i="6"/>
  <c r="M13" i="6"/>
  <c r="K13" i="6"/>
  <c r="Q13" i="6" s="1"/>
  <c r="U9" i="6"/>
  <c r="T9" i="6"/>
  <c r="S9" i="6"/>
  <c r="R9" i="6"/>
  <c r="P9" i="6"/>
  <c r="W9" i="6" s="1"/>
  <c r="O9" i="6"/>
  <c r="M9" i="6"/>
  <c r="K9" i="6"/>
  <c r="U8" i="6"/>
  <c r="T8" i="6"/>
  <c r="S8" i="6"/>
  <c r="R8" i="6"/>
  <c r="P8" i="6"/>
  <c r="W8" i="6" s="1"/>
  <c r="H8" i="6"/>
  <c r="G8" i="6"/>
  <c r="U7" i="6"/>
  <c r="T7" i="6"/>
  <c r="S7" i="6"/>
  <c r="R7" i="6"/>
  <c r="P7" i="6"/>
  <c r="W7" i="6" s="1"/>
  <c r="H7" i="6"/>
  <c r="G7" i="6"/>
  <c r="U6" i="6"/>
  <c r="T6" i="6"/>
  <c r="S6" i="6"/>
  <c r="R6" i="6"/>
  <c r="P6" i="6"/>
  <c r="O6" i="6"/>
  <c r="M6" i="6"/>
  <c r="K6" i="6"/>
  <c r="X108" i="6" l="1"/>
  <c r="AI108" i="6"/>
  <c r="AA108" i="6"/>
  <c r="X66" i="6"/>
  <c r="AA66" i="6"/>
  <c r="AI66" i="6"/>
  <c r="X39" i="6"/>
  <c r="AA39" i="6"/>
  <c r="X111" i="6"/>
  <c r="AA111" i="6"/>
  <c r="X127" i="6"/>
  <c r="AI127" i="6"/>
  <c r="X157" i="6"/>
  <c r="AA157" i="6"/>
  <c r="AI157" i="6"/>
  <c r="X88" i="6"/>
  <c r="AA88" i="6"/>
  <c r="AI88" i="6"/>
  <c r="V50" i="6"/>
  <c r="V57" i="6"/>
  <c r="X139" i="6"/>
  <c r="AA139" i="6"/>
  <c r="AI139" i="6"/>
  <c r="X159" i="6"/>
  <c r="AI159" i="6"/>
  <c r="AA159" i="6"/>
  <c r="X168" i="6"/>
  <c r="AA168" i="6"/>
  <c r="AI168" i="6"/>
  <c r="AA213" i="6"/>
  <c r="AI213" i="6"/>
  <c r="AI111" i="6"/>
  <c r="K8" i="6"/>
  <c r="AF8" i="6"/>
  <c r="AG8" i="6" s="1"/>
  <c r="AC8" i="6"/>
  <c r="Q45" i="6"/>
  <c r="X107" i="6"/>
  <c r="V165" i="6"/>
  <c r="V166" i="6"/>
  <c r="X167" i="6"/>
  <c r="AI167" i="6"/>
  <c r="AA167" i="6"/>
  <c r="W174" i="6"/>
  <c r="X175" i="6"/>
  <c r="AI175" i="6"/>
  <c r="AA175" i="6"/>
  <c r="V177" i="6"/>
  <c r="X178" i="6"/>
  <c r="AA178" i="6"/>
  <c r="X179" i="6"/>
  <c r="AI179" i="6"/>
  <c r="AA179" i="6"/>
  <c r="V186" i="6"/>
  <c r="X187" i="6"/>
  <c r="AA187" i="6"/>
  <c r="AA188" i="6"/>
  <c r="AI188" i="6"/>
  <c r="V214" i="6"/>
  <c r="X221" i="6"/>
  <c r="AI221" i="6"/>
  <c r="AA221" i="6"/>
  <c r="X222" i="6"/>
  <c r="AI222" i="6"/>
  <c r="AA222" i="6"/>
  <c r="X223" i="6"/>
  <c r="AA223" i="6"/>
  <c r="X224" i="6"/>
  <c r="AA224" i="6"/>
  <c r="X225" i="6"/>
  <c r="AA225" i="6"/>
  <c r="AI225" i="6"/>
  <c r="X310" i="6"/>
  <c r="AI310" i="6"/>
  <c r="AA310" i="6"/>
  <c r="AI19" i="6"/>
  <c r="AA127" i="6"/>
  <c r="AA220" i="6"/>
  <c r="X81" i="6"/>
  <c r="AA81" i="6"/>
  <c r="AI81" i="6"/>
  <c r="X118" i="6"/>
  <c r="AA118" i="6"/>
  <c r="AI118" i="6"/>
  <c r="X128" i="6"/>
  <c r="AI128" i="6"/>
  <c r="AA128" i="6"/>
  <c r="X140" i="6"/>
  <c r="AI140" i="6"/>
  <c r="AA140" i="6"/>
  <c r="X156" i="6"/>
  <c r="AA156" i="6"/>
  <c r="AI156" i="6"/>
  <c r="AI39" i="6"/>
  <c r="V46" i="6"/>
  <c r="V49" i="6"/>
  <c r="X138" i="6"/>
  <c r="AI138" i="6"/>
  <c r="X142" i="6"/>
  <c r="AI142" i="6"/>
  <c r="AA142" i="6"/>
  <c r="X169" i="6"/>
  <c r="AA169" i="6"/>
  <c r="AI169" i="6"/>
  <c r="X279" i="6"/>
  <c r="AA279" i="6"/>
  <c r="M7" i="6"/>
  <c r="AF7" i="6"/>
  <c r="AG7" i="6" s="1"/>
  <c r="X8" i="6"/>
  <c r="AA8" i="6"/>
  <c r="X9" i="6"/>
  <c r="AA9" i="6"/>
  <c r="AI9" i="6"/>
  <c r="X13" i="6"/>
  <c r="AA13" i="6"/>
  <c r="AI13" i="6"/>
  <c r="X14" i="6"/>
  <c r="AA14" i="6"/>
  <c r="AI14" i="6"/>
  <c r="X15" i="6"/>
  <c r="AA15" i="6"/>
  <c r="AI15" i="6"/>
  <c r="X16" i="6"/>
  <c r="AA16" i="6"/>
  <c r="AI16" i="6"/>
  <c r="X17" i="6"/>
  <c r="AA17" i="6"/>
  <c r="AI17" i="6"/>
  <c r="X18" i="6"/>
  <c r="AA18" i="6"/>
  <c r="AI18" i="6"/>
  <c r="X20" i="6"/>
  <c r="AA20" i="6"/>
  <c r="AI20" i="6"/>
  <c r="X25" i="6"/>
  <c r="AI25" i="6"/>
  <c r="AA25" i="6"/>
  <c r="X33" i="6"/>
  <c r="AA33" i="6"/>
  <c r="AI33" i="6"/>
  <c r="X34" i="6"/>
  <c r="AA34" i="6"/>
  <c r="AI34" i="6"/>
  <c r="X36" i="6"/>
  <c r="AI36" i="6"/>
  <c r="AA36" i="6"/>
  <c r="X37" i="6"/>
  <c r="AA37" i="6"/>
  <c r="AI37" i="6"/>
  <c r="X38" i="6"/>
  <c r="AA38" i="6"/>
  <c r="AI38" i="6"/>
  <c r="Q69" i="6"/>
  <c r="V70" i="6"/>
  <c r="V81" i="6"/>
  <c r="V82" i="6"/>
  <c r="V90" i="6"/>
  <c r="V118" i="6"/>
  <c r="V187" i="6"/>
  <c r="X189" i="6"/>
  <c r="AA189" i="6"/>
  <c r="AI189" i="6"/>
  <c r="X195" i="6"/>
  <c r="AA195" i="6"/>
  <c r="V226" i="6"/>
  <c r="V227" i="6"/>
  <c r="AI229" i="6"/>
  <c r="AA229" i="6"/>
  <c r="AI279" i="6"/>
  <c r="AI224" i="6"/>
  <c r="AI187" i="6"/>
  <c r="AI8" i="6"/>
  <c r="AA247" i="6"/>
  <c r="AA263" i="6"/>
  <c r="X78" i="6"/>
  <c r="AA78" i="6"/>
  <c r="AI78" i="6"/>
  <c r="X126" i="6"/>
  <c r="AA126" i="6"/>
  <c r="AI126" i="6"/>
  <c r="AI7" i="6"/>
  <c r="AA7" i="6"/>
  <c r="X21" i="6"/>
  <c r="AA21" i="6"/>
  <c r="AI21" i="6"/>
  <c r="X22" i="6"/>
  <c r="AA22" i="6"/>
  <c r="AI22" i="6"/>
  <c r="X26" i="6"/>
  <c r="AA26" i="6"/>
  <c r="AI26" i="6"/>
  <c r="X32" i="6"/>
  <c r="AA32" i="6"/>
  <c r="AI32" i="6"/>
  <c r="Q73" i="6"/>
  <c r="Q78" i="6"/>
  <c r="Q81" i="6"/>
  <c r="Q82" i="6"/>
  <c r="Q88" i="6"/>
  <c r="Q89" i="6"/>
  <c r="Q90" i="6"/>
  <c r="X98" i="6"/>
  <c r="AC98" i="6"/>
  <c r="AF98" i="6"/>
  <c r="AG98" i="6" s="1"/>
  <c r="Q117" i="6"/>
  <c r="Q118" i="6"/>
  <c r="X136" i="6"/>
  <c r="AA136" i="6"/>
  <c r="AI136" i="6"/>
  <c r="X155" i="6"/>
  <c r="AI155" i="6"/>
  <c r="AA155" i="6"/>
  <c r="X196" i="6"/>
  <c r="AA196" i="6"/>
  <c r="AI196" i="6"/>
  <c r="X203" i="6"/>
  <c r="AA203" i="6"/>
  <c r="X204" i="6"/>
  <c r="AI204" i="6"/>
  <c r="AA204" i="6"/>
  <c r="X230" i="6"/>
  <c r="AI230" i="6"/>
  <c r="AA230" i="6"/>
  <c r="X233" i="6"/>
  <c r="AA233" i="6"/>
  <c r="AI233" i="6"/>
  <c r="X234" i="6"/>
  <c r="AA234" i="6"/>
  <c r="AI234" i="6"/>
  <c r="X240" i="6"/>
  <c r="AA240" i="6"/>
  <c r="X242" i="6"/>
  <c r="AI242" i="6"/>
  <c r="AA242" i="6"/>
  <c r="X243" i="6"/>
  <c r="AA243" i="6"/>
  <c r="X244" i="6"/>
  <c r="AA244" i="6"/>
  <c r="X245" i="6"/>
  <c r="AA245" i="6"/>
  <c r="AI245" i="6"/>
  <c r="X248" i="6"/>
  <c r="AA248" i="6"/>
  <c r="X251" i="6"/>
  <c r="AA251" i="6"/>
  <c r="X252" i="6"/>
  <c r="AA252" i="6"/>
  <c r="X259" i="6"/>
  <c r="AA259" i="6"/>
  <c r="X262" i="6"/>
  <c r="AI262" i="6"/>
  <c r="AA262" i="6"/>
  <c r="X269" i="6"/>
  <c r="AA269" i="6"/>
  <c r="X271" i="6"/>
  <c r="AA271" i="6"/>
  <c r="X277" i="6"/>
  <c r="AA277" i="6"/>
  <c r="AI243" i="6"/>
  <c r="AI223" i="6"/>
  <c r="AI178" i="6"/>
  <c r="AA138" i="6"/>
  <c r="X89" i="6"/>
  <c r="AA89" i="6"/>
  <c r="AI89" i="6"/>
  <c r="X42" i="6"/>
  <c r="AA42" i="6"/>
  <c r="AI42" i="6"/>
  <c r="X166" i="6"/>
  <c r="AA166" i="6"/>
  <c r="X40" i="6"/>
  <c r="AI40" i="6"/>
  <c r="X41" i="6"/>
  <c r="AA41" i="6"/>
  <c r="AI41" i="6"/>
  <c r="X46" i="6"/>
  <c r="AA46" i="6"/>
  <c r="AI46" i="6"/>
  <c r="X47" i="6"/>
  <c r="AA47" i="6"/>
  <c r="X48" i="6"/>
  <c r="AI48" i="6"/>
  <c r="X49" i="6"/>
  <c r="AA49" i="6"/>
  <c r="AI49" i="6"/>
  <c r="X51" i="6"/>
  <c r="AA51" i="6"/>
  <c r="AI51" i="6"/>
  <c r="X55" i="6"/>
  <c r="AI55" i="6"/>
  <c r="AA55" i="6"/>
  <c r="X60" i="6"/>
  <c r="AA60" i="6"/>
  <c r="AI60" i="6"/>
  <c r="AI98" i="6"/>
  <c r="AA98" i="6"/>
  <c r="X99" i="6"/>
  <c r="AA99" i="6"/>
  <c r="X105" i="6"/>
  <c r="AA105" i="6"/>
  <c r="AI105" i="6"/>
  <c r="X106" i="6"/>
  <c r="AA106" i="6"/>
  <c r="AI106" i="6"/>
  <c r="Q139" i="6"/>
  <c r="Q142" i="6"/>
  <c r="Q156" i="6"/>
  <c r="X158" i="6"/>
  <c r="X231" i="6"/>
  <c r="AA231" i="6"/>
  <c r="X232" i="6"/>
  <c r="AA232" i="6"/>
  <c r="X239" i="6"/>
  <c r="AA239" i="6"/>
  <c r="X241" i="6"/>
  <c r="AI241" i="6"/>
  <c r="AA241" i="6"/>
  <c r="V249" i="6"/>
  <c r="V251" i="6"/>
  <c r="V253" i="6"/>
  <c r="X260" i="6"/>
  <c r="AA260" i="6"/>
  <c r="V261" i="6"/>
  <c r="X270" i="6"/>
  <c r="AI270" i="6"/>
  <c r="AA270" i="6"/>
  <c r="V278" i="6"/>
  <c r="V279" i="6"/>
  <c r="X285" i="6"/>
  <c r="AI285" i="6"/>
  <c r="AA285" i="6"/>
  <c r="X293" i="6"/>
  <c r="AI293" i="6"/>
  <c r="AA293" i="6"/>
  <c r="X295" i="6"/>
  <c r="AA295" i="6"/>
  <c r="X301" i="6"/>
  <c r="AA301" i="6"/>
  <c r="X302" i="6"/>
  <c r="AA302" i="6"/>
  <c r="X307" i="6"/>
  <c r="AI307" i="6"/>
  <c r="AA307" i="6"/>
  <c r="X308" i="6"/>
  <c r="AA308" i="6"/>
  <c r="AI302" i="6"/>
  <c r="AI277" i="6"/>
  <c r="AI252" i="6"/>
  <c r="AI240" i="6"/>
  <c r="AI220" i="6"/>
  <c r="AI166" i="6"/>
  <c r="AA58" i="6"/>
  <c r="AA158" i="6"/>
  <c r="X123" i="6"/>
  <c r="AA123" i="6"/>
  <c r="K213" i="6"/>
  <c r="AF213" i="6"/>
  <c r="AG213" i="6" s="1"/>
  <c r="AC213" i="6"/>
  <c r="X45" i="6"/>
  <c r="W45" i="6"/>
  <c r="X50" i="6"/>
  <c r="AA50" i="6"/>
  <c r="AI50" i="6"/>
  <c r="X56" i="6"/>
  <c r="AA56" i="6"/>
  <c r="AI56" i="6"/>
  <c r="X67" i="6"/>
  <c r="AI67" i="6"/>
  <c r="AI69" i="6"/>
  <c r="AA69" i="6"/>
  <c r="X286" i="6"/>
  <c r="AA286" i="6"/>
  <c r="X294" i="6"/>
  <c r="AA294" i="6"/>
  <c r="V309" i="6"/>
  <c r="V310" i="6"/>
  <c r="X311" i="6"/>
  <c r="AA311" i="6"/>
  <c r="X312" i="6"/>
  <c r="AA312" i="6"/>
  <c r="X313" i="6"/>
  <c r="AA313" i="6"/>
  <c r="X314" i="6"/>
  <c r="AA314" i="6"/>
  <c r="X315" i="6"/>
  <c r="AI315" i="6"/>
  <c r="X320" i="6"/>
  <c r="AA320" i="6"/>
  <c r="X324" i="6"/>
  <c r="AA324" i="6"/>
  <c r="X325" i="6"/>
  <c r="AA325" i="6"/>
  <c r="X326" i="6"/>
  <c r="AA326" i="6"/>
  <c r="X334" i="6"/>
  <c r="AI334" i="6"/>
  <c r="AA334" i="6"/>
  <c r="X336" i="6"/>
  <c r="AA336" i="6"/>
  <c r="AI320" i="6"/>
  <c r="AI301" i="6"/>
  <c r="AI271" i="6"/>
  <c r="AI251" i="6"/>
  <c r="AI239" i="6"/>
  <c r="AI149" i="6"/>
  <c r="AI58" i="6"/>
  <c r="AC7" i="6"/>
  <c r="AA48" i="6"/>
  <c r="X82" i="6"/>
  <c r="AA82" i="6"/>
  <c r="X131" i="6"/>
  <c r="AA131" i="6"/>
  <c r="X150" i="6"/>
  <c r="AA150" i="6"/>
  <c r="AI150" i="6"/>
  <c r="X57" i="6"/>
  <c r="AA57" i="6"/>
  <c r="AI57" i="6"/>
  <c r="X59" i="6"/>
  <c r="AA59" i="6"/>
  <c r="AI59" i="6"/>
  <c r="X68" i="6"/>
  <c r="AI68" i="6"/>
  <c r="AA68" i="6"/>
  <c r="AI97" i="6"/>
  <c r="AA97" i="6"/>
  <c r="O149" i="6"/>
  <c r="AC149" i="6"/>
  <c r="AF149" i="6"/>
  <c r="AG149" i="6" s="1"/>
  <c r="X186" i="6"/>
  <c r="AA186" i="6"/>
  <c r="AI186" i="6"/>
  <c r="X214" i="6"/>
  <c r="AA214" i="6"/>
  <c r="AI214" i="6"/>
  <c r="V9" i="6"/>
  <c r="V14" i="6"/>
  <c r="X70" i="6"/>
  <c r="AI70" i="6"/>
  <c r="AA70" i="6"/>
  <c r="X71" i="6"/>
  <c r="AA71" i="6"/>
  <c r="X73" i="6"/>
  <c r="AA73" i="6"/>
  <c r="AI73" i="6"/>
  <c r="X90" i="6"/>
  <c r="AA90" i="6"/>
  <c r="AI90" i="6"/>
  <c r="V108" i="6"/>
  <c r="X109" i="6"/>
  <c r="AI109" i="6"/>
  <c r="AA109" i="6"/>
  <c r="X110" i="6"/>
  <c r="AI110" i="6"/>
  <c r="AA110" i="6"/>
  <c r="X117" i="6"/>
  <c r="AA117" i="6"/>
  <c r="AI117" i="6"/>
  <c r="X119" i="6"/>
  <c r="AI119" i="6"/>
  <c r="X120" i="6"/>
  <c r="AI120" i="6"/>
  <c r="AA120" i="6"/>
  <c r="X121" i="6"/>
  <c r="AI121" i="6"/>
  <c r="AA121" i="6"/>
  <c r="X122" i="6"/>
  <c r="AI122" i="6"/>
  <c r="AA122" i="6"/>
  <c r="X125" i="6"/>
  <c r="AA125" i="6"/>
  <c r="AI125" i="6"/>
  <c r="X129" i="6"/>
  <c r="AI129" i="6"/>
  <c r="AA129" i="6"/>
  <c r="X130" i="6"/>
  <c r="AI130" i="6"/>
  <c r="AA130" i="6"/>
  <c r="Q187" i="6"/>
  <c r="Q188" i="6"/>
  <c r="X227" i="6"/>
  <c r="AA227" i="6"/>
  <c r="V313" i="6"/>
  <c r="V314" i="6"/>
  <c r="V315" i="6"/>
  <c r="V321" i="6"/>
  <c r="X323" i="6"/>
  <c r="AA323" i="6"/>
  <c r="X327" i="6"/>
  <c r="AA327" i="6"/>
  <c r="AI327" i="6"/>
  <c r="X328" i="6"/>
  <c r="AA328" i="6"/>
  <c r="X333" i="6"/>
  <c r="AA333" i="6"/>
  <c r="X335" i="6"/>
  <c r="AA335" i="6"/>
  <c r="AI333" i="6"/>
  <c r="AI314" i="6"/>
  <c r="AI295" i="6"/>
  <c r="AI269" i="6"/>
  <c r="AI232" i="6"/>
  <c r="AI212" i="6"/>
  <c r="AI131" i="6"/>
  <c r="AI47" i="6"/>
  <c r="AA19" i="6"/>
  <c r="AA40" i="6"/>
  <c r="AC97" i="6"/>
  <c r="V6" i="6"/>
  <c r="V47" i="6"/>
  <c r="V71" i="6"/>
  <c r="V72" i="6"/>
  <c r="V80" i="6"/>
  <c r="V87" i="6"/>
  <c r="V116" i="6"/>
  <c r="V119" i="6"/>
  <c r="V189" i="6"/>
  <c r="V194" i="6"/>
  <c r="Q195" i="6"/>
  <c r="V195" i="6"/>
  <c r="Q196" i="6"/>
  <c r="V201" i="6"/>
  <c r="V202" i="6"/>
  <c r="Q205" i="6"/>
  <c r="V205" i="6"/>
  <c r="V219" i="6"/>
  <c r="V222" i="6"/>
  <c r="Q231" i="6"/>
  <c r="V233" i="6"/>
  <c r="Q234" i="6"/>
  <c r="V287" i="6"/>
  <c r="M8" i="6"/>
  <c r="Q19" i="6"/>
  <c r="V19" i="6"/>
  <c r="V22" i="6"/>
  <c r="V32" i="6"/>
  <c r="V38" i="6"/>
  <c r="Q49" i="6"/>
  <c r="Q51" i="6"/>
  <c r="Q55" i="6"/>
  <c r="V60" i="6"/>
  <c r="V120" i="6"/>
  <c r="V123" i="6"/>
  <c r="V125" i="6"/>
  <c r="V167" i="6"/>
  <c r="X212" i="6"/>
  <c r="Q240" i="6"/>
  <c r="Q241" i="6"/>
  <c r="Q242" i="6"/>
  <c r="V245" i="6"/>
  <c r="V301" i="6"/>
  <c r="Q302" i="6"/>
  <c r="V302" i="6"/>
  <c r="O8" i="6"/>
  <c r="Q20" i="6"/>
  <c r="Q24" i="6"/>
  <c r="Q26" i="6"/>
  <c r="Q32" i="6"/>
  <c r="Q34" i="6"/>
  <c r="Q35" i="6"/>
  <c r="Q36" i="6"/>
  <c r="Q66" i="6"/>
  <c r="V97" i="6"/>
  <c r="Q99" i="6"/>
  <c r="Q104" i="6"/>
  <c r="Q122" i="6"/>
  <c r="Q123" i="6"/>
  <c r="Q127" i="6"/>
  <c r="Q150" i="6"/>
  <c r="Q155" i="6"/>
  <c r="Q178" i="6"/>
  <c r="Q179" i="6"/>
  <c r="Q223" i="6"/>
  <c r="V260" i="6"/>
  <c r="V324" i="6"/>
  <c r="V333" i="6"/>
  <c r="W6" i="6"/>
  <c r="W24" i="6"/>
  <c r="W124" i="6"/>
  <c r="W202" i="6"/>
  <c r="W253" i="6"/>
  <c r="V312" i="6"/>
  <c r="V20" i="6"/>
  <c r="V35" i="6"/>
  <c r="V43" i="6"/>
  <c r="W43" i="6"/>
  <c r="V51" i="6"/>
  <c r="V67" i="6"/>
  <c r="K98" i="6"/>
  <c r="V104" i="6"/>
  <c r="W104" i="6"/>
  <c r="K149" i="6"/>
  <c r="V156" i="6"/>
  <c r="W165" i="6"/>
  <c r="V196" i="6"/>
  <c r="W205" i="6"/>
  <c r="V246" i="6"/>
  <c r="W246" i="6"/>
  <c r="V248" i="6"/>
  <c r="V258" i="6"/>
  <c r="W258" i="6"/>
  <c r="V269" i="6"/>
  <c r="V311" i="6"/>
  <c r="V325" i="6"/>
  <c r="V326" i="6"/>
  <c r="V327" i="6"/>
  <c r="V8" i="6"/>
  <c r="Q9" i="6"/>
  <c r="Q15" i="6"/>
  <c r="V15" i="6"/>
  <c r="Q16" i="6"/>
  <c r="V18" i="6"/>
  <c r="Q21" i="6"/>
  <c r="Q22" i="6"/>
  <c r="Q25" i="6"/>
  <c r="V25" i="6"/>
  <c r="V33" i="6"/>
  <c r="Q37" i="6"/>
  <c r="Q38" i="6"/>
  <c r="Q44" i="6"/>
  <c r="V44" i="6"/>
  <c r="W44" i="6"/>
  <c r="Q46" i="6"/>
  <c r="V48" i="6"/>
  <c r="Q50" i="6"/>
  <c r="Q56" i="6"/>
  <c r="Q57" i="6"/>
  <c r="Q68" i="6"/>
  <c r="V68" i="6"/>
  <c r="Q70" i="6"/>
  <c r="Q79" i="6"/>
  <c r="V79" i="6"/>
  <c r="W79" i="6"/>
  <c r="Q91" i="6"/>
  <c r="V91" i="6"/>
  <c r="W91" i="6"/>
  <c r="M98" i="6"/>
  <c r="V105" i="6"/>
  <c r="V107" i="6"/>
  <c r="Q109" i="6"/>
  <c r="V109" i="6"/>
  <c r="V111" i="6"/>
  <c r="Q121" i="6"/>
  <c r="V121" i="6"/>
  <c r="Q125" i="6"/>
  <c r="V126" i="6"/>
  <c r="Q128" i="6"/>
  <c r="Q129" i="6"/>
  <c r="V140" i="6"/>
  <c r="M149" i="6"/>
  <c r="Q158" i="6"/>
  <c r="V159" i="6"/>
  <c r="V168" i="6"/>
  <c r="V169" i="6"/>
  <c r="Q214" i="6"/>
  <c r="V223" i="6"/>
  <c r="V225" i="6"/>
  <c r="W249" i="6"/>
  <c r="W261" i="6"/>
  <c r="Q278" i="6"/>
  <c r="W278" i="6"/>
  <c r="Q315" i="6"/>
  <c r="V7" i="6"/>
  <c r="V13" i="6"/>
  <c r="Q17" i="6"/>
  <c r="Q18" i="6"/>
  <c r="W23" i="6"/>
  <c r="V26" i="6"/>
  <c r="W31" i="6"/>
  <c r="Q33" i="6"/>
  <c r="V34" i="6"/>
  <c r="Q39" i="6"/>
  <c r="V42" i="6"/>
  <c r="Q48" i="6"/>
  <c r="Q58" i="6"/>
  <c r="Q59" i="6"/>
  <c r="Q60" i="6"/>
  <c r="V66" i="6"/>
  <c r="Q71" i="6"/>
  <c r="W72" i="6"/>
  <c r="V78" i="6"/>
  <c r="W80" i="6"/>
  <c r="W87" i="6"/>
  <c r="V99" i="6"/>
  <c r="Q106" i="6"/>
  <c r="Q107" i="6"/>
  <c r="Q110" i="6"/>
  <c r="Q111" i="6"/>
  <c r="W116" i="6"/>
  <c r="Q119" i="6"/>
  <c r="Q126" i="6"/>
  <c r="V127" i="6"/>
  <c r="Q130" i="6"/>
  <c r="Q131" i="6"/>
  <c r="Q166" i="6"/>
  <c r="V188" i="6"/>
  <c r="Q201" i="6"/>
  <c r="W201" i="6"/>
  <c r="W219" i="6"/>
  <c r="V234" i="6"/>
  <c r="W321" i="6"/>
  <c r="V334" i="6"/>
  <c r="V336" i="6"/>
  <c r="Q137" i="6"/>
  <c r="V137" i="6"/>
  <c r="V139" i="6"/>
  <c r="Q141" i="6"/>
  <c r="V141" i="6"/>
  <c r="W141" i="6"/>
  <c r="V157" i="6"/>
  <c r="V160" i="6"/>
  <c r="W160" i="6"/>
  <c r="Q174" i="6"/>
  <c r="V175" i="6"/>
  <c r="Q176" i="6"/>
  <c r="V176" i="6"/>
  <c r="W176" i="6"/>
  <c r="Q180" i="6"/>
  <c r="V180" i="6"/>
  <c r="W180" i="6"/>
  <c r="Q203" i="6"/>
  <c r="Q204" i="6"/>
  <c r="V211" i="6"/>
  <c r="W211" i="6"/>
  <c r="V212" i="6"/>
  <c r="V213" i="6"/>
  <c r="Q220" i="6"/>
  <c r="Q221" i="6"/>
  <c r="Q224" i="6"/>
  <c r="V224" i="6"/>
  <c r="Q225" i="6"/>
  <c r="V230" i="6"/>
  <c r="V239" i="6"/>
  <c r="Q243" i="6"/>
  <c r="V243" i="6"/>
  <c r="Q244" i="6"/>
  <c r="Q247" i="6"/>
  <c r="Q248" i="6"/>
  <c r="V250" i="6"/>
  <c r="W250" i="6"/>
  <c r="Q259" i="6"/>
  <c r="V259" i="6"/>
  <c r="Q260" i="6"/>
  <c r="Q262" i="6"/>
  <c r="V262" i="6"/>
  <c r="V277" i="6"/>
  <c r="Q285" i="6"/>
  <c r="Q286" i="6"/>
  <c r="V293" i="6"/>
  <c r="Q307" i="6"/>
  <c r="V307" i="6"/>
  <c r="V322" i="6"/>
  <c r="W322" i="6"/>
  <c r="Q327" i="6"/>
  <c r="Q335" i="6"/>
  <c r="Q336" i="6"/>
  <c r="Q175" i="6"/>
  <c r="W177" i="6"/>
  <c r="W194" i="6"/>
  <c r="Q226" i="6"/>
  <c r="W226" i="6"/>
  <c r="Q239" i="6"/>
  <c r="Q245" i="6"/>
  <c r="Q251" i="6"/>
  <c r="Q270" i="6"/>
  <c r="Q271" i="6"/>
  <c r="Q277" i="6"/>
  <c r="Q294" i="6"/>
  <c r="Q295" i="6"/>
  <c r="Q308" i="6"/>
  <c r="Q309" i="6"/>
  <c r="W309" i="6"/>
  <c r="Q323" i="6"/>
  <c r="Q324" i="6"/>
  <c r="Q328" i="6"/>
  <c r="Q333" i="6"/>
  <c r="V40" i="6"/>
  <c r="V41" i="6"/>
  <c r="V89" i="6"/>
  <c r="V21" i="6"/>
  <c r="V58" i="6"/>
  <c r="O97" i="6"/>
  <c r="M97" i="6"/>
  <c r="X97" i="6"/>
  <c r="V98" i="6"/>
  <c r="V271" i="6"/>
  <c r="V323" i="6"/>
  <c r="V88" i="6"/>
  <c r="K97" i="6"/>
  <c r="V129" i="6"/>
  <c r="V294" i="6"/>
  <c r="Q6" i="6"/>
  <c r="Q31" i="6"/>
  <c r="W35" i="6"/>
  <c r="Q47" i="6"/>
  <c r="V73" i="6"/>
  <c r="Q80" i="6"/>
  <c r="V106" i="6"/>
  <c r="V117" i="6"/>
  <c r="W137" i="6"/>
  <c r="V150" i="6"/>
  <c r="Q169" i="6"/>
  <c r="Q194" i="6"/>
  <c r="V220" i="6"/>
  <c r="V228" i="6"/>
  <c r="V242" i="6"/>
  <c r="Q250" i="6"/>
  <c r="Q314" i="6"/>
  <c r="X7" i="6"/>
  <c r="V59" i="6"/>
  <c r="V110" i="6"/>
  <c r="V149" i="6"/>
  <c r="V179" i="6"/>
  <c r="V204" i="6"/>
  <c r="V240" i="6"/>
  <c r="K7" i="6"/>
  <c r="V16" i="6"/>
  <c r="V17" i="6"/>
  <c r="V36" i="6"/>
  <c r="V37" i="6"/>
  <c r="V55" i="6"/>
  <c r="V56" i="6"/>
  <c r="V131" i="6"/>
  <c r="V244" i="6"/>
  <c r="O7" i="6"/>
  <c r="Q23" i="6"/>
  <c r="Q43" i="6"/>
  <c r="V45" i="6"/>
  <c r="Q67" i="6"/>
  <c r="Q72" i="6"/>
  <c r="Q87" i="6"/>
  <c r="Q105" i="6"/>
  <c r="Q108" i="6"/>
  <c r="Q116" i="6"/>
  <c r="V128" i="6"/>
  <c r="Q136" i="6"/>
  <c r="Q138" i="6"/>
  <c r="V138" i="6"/>
  <c r="V155" i="6"/>
  <c r="Q157" i="6"/>
  <c r="Q159" i="6"/>
  <c r="Q165" i="6"/>
  <c r="Q167" i="6"/>
  <c r="V178" i="6"/>
  <c r="V203" i="6"/>
  <c r="M212" i="6"/>
  <c r="K212" i="6"/>
  <c r="O212" i="6"/>
  <c r="V221" i="6"/>
  <c r="V229" i="6"/>
  <c r="V270" i="6"/>
  <c r="V308" i="6"/>
  <c r="O98" i="6"/>
  <c r="Q98" i="6" s="1"/>
  <c r="Q124" i="6"/>
  <c r="Q168" i="6"/>
  <c r="Q186" i="6"/>
  <c r="Q189" i="6"/>
  <c r="Q211" i="6"/>
  <c r="V285" i="6"/>
  <c r="V328" i="6"/>
  <c r="Q120" i="6"/>
  <c r="Q140" i="6"/>
  <c r="V142" i="6"/>
  <c r="X149" i="6"/>
  <c r="Q160" i="6"/>
  <c r="V174" i="6"/>
  <c r="Q177" i="6"/>
  <c r="Q202" i="6"/>
  <c r="O213" i="6"/>
  <c r="M213" i="6"/>
  <c r="X213" i="6"/>
  <c r="Q219" i="6"/>
  <c r="Q222" i="6"/>
  <c r="Q227" i="6"/>
  <c r="Q230" i="6"/>
  <c r="Q232" i="6"/>
  <c r="V241" i="6"/>
  <c r="V247" i="6"/>
  <c r="V252" i="6"/>
  <c r="Q263" i="6"/>
  <c r="V263" i="6"/>
  <c r="V286" i="6"/>
  <c r="V320" i="6"/>
  <c r="Q326" i="6"/>
  <c r="V335" i="6"/>
  <c r="Q233" i="6"/>
  <c r="Q246" i="6"/>
  <c r="Q249" i="6"/>
  <c r="Q258" i="6"/>
  <c r="Q293" i="6"/>
  <c r="Q301" i="6"/>
  <c r="Q310" i="6"/>
  <c r="Q313" i="6"/>
  <c r="Q322" i="6"/>
  <c r="Q325" i="6"/>
  <c r="Q334" i="6"/>
  <c r="V231" i="6"/>
  <c r="Q261" i="6"/>
  <c r="Q269" i="6"/>
  <c r="Q279" i="6"/>
  <c r="X80" i="6" l="1"/>
  <c r="AI80" i="6"/>
  <c r="AA80" i="6"/>
  <c r="X177" i="6"/>
  <c r="AI177" i="6"/>
  <c r="AA177" i="6"/>
  <c r="X44" i="6"/>
  <c r="AI44" i="6"/>
  <c r="AA44" i="6"/>
  <c r="X246" i="6"/>
  <c r="AA246" i="6"/>
  <c r="AI246" i="6"/>
  <c r="AA45" i="6"/>
  <c r="AI45" i="6"/>
  <c r="X176" i="6"/>
  <c r="AI176" i="6"/>
  <c r="AA176" i="6"/>
  <c r="X141" i="6"/>
  <c r="AI141" i="6"/>
  <c r="AA141" i="6"/>
  <c r="X321" i="6"/>
  <c r="AA321" i="6"/>
  <c r="AI321" i="6"/>
  <c r="X31" i="6"/>
  <c r="AA31" i="6"/>
  <c r="AI31" i="6"/>
  <c r="X278" i="6"/>
  <c r="AA278" i="6"/>
  <c r="AI278" i="6"/>
  <c r="X253" i="6"/>
  <c r="AA253" i="6"/>
  <c r="AI253" i="6"/>
  <c r="X309" i="6"/>
  <c r="AA309" i="6"/>
  <c r="AI309" i="6"/>
  <c r="X250" i="6"/>
  <c r="AI250" i="6"/>
  <c r="AA250" i="6"/>
  <c r="X211" i="6"/>
  <c r="AA211" i="6"/>
  <c r="AI211" i="6"/>
  <c r="X91" i="6"/>
  <c r="AI91" i="6"/>
  <c r="AA91" i="6"/>
  <c r="X205" i="6"/>
  <c r="AI205" i="6"/>
  <c r="AA205" i="6"/>
  <c r="X202" i="6"/>
  <c r="AA202" i="6"/>
  <c r="AI202" i="6"/>
  <c r="Q8" i="6"/>
  <c r="X219" i="6"/>
  <c r="AA219" i="6"/>
  <c r="AI219" i="6"/>
  <c r="X87" i="6"/>
  <c r="AA87" i="6"/>
  <c r="AI87" i="6"/>
  <c r="X23" i="6"/>
  <c r="AA23" i="6"/>
  <c r="AI23" i="6"/>
  <c r="X261" i="6"/>
  <c r="AA261" i="6"/>
  <c r="AI261" i="6"/>
  <c r="X124" i="6"/>
  <c r="AA124" i="6"/>
  <c r="AI124" i="6"/>
  <c r="X201" i="6"/>
  <c r="AA201" i="6"/>
  <c r="AI201" i="6"/>
  <c r="X249" i="6"/>
  <c r="AA249" i="6"/>
  <c r="AI249" i="6"/>
  <c r="X165" i="6"/>
  <c r="AI165" i="6"/>
  <c r="AA165" i="6"/>
  <c r="X43" i="6"/>
  <c r="AA43" i="6"/>
  <c r="AI43" i="6"/>
  <c r="X24" i="6"/>
  <c r="AA24" i="6"/>
  <c r="AI24" i="6"/>
  <c r="AA174" i="6"/>
  <c r="AI174" i="6"/>
  <c r="X226" i="6"/>
  <c r="AA226" i="6"/>
  <c r="AI226" i="6"/>
  <c r="X322" i="6"/>
  <c r="AI322" i="6"/>
  <c r="AA322" i="6"/>
  <c r="X116" i="6"/>
  <c r="AA116" i="6"/>
  <c r="AI116" i="6"/>
  <c r="X79" i="6"/>
  <c r="AI79" i="6"/>
  <c r="AA79" i="6"/>
  <c r="X258" i="6"/>
  <c r="AA258" i="6"/>
  <c r="AI258" i="6"/>
  <c r="X6" i="6"/>
  <c r="X337" i="6" s="1"/>
  <c r="X340" i="6" s="1"/>
  <c r="X341" i="6" s="1"/>
  <c r="AA6" i="6"/>
  <c r="AI6" i="6"/>
  <c r="X174" i="6"/>
  <c r="X35" i="6"/>
  <c r="AA35" i="6"/>
  <c r="AI35" i="6"/>
  <c r="Q7" i="6"/>
  <c r="X137" i="6"/>
  <c r="AA137" i="6"/>
  <c r="AI137" i="6"/>
  <c r="X180" i="6"/>
  <c r="AI180" i="6"/>
  <c r="AA180" i="6"/>
  <c r="X160" i="6"/>
  <c r="AI160" i="6"/>
  <c r="AA160" i="6"/>
  <c r="X72" i="6"/>
  <c r="AA72" i="6"/>
  <c r="AI72" i="6"/>
  <c r="X194" i="6"/>
  <c r="AA194" i="6"/>
  <c r="AI194" i="6"/>
  <c r="X104" i="6"/>
  <c r="AA104" i="6"/>
  <c r="AI104" i="6"/>
  <c r="Q213" i="6"/>
  <c r="O337" i="6"/>
  <c r="O339" i="6" s="1"/>
  <c r="Q149" i="6"/>
  <c r="M337" i="6"/>
  <c r="M339" i="6" s="1"/>
  <c r="Q212" i="6"/>
  <c r="K337" i="6"/>
  <c r="Q97" i="6"/>
  <c r="Q337" i="6" s="1"/>
  <c r="AI337" i="6" l="1"/>
  <c r="O338" i="6"/>
  <c r="O340" i="6"/>
  <c r="O341" i="6" s="1"/>
  <c r="AA337" i="6"/>
  <c r="X339" i="6"/>
  <c r="O342" i="6"/>
  <c r="M338" i="6"/>
  <c r="X338" i="6"/>
  <c r="M340" i="6"/>
  <c r="M341" i="6" s="1"/>
  <c r="Q339" i="6"/>
  <c r="Q338" i="6"/>
  <c r="Q340" i="6"/>
  <c r="Q341" i="6" s="1"/>
  <c r="K338" i="6"/>
  <c r="K339" i="6"/>
  <c r="K340" i="6"/>
  <c r="K341" i="6" s="1"/>
  <c r="AA340" i="6" l="1"/>
  <c r="AA341" i="6" s="1"/>
  <c r="AA339" i="6"/>
  <c r="AA338" i="6"/>
  <c r="AA342" i="6" s="1"/>
  <c r="AI338" i="6"/>
  <c r="AI342" i="6" s="1"/>
  <c r="AI340" i="6"/>
  <c r="AI341" i="6" s="1"/>
  <c r="AI339" i="6"/>
  <c r="X342" i="6"/>
  <c r="K342" i="6"/>
  <c r="Q342" i="6"/>
  <c r="M342" i="6"/>
  <c r="AE334" i="4" l="1"/>
  <c r="AF334" i="4" s="1"/>
  <c r="AE335" i="4"/>
  <c r="AF335" i="4" s="1"/>
  <c r="AE336" i="4"/>
  <c r="AF336" i="4" s="1"/>
  <c r="AE333" i="4"/>
  <c r="AF333" i="4" s="1"/>
  <c r="AE326" i="4"/>
  <c r="AF326" i="4"/>
  <c r="AF327" i="4"/>
  <c r="AE321" i="4"/>
  <c r="AF321" i="4" s="1"/>
  <c r="AE322" i="4"/>
  <c r="AF322" i="4" s="1"/>
  <c r="AE323" i="4"/>
  <c r="AF323" i="4" s="1"/>
  <c r="AE324" i="4"/>
  <c r="AF324" i="4" s="1"/>
  <c r="AE325" i="4"/>
  <c r="AF325" i="4" s="1"/>
  <c r="AE327" i="4"/>
  <c r="AE328" i="4"/>
  <c r="AF328" i="4" s="1"/>
  <c r="AE320" i="4"/>
  <c r="AF320" i="4" s="1"/>
  <c r="AE308" i="4"/>
  <c r="AF308" i="4" s="1"/>
  <c r="AE309" i="4"/>
  <c r="AF309" i="4" s="1"/>
  <c r="AE310" i="4"/>
  <c r="AF310" i="4" s="1"/>
  <c r="AE311" i="4"/>
  <c r="AF311" i="4" s="1"/>
  <c r="AE312" i="4"/>
  <c r="AF312" i="4" s="1"/>
  <c r="AE313" i="4"/>
  <c r="AF313" i="4" s="1"/>
  <c r="AE314" i="4"/>
  <c r="AF314" i="4" s="1"/>
  <c r="AE315" i="4"/>
  <c r="AF315" i="4" s="1"/>
  <c r="AE307" i="4"/>
  <c r="AF307" i="4" s="1"/>
  <c r="AE302" i="4"/>
  <c r="AF302" i="4" s="1"/>
  <c r="AE301" i="4"/>
  <c r="AF301" i="4"/>
  <c r="AE294" i="4"/>
  <c r="AF294" i="4" s="1"/>
  <c r="AE295" i="4"/>
  <c r="AF295" i="4" s="1"/>
  <c r="AE293" i="4"/>
  <c r="AF293" i="4" s="1"/>
  <c r="AF286" i="4"/>
  <c r="AF287" i="4"/>
  <c r="AE286" i="4"/>
  <c r="AE287" i="4"/>
  <c r="AE285" i="4"/>
  <c r="AF285" i="4" s="1"/>
  <c r="AE278" i="4"/>
  <c r="AF278" i="4" s="1"/>
  <c r="AE279" i="4"/>
  <c r="AF279" i="4" s="1"/>
  <c r="AE277" i="4"/>
  <c r="AF277" i="4" s="1"/>
  <c r="AE105" i="4"/>
  <c r="AE270" i="4"/>
  <c r="AF270" i="4" s="1"/>
  <c r="AE271" i="4"/>
  <c r="AF271" i="4" s="1"/>
  <c r="AF269" i="4"/>
  <c r="AE269" i="4"/>
  <c r="AE259" i="4"/>
  <c r="AF259" i="4" s="1"/>
  <c r="AE260" i="4"/>
  <c r="AF260" i="4" s="1"/>
  <c r="AE261" i="4"/>
  <c r="AF261" i="4" s="1"/>
  <c r="AE262" i="4"/>
  <c r="AF262" i="4" s="1"/>
  <c r="AE263" i="4"/>
  <c r="AF263" i="4" s="1"/>
  <c r="AE258" i="4"/>
  <c r="AF258" i="4" s="1"/>
  <c r="AF241" i="4"/>
  <c r="AF242" i="4"/>
  <c r="AF249" i="4"/>
  <c r="AF250" i="4"/>
  <c r="AE240" i="4"/>
  <c r="AF240" i="4" s="1"/>
  <c r="AE241" i="4"/>
  <c r="AE242" i="4"/>
  <c r="AE243" i="4"/>
  <c r="AF243" i="4" s="1"/>
  <c r="AE244" i="4"/>
  <c r="AF244" i="4" s="1"/>
  <c r="AE245" i="4"/>
  <c r="AF245" i="4" s="1"/>
  <c r="AE246" i="4"/>
  <c r="AF246" i="4" s="1"/>
  <c r="AE247" i="4"/>
  <c r="AF247" i="4" s="1"/>
  <c r="AE248" i="4"/>
  <c r="AF248" i="4" s="1"/>
  <c r="AE249" i="4"/>
  <c r="AE250" i="4"/>
  <c r="AE251" i="4"/>
  <c r="AF251" i="4" s="1"/>
  <c r="AE252" i="4"/>
  <c r="AF252" i="4" s="1"/>
  <c r="AE253" i="4"/>
  <c r="AF253" i="4" s="1"/>
  <c r="AF239" i="4"/>
  <c r="AE239" i="4"/>
  <c r="AF223" i="4"/>
  <c r="AF224" i="4"/>
  <c r="AF231" i="4"/>
  <c r="AF232" i="4"/>
  <c r="AE220" i="4"/>
  <c r="AF220" i="4" s="1"/>
  <c r="AE221" i="4"/>
  <c r="AF221" i="4" s="1"/>
  <c r="AE222" i="4"/>
  <c r="AF222" i="4" s="1"/>
  <c r="AE223" i="4"/>
  <c r="AE224" i="4"/>
  <c r="AE225" i="4"/>
  <c r="AF225" i="4" s="1"/>
  <c r="AE226" i="4"/>
  <c r="AF226" i="4" s="1"/>
  <c r="AE227" i="4"/>
  <c r="AF227" i="4" s="1"/>
  <c r="AE228" i="4"/>
  <c r="AF228" i="4" s="1"/>
  <c r="AE229" i="4"/>
  <c r="AF229" i="4" s="1"/>
  <c r="AE230" i="4"/>
  <c r="AF230" i="4" s="1"/>
  <c r="AE231" i="4"/>
  <c r="AE232" i="4"/>
  <c r="AE233" i="4"/>
  <c r="AF233" i="4" s="1"/>
  <c r="AE234" i="4"/>
  <c r="AF234" i="4" s="1"/>
  <c r="AE219" i="4"/>
  <c r="AF219" i="4" s="1"/>
  <c r="AF211" i="4"/>
  <c r="AE214" i="4"/>
  <c r="AF214" i="4" s="1"/>
  <c r="AE211" i="4"/>
  <c r="AF205" i="4"/>
  <c r="AF201" i="4"/>
  <c r="AE202" i="4"/>
  <c r="AF202" i="4" s="1"/>
  <c r="AE203" i="4"/>
  <c r="AF203" i="4" s="1"/>
  <c r="AE204" i="4"/>
  <c r="AF204" i="4" s="1"/>
  <c r="AE205" i="4"/>
  <c r="AE201" i="4"/>
  <c r="AE196" i="4"/>
  <c r="AF195" i="4"/>
  <c r="AF196" i="4"/>
  <c r="AE195" i="4"/>
  <c r="AE194" i="4"/>
  <c r="AF194" i="4" s="1"/>
  <c r="AE187" i="4"/>
  <c r="AF187" i="4" s="1"/>
  <c r="AE188" i="4"/>
  <c r="AF188" i="4" s="1"/>
  <c r="AE189" i="4"/>
  <c r="AF189" i="4" s="1"/>
  <c r="AE186" i="4"/>
  <c r="AF186" i="4" s="1"/>
  <c r="AF178" i="4"/>
  <c r="AF179" i="4"/>
  <c r="AE175" i="4"/>
  <c r="AF175" i="4" s="1"/>
  <c r="AE176" i="4"/>
  <c r="AF176" i="4" s="1"/>
  <c r="AE177" i="4"/>
  <c r="AF177" i="4" s="1"/>
  <c r="AE178" i="4"/>
  <c r="AE179" i="4"/>
  <c r="AE180" i="4"/>
  <c r="AF180" i="4" s="1"/>
  <c r="AF174" i="4"/>
  <c r="AE174" i="4"/>
  <c r="AE166" i="4"/>
  <c r="AF166" i="4" s="1"/>
  <c r="AE167" i="4"/>
  <c r="AF167" i="4" s="1"/>
  <c r="AE168" i="4"/>
  <c r="AF168" i="4" s="1"/>
  <c r="AE169" i="4"/>
  <c r="AF169" i="4" s="1"/>
  <c r="AE165" i="4"/>
  <c r="AF165" i="4" s="1"/>
  <c r="AF159" i="4"/>
  <c r="AF160" i="4"/>
  <c r="AE156" i="4"/>
  <c r="AF156" i="4" s="1"/>
  <c r="AE157" i="4"/>
  <c r="AF157" i="4" s="1"/>
  <c r="AE158" i="4"/>
  <c r="AF158" i="4" s="1"/>
  <c r="AE159" i="4"/>
  <c r="AE160" i="4"/>
  <c r="AE155" i="4"/>
  <c r="AF155" i="4" s="1"/>
  <c r="AF150" i="4"/>
  <c r="AE150" i="4"/>
  <c r="AF140" i="4"/>
  <c r="AF141" i="4"/>
  <c r="AE137" i="4"/>
  <c r="AF137" i="4" s="1"/>
  <c r="AE138" i="4"/>
  <c r="AF138" i="4" s="1"/>
  <c r="AE139" i="4"/>
  <c r="AF139" i="4" s="1"/>
  <c r="AE140" i="4"/>
  <c r="AE141" i="4"/>
  <c r="AE142" i="4"/>
  <c r="AF142" i="4" s="1"/>
  <c r="AF136" i="4"/>
  <c r="AE136" i="4"/>
  <c r="AF122" i="4"/>
  <c r="AF123" i="4"/>
  <c r="AF130" i="4"/>
  <c r="AF131" i="4"/>
  <c r="AE117" i="4"/>
  <c r="AF117" i="4" s="1"/>
  <c r="AE118" i="4"/>
  <c r="AF118" i="4" s="1"/>
  <c r="AE119" i="4"/>
  <c r="AF119" i="4" s="1"/>
  <c r="AE120" i="4"/>
  <c r="AF120" i="4" s="1"/>
  <c r="AE121" i="4"/>
  <c r="AF121" i="4" s="1"/>
  <c r="AE122" i="4"/>
  <c r="AE123" i="4"/>
  <c r="AE124" i="4"/>
  <c r="AF124" i="4" s="1"/>
  <c r="AE125" i="4"/>
  <c r="AF125" i="4" s="1"/>
  <c r="AE126" i="4"/>
  <c r="AF126" i="4" s="1"/>
  <c r="AE127" i="4"/>
  <c r="AF127" i="4" s="1"/>
  <c r="AE128" i="4"/>
  <c r="AF128" i="4" s="1"/>
  <c r="AE129" i="4"/>
  <c r="AF129" i="4" s="1"/>
  <c r="AE130" i="4"/>
  <c r="AE131" i="4"/>
  <c r="AF116" i="4"/>
  <c r="AE116" i="4"/>
  <c r="AF105" i="4"/>
  <c r="AF110" i="4"/>
  <c r="AF111" i="4"/>
  <c r="AE106" i="4"/>
  <c r="AF106" i="4" s="1"/>
  <c r="AE107" i="4"/>
  <c r="AF107" i="4" s="1"/>
  <c r="AE108" i="4"/>
  <c r="AF108" i="4" s="1"/>
  <c r="AE109" i="4"/>
  <c r="AF109" i="4" s="1"/>
  <c r="AE110" i="4"/>
  <c r="AE111" i="4"/>
  <c r="AE104" i="4"/>
  <c r="AF104" i="4" s="1"/>
  <c r="AE99" i="4"/>
  <c r="AF99" i="4" s="1"/>
  <c r="AF88" i="4"/>
  <c r="AF89" i="4"/>
  <c r="AE88" i="4"/>
  <c r="AE89" i="4"/>
  <c r="AE90" i="4"/>
  <c r="AF90" i="4" s="1"/>
  <c r="AE91" i="4"/>
  <c r="AF91" i="4" s="1"/>
  <c r="AE87" i="4"/>
  <c r="AF87" i="4" s="1"/>
  <c r="AE79" i="4"/>
  <c r="AF79" i="4" s="1"/>
  <c r="AE80" i="4"/>
  <c r="AF80" i="4" s="1"/>
  <c r="AE81" i="4"/>
  <c r="AF81" i="4" s="1"/>
  <c r="AE82" i="4"/>
  <c r="AF82" i="4" s="1"/>
  <c r="AE78" i="4"/>
  <c r="AF78" i="4" s="1"/>
  <c r="AF71" i="4"/>
  <c r="AF72" i="4"/>
  <c r="AE67" i="4"/>
  <c r="AF67" i="4" s="1"/>
  <c r="AE68" i="4"/>
  <c r="AF68" i="4" s="1"/>
  <c r="AE69" i="4"/>
  <c r="AF69" i="4" s="1"/>
  <c r="AE70" i="4"/>
  <c r="AF70" i="4" s="1"/>
  <c r="AE71" i="4"/>
  <c r="AE72" i="4"/>
  <c r="AE73" i="4"/>
  <c r="AF73" i="4" s="1"/>
  <c r="AE66" i="4"/>
  <c r="AF66" i="4" s="1"/>
  <c r="AF60" i="4"/>
  <c r="AE56" i="4"/>
  <c r="AF56" i="4" s="1"/>
  <c r="AE57" i="4"/>
  <c r="AF57" i="4" s="1"/>
  <c r="AE58" i="4"/>
  <c r="AF58" i="4" s="1"/>
  <c r="AE59" i="4"/>
  <c r="AF59" i="4" s="1"/>
  <c r="AE60" i="4"/>
  <c r="AE55" i="4"/>
  <c r="AF55" i="4" s="1"/>
  <c r="AF33" i="4"/>
  <c r="AF41" i="4"/>
  <c r="AF49" i="4"/>
  <c r="AE32" i="4"/>
  <c r="AF32" i="4" s="1"/>
  <c r="AE33" i="4"/>
  <c r="AE34" i="4"/>
  <c r="AF34" i="4" s="1"/>
  <c r="AE35" i="4"/>
  <c r="AF35" i="4" s="1"/>
  <c r="AE36" i="4"/>
  <c r="AF36" i="4" s="1"/>
  <c r="AE37" i="4"/>
  <c r="AF37" i="4" s="1"/>
  <c r="AE38" i="4"/>
  <c r="AF38" i="4" s="1"/>
  <c r="AE39" i="4"/>
  <c r="AF39" i="4" s="1"/>
  <c r="AE40" i="4"/>
  <c r="AF40" i="4" s="1"/>
  <c r="AE41" i="4"/>
  <c r="AE42" i="4"/>
  <c r="AF42" i="4" s="1"/>
  <c r="AE43" i="4"/>
  <c r="AF43" i="4" s="1"/>
  <c r="AE44" i="4"/>
  <c r="AF44" i="4" s="1"/>
  <c r="AE45" i="4"/>
  <c r="AF45" i="4" s="1"/>
  <c r="AE46" i="4"/>
  <c r="AF46" i="4" s="1"/>
  <c r="AE47" i="4"/>
  <c r="AF47" i="4" s="1"/>
  <c r="AE48" i="4"/>
  <c r="AF48" i="4" s="1"/>
  <c r="AE49" i="4"/>
  <c r="AE50" i="4"/>
  <c r="AF50" i="4" s="1"/>
  <c r="AE51" i="4"/>
  <c r="AF51" i="4" s="1"/>
  <c r="AE31" i="4"/>
  <c r="AF31" i="4" s="1"/>
  <c r="AF20" i="4"/>
  <c r="AF21" i="4"/>
  <c r="AE14" i="4"/>
  <c r="AF14" i="4" s="1"/>
  <c r="AE15" i="4"/>
  <c r="AF15" i="4" s="1"/>
  <c r="AE16" i="4"/>
  <c r="AF16" i="4" s="1"/>
  <c r="AE17" i="4"/>
  <c r="AF17" i="4" s="1"/>
  <c r="AE18" i="4"/>
  <c r="AF18" i="4" s="1"/>
  <c r="AE19" i="4"/>
  <c r="AF19" i="4" s="1"/>
  <c r="AE20" i="4"/>
  <c r="AE21" i="4"/>
  <c r="AE22" i="4"/>
  <c r="AF22" i="4" s="1"/>
  <c r="AE23" i="4"/>
  <c r="AF23" i="4" s="1"/>
  <c r="AE24" i="4"/>
  <c r="AF24" i="4" s="1"/>
  <c r="AE25" i="4"/>
  <c r="AF25" i="4" s="1"/>
  <c r="AE26" i="4"/>
  <c r="AF26" i="4" s="1"/>
  <c r="AE13" i="4"/>
  <c r="AF13" i="4" s="1"/>
  <c r="AF9" i="4"/>
  <c r="AE9" i="4"/>
  <c r="AE6" i="4"/>
  <c r="AF6" i="4" s="1"/>
  <c r="AB334" i="4"/>
  <c r="AB335" i="4"/>
  <c r="AB336" i="4"/>
  <c r="AB333" i="4"/>
  <c r="AB321" i="4"/>
  <c r="AB322" i="4"/>
  <c r="AB323" i="4"/>
  <c r="AB324" i="4"/>
  <c r="AB325" i="4"/>
  <c r="AB326" i="4"/>
  <c r="AB327" i="4"/>
  <c r="AB328" i="4"/>
  <c r="AB320" i="4"/>
  <c r="AB308" i="4"/>
  <c r="AB309" i="4"/>
  <c r="AB310" i="4"/>
  <c r="AB311" i="4"/>
  <c r="AB312" i="4"/>
  <c r="AB313" i="4"/>
  <c r="AB314" i="4"/>
  <c r="AB315" i="4"/>
  <c r="AB307" i="4"/>
  <c r="AB302" i="4"/>
  <c r="AB301" i="4"/>
  <c r="AB294" i="4"/>
  <c r="AB295" i="4"/>
  <c r="AB293" i="4"/>
  <c r="AB286" i="4"/>
  <c r="AB287" i="4"/>
  <c r="AB285" i="4"/>
  <c r="AB278" i="4"/>
  <c r="AB279" i="4"/>
  <c r="AB277" i="4"/>
  <c r="AB270" i="4"/>
  <c r="AB271" i="4"/>
  <c r="AB269" i="4"/>
  <c r="AB259" i="4"/>
  <c r="AB260" i="4"/>
  <c r="AB261" i="4"/>
  <c r="AB262" i="4"/>
  <c r="AB263" i="4"/>
  <c r="AB258" i="4"/>
  <c r="AB240" i="4"/>
  <c r="AB241" i="4"/>
  <c r="AB242" i="4"/>
  <c r="AB243" i="4"/>
  <c r="AB244" i="4"/>
  <c r="AB245" i="4"/>
  <c r="AB246" i="4"/>
  <c r="AB247" i="4"/>
  <c r="AB248" i="4"/>
  <c r="AB249" i="4"/>
  <c r="AB250" i="4"/>
  <c r="AB251" i="4"/>
  <c r="AB252" i="4"/>
  <c r="AB253" i="4"/>
  <c r="AB239" i="4"/>
  <c r="AB220" i="4"/>
  <c r="AB221" i="4"/>
  <c r="AB222" i="4"/>
  <c r="AB223" i="4"/>
  <c r="AB224" i="4"/>
  <c r="AB225" i="4"/>
  <c r="AB226" i="4"/>
  <c r="AB227" i="4"/>
  <c r="AB228" i="4"/>
  <c r="AB229" i="4"/>
  <c r="AB230" i="4"/>
  <c r="AB231" i="4"/>
  <c r="AB232" i="4"/>
  <c r="AB233" i="4"/>
  <c r="AB234" i="4"/>
  <c r="AB219" i="4"/>
  <c r="AB214" i="4"/>
  <c r="AB211" i="4"/>
  <c r="AB202" i="4"/>
  <c r="AB203" i="4"/>
  <c r="AB204" i="4"/>
  <c r="AB205" i="4"/>
  <c r="AB201" i="4"/>
  <c r="AB195" i="4"/>
  <c r="AB196" i="4"/>
  <c r="AB194" i="4"/>
  <c r="AB187" i="4"/>
  <c r="AB188" i="4"/>
  <c r="AB189" i="4"/>
  <c r="AB186" i="4"/>
  <c r="AB175" i="4"/>
  <c r="AB176" i="4"/>
  <c r="AB177" i="4"/>
  <c r="AB178" i="4"/>
  <c r="AB179" i="4"/>
  <c r="AB180" i="4"/>
  <c r="AB174" i="4"/>
  <c r="AB166" i="4"/>
  <c r="AB167" i="4"/>
  <c r="AB168" i="4"/>
  <c r="AB169" i="4"/>
  <c r="AB165" i="4"/>
  <c r="AB156" i="4"/>
  <c r="AB157" i="4"/>
  <c r="AB158" i="4"/>
  <c r="AB159" i="4"/>
  <c r="AB160" i="4"/>
  <c r="AB155" i="4"/>
  <c r="AB150" i="4"/>
  <c r="AB137" i="4"/>
  <c r="AB138" i="4"/>
  <c r="AB139" i="4"/>
  <c r="AB140" i="4"/>
  <c r="AB141" i="4"/>
  <c r="AB142" i="4"/>
  <c r="AB136" i="4"/>
  <c r="AB117" i="4"/>
  <c r="AB118" i="4"/>
  <c r="AB119" i="4"/>
  <c r="AB120" i="4"/>
  <c r="AB121" i="4"/>
  <c r="AB122" i="4"/>
  <c r="AB123" i="4"/>
  <c r="AB124" i="4"/>
  <c r="AB125" i="4"/>
  <c r="AB126" i="4"/>
  <c r="AB127" i="4"/>
  <c r="AB128" i="4"/>
  <c r="AB129" i="4"/>
  <c r="AB130" i="4"/>
  <c r="AB131" i="4"/>
  <c r="AB116" i="4"/>
  <c r="AB105" i="4"/>
  <c r="AB106" i="4"/>
  <c r="AB107" i="4"/>
  <c r="AB108" i="4"/>
  <c r="AB109" i="4"/>
  <c r="AB110" i="4"/>
  <c r="AB111" i="4"/>
  <c r="AB104" i="4"/>
  <c r="AB99" i="4"/>
  <c r="AB88" i="4"/>
  <c r="AB89" i="4"/>
  <c r="AB90" i="4"/>
  <c r="AB91" i="4"/>
  <c r="AB87" i="4"/>
  <c r="AB79" i="4"/>
  <c r="AB80" i="4"/>
  <c r="AB81" i="4"/>
  <c r="AB82" i="4"/>
  <c r="AB78" i="4"/>
  <c r="AB73" i="4"/>
  <c r="AB72" i="4"/>
  <c r="AB71" i="4"/>
  <c r="AB70" i="4"/>
  <c r="AB69" i="4"/>
  <c r="AB68" i="4"/>
  <c r="AB67" i="4"/>
  <c r="AB66" i="4"/>
  <c r="AB56" i="4"/>
  <c r="AB57" i="4"/>
  <c r="AB58" i="4"/>
  <c r="AB59" i="4"/>
  <c r="AB60" i="4"/>
  <c r="AB55" i="4"/>
  <c r="AB32" i="4"/>
  <c r="AB33" i="4"/>
  <c r="AB34" i="4"/>
  <c r="AB35" i="4"/>
  <c r="AB36" i="4"/>
  <c r="AB37" i="4"/>
  <c r="AB38" i="4"/>
  <c r="AB39" i="4"/>
  <c r="AB40" i="4"/>
  <c r="AB41" i="4"/>
  <c r="AB42" i="4"/>
  <c r="AB43" i="4"/>
  <c r="AB44" i="4"/>
  <c r="AB45" i="4"/>
  <c r="AB46" i="4"/>
  <c r="AB47" i="4"/>
  <c r="AB48" i="4"/>
  <c r="AB49" i="4"/>
  <c r="AB50" i="4"/>
  <c r="AB51" i="4"/>
  <c r="AB31" i="4"/>
  <c r="AB14" i="4"/>
  <c r="AB15" i="4"/>
  <c r="AB16" i="4"/>
  <c r="AB17" i="4"/>
  <c r="AB18" i="4"/>
  <c r="AB19" i="4"/>
  <c r="AB20" i="4"/>
  <c r="AB21" i="4"/>
  <c r="AB22" i="4"/>
  <c r="AB23" i="4"/>
  <c r="AB24" i="4"/>
  <c r="AB25" i="4"/>
  <c r="AB26" i="4"/>
  <c r="AB13" i="4"/>
  <c r="AB9" i="4"/>
  <c r="AB6" i="4"/>
  <c r="U336" i="4" l="1"/>
  <c r="T336" i="4"/>
  <c r="S336" i="4"/>
  <c r="R336" i="4"/>
  <c r="P336" i="4"/>
  <c r="W336" i="4" s="1"/>
  <c r="O336" i="4"/>
  <c r="M336" i="4"/>
  <c r="K336" i="4"/>
  <c r="U335" i="4"/>
  <c r="T335" i="4"/>
  <c r="S335" i="4"/>
  <c r="R335" i="4"/>
  <c r="W335" i="4" s="1"/>
  <c r="P335" i="4"/>
  <c r="O335" i="4"/>
  <c r="M335" i="4"/>
  <c r="K335" i="4"/>
  <c r="U334" i="4"/>
  <c r="T334" i="4"/>
  <c r="S334" i="4"/>
  <c r="R334" i="4"/>
  <c r="W334" i="4" s="1"/>
  <c r="P334" i="4"/>
  <c r="O334" i="4"/>
  <c r="M334" i="4"/>
  <c r="K334" i="4"/>
  <c r="U333" i="4"/>
  <c r="T333" i="4"/>
  <c r="S333" i="4"/>
  <c r="R333" i="4"/>
  <c r="W333" i="4" s="1"/>
  <c r="P333" i="4"/>
  <c r="O333" i="4"/>
  <c r="M333" i="4"/>
  <c r="K333" i="4"/>
  <c r="U328" i="4"/>
  <c r="T328" i="4"/>
  <c r="S328" i="4"/>
  <c r="R328" i="4"/>
  <c r="W328" i="4" s="1"/>
  <c r="P328" i="4"/>
  <c r="O328" i="4"/>
  <c r="M328" i="4"/>
  <c r="K328" i="4"/>
  <c r="U327" i="4"/>
  <c r="T327" i="4"/>
  <c r="S327" i="4"/>
  <c r="R327" i="4"/>
  <c r="W327" i="4" s="1"/>
  <c r="P327" i="4"/>
  <c r="O327" i="4"/>
  <c r="M327" i="4"/>
  <c r="K327" i="4"/>
  <c r="U326" i="4"/>
  <c r="T326" i="4"/>
  <c r="S326" i="4"/>
  <c r="R326" i="4"/>
  <c r="W326" i="4" s="1"/>
  <c r="P326" i="4"/>
  <c r="O326" i="4"/>
  <c r="M326" i="4"/>
  <c r="K326" i="4"/>
  <c r="U325" i="4"/>
  <c r="T325" i="4"/>
  <c r="S325" i="4"/>
  <c r="R325" i="4"/>
  <c r="W325" i="4" s="1"/>
  <c r="P325" i="4"/>
  <c r="O325" i="4"/>
  <c r="M325" i="4"/>
  <c r="K325" i="4"/>
  <c r="U324" i="4"/>
  <c r="T324" i="4"/>
  <c r="S324" i="4"/>
  <c r="R324" i="4"/>
  <c r="W324" i="4" s="1"/>
  <c r="P324" i="4"/>
  <c r="O324" i="4"/>
  <c r="M324" i="4"/>
  <c r="K324" i="4"/>
  <c r="U323" i="4"/>
  <c r="T323" i="4"/>
  <c r="S323" i="4"/>
  <c r="R323" i="4"/>
  <c r="W323" i="4" s="1"/>
  <c r="P323" i="4"/>
  <c r="O323" i="4"/>
  <c r="M323" i="4"/>
  <c r="K323" i="4"/>
  <c r="U322" i="4"/>
  <c r="T322" i="4"/>
  <c r="S322" i="4"/>
  <c r="R322" i="4"/>
  <c r="W322" i="4" s="1"/>
  <c r="P322" i="4"/>
  <c r="O322" i="4"/>
  <c r="M322" i="4"/>
  <c r="K322" i="4"/>
  <c r="U321" i="4"/>
  <c r="T321" i="4"/>
  <c r="S321" i="4"/>
  <c r="R321" i="4"/>
  <c r="W321" i="4" s="1"/>
  <c r="P321" i="4"/>
  <c r="O321" i="4"/>
  <c r="M321" i="4"/>
  <c r="K321" i="4"/>
  <c r="U320" i="4"/>
  <c r="T320" i="4"/>
  <c r="S320" i="4"/>
  <c r="R320" i="4"/>
  <c r="W320" i="4" s="1"/>
  <c r="P320" i="4"/>
  <c r="O320" i="4"/>
  <c r="M320" i="4"/>
  <c r="K320" i="4"/>
  <c r="U315" i="4"/>
  <c r="T315" i="4"/>
  <c r="S315" i="4"/>
  <c r="R315" i="4"/>
  <c r="P315" i="4"/>
  <c r="W315" i="4" s="1"/>
  <c r="O315" i="4"/>
  <c r="M315" i="4"/>
  <c r="K315" i="4"/>
  <c r="U314" i="4"/>
  <c r="T314" i="4"/>
  <c r="S314" i="4"/>
  <c r="R314" i="4"/>
  <c r="W314" i="4" s="1"/>
  <c r="P314" i="4"/>
  <c r="O314" i="4"/>
  <c r="M314" i="4"/>
  <c r="K314" i="4"/>
  <c r="U313" i="4"/>
  <c r="T313" i="4"/>
  <c r="S313" i="4"/>
  <c r="R313" i="4"/>
  <c r="W313" i="4" s="1"/>
  <c r="P313" i="4"/>
  <c r="O313" i="4"/>
  <c r="M313" i="4"/>
  <c r="K313" i="4"/>
  <c r="U312" i="4"/>
  <c r="T312" i="4"/>
  <c r="S312" i="4"/>
  <c r="R312" i="4"/>
  <c r="W312" i="4" s="1"/>
  <c r="P312" i="4"/>
  <c r="O312" i="4"/>
  <c r="M312" i="4"/>
  <c r="K312" i="4"/>
  <c r="U311" i="4"/>
  <c r="T311" i="4"/>
  <c r="S311" i="4"/>
  <c r="R311" i="4"/>
  <c r="W311" i="4" s="1"/>
  <c r="P311" i="4"/>
  <c r="O311" i="4"/>
  <c r="M311" i="4"/>
  <c r="K311" i="4"/>
  <c r="U310" i="4"/>
  <c r="T310" i="4"/>
  <c r="S310" i="4"/>
  <c r="R310" i="4"/>
  <c r="W310" i="4" s="1"/>
  <c r="P310" i="4"/>
  <c r="O310" i="4"/>
  <c r="M310" i="4"/>
  <c r="K310" i="4"/>
  <c r="U309" i="4"/>
  <c r="T309" i="4"/>
  <c r="S309" i="4"/>
  <c r="R309" i="4"/>
  <c r="W309" i="4" s="1"/>
  <c r="P309" i="4"/>
  <c r="O309" i="4"/>
  <c r="M309" i="4"/>
  <c r="K309" i="4"/>
  <c r="U308" i="4"/>
  <c r="T308" i="4"/>
  <c r="S308" i="4"/>
  <c r="R308" i="4"/>
  <c r="W308" i="4" s="1"/>
  <c r="P308" i="4"/>
  <c r="O308" i="4"/>
  <c r="M308" i="4"/>
  <c r="K308" i="4"/>
  <c r="U307" i="4"/>
  <c r="T307" i="4"/>
  <c r="S307" i="4"/>
  <c r="R307" i="4"/>
  <c r="W307" i="4" s="1"/>
  <c r="P307" i="4"/>
  <c r="O307" i="4"/>
  <c r="M307" i="4"/>
  <c r="K307" i="4"/>
  <c r="U302" i="4"/>
  <c r="T302" i="4"/>
  <c r="S302" i="4"/>
  <c r="R302" i="4"/>
  <c r="W302" i="4" s="1"/>
  <c r="P302" i="4"/>
  <c r="O302" i="4"/>
  <c r="M302" i="4"/>
  <c r="K302" i="4"/>
  <c r="U301" i="4"/>
  <c r="T301" i="4"/>
  <c r="S301" i="4"/>
  <c r="R301" i="4"/>
  <c r="W301" i="4" s="1"/>
  <c r="P301" i="4"/>
  <c r="O301" i="4"/>
  <c r="M301" i="4"/>
  <c r="K301" i="4"/>
  <c r="U295" i="4"/>
  <c r="T295" i="4"/>
  <c r="S295" i="4"/>
  <c r="R295" i="4"/>
  <c r="W295" i="4" s="1"/>
  <c r="P295" i="4"/>
  <c r="O295" i="4"/>
  <c r="M295" i="4"/>
  <c r="K295" i="4"/>
  <c r="U294" i="4"/>
  <c r="T294" i="4"/>
  <c r="S294" i="4"/>
  <c r="R294" i="4"/>
  <c r="W294" i="4" s="1"/>
  <c r="P294" i="4"/>
  <c r="O294" i="4"/>
  <c r="M294" i="4"/>
  <c r="K294" i="4"/>
  <c r="U293" i="4"/>
  <c r="T293" i="4"/>
  <c r="S293" i="4"/>
  <c r="R293" i="4"/>
  <c r="W293" i="4" s="1"/>
  <c r="P293" i="4"/>
  <c r="O293" i="4"/>
  <c r="M293" i="4"/>
  <c r="K293" i="4"/>
  <c r="U287" i="4"/>
  <c r="T287" i="4"/>
  <c r="S287" i="4"/>
  <c r="R287" i="4"/>
  <c r="W287" i="4" s="1"/>
  <c r="P287" i="4"/>
  <c r="O287" i="4"/>
  <c r="M287" i="4"/>
  <c r="K287" i="4"/>
  <c r="U286" i="4"/>
  <c r="T286" i="4"/>
  <c r="S286" i="4"/>
  <c r="R286" i="4"/>
  <c r="W286" i="4" s="1"/>
  <c r="P286" i="4"/>
  <c r="O286" i="4"/>
  <c r="M286" i="4"/>
  <c r="K286" i="4"/>
  <c r="U285" i="4"/>
  <c r="T285" i="4"/>
  <c r="S285" i="4"/>
  <c r="R285" i="4"/>
  <c r="W285" i="4" s="1"/>
  <c r="P285" i="4"/>
  <c r="O285" i="4"/>
  <c r="M285" i="4"/>
  <c r="K285" i="4"/>
  <c r="U279" i="4"/>
  <c r="T279" i="4"/>
  <c r="S279" i="4"/>
  <c r="R279" i="4"/>
  <c r="W279" i="4" s="1"/>
  <c r="P279" i="4"/>
  <c r="O279" i="4"/>
  <c r="M279" i="4"/>
  <c r="K279" i="4"/>
  <c r="U278" i="4"/>
  <c r="T278" i="4"/>
  <c r="S278" i="4"/>
  <c r="R278" i="4"/>
  <c r="W278" i="4" s="1"/>
  <c r="P278" i="4"/>
  <c r="O278" i="4"/>
  <c r="M278" i="4"/>
  <c r="K278" i="4"/>
  <c r="U277" i="4"/>
  <c r="T277" i="4"/>
  <c r="S277" i="4"/>
  <c r="R277" i="4"/>
  <c r="W277" i="4" s="1"/>
  <c r="P277" i="4"/>
  <c r="O277" i="4"/>
  <c r="M277" i="4"/>
  <c r="K277" i="4"/>
  <c r="U271" i="4"/>
  <c r="T271" i="4"/>
  <c r="S271" i="4"/>
  <c r="R271" i="4"/>
  <c r="W271" i="4" s="1"/>
  <c r="P271" i="4"/>
  <c r="O271" i="4"/>
  <c r="M271" i="4"/>
  <c r="K271" i="4"/>
  <c r="U270" i="4"/>
  <c r="T270" i="4"/>
  <c r="S270" i="4"/>
  <c r="R270" i="4"/>
  <c r="W270" i="4" s="1"/>
  <c r="P270" i="4"/>
  <c r="O270" i="4"/>
  <c r="M270" i="4"/>
  <c r="K270" i="4"/>
  <c r="U269" i="4"/>
  <c r="T269" i="4"/>
  <c r="S269" i="4"/>
  <c r="R269" i="4"/>
  <c r="W269" i="4" s="1"/>
  <c r="P269" i="4"/>
  <c r="O269" i="4"/>
  <c r="M269" i="4"/>
  <c r="K269" i="4"/>
  <c r="U263" i="4"/>
  <c r="T263" i="4"/>
  <c r="S263" i="4"/>
  <c r="R263" i="4"/>
  <c r="W263" i="4" s="1"/>
  <c r="P263" i="4"/>
  <c r="O263" i="4"/>
  <c r="M263" i="4"/>
  <c r="K263" i="4"/>
  <c r="U262" i="4"/>
  <c r="T262" i="4"/>
  <c r="S262" i="4"/>
  <c r="R262" i="4"/>
  <c r="P262" i="4"/>
  <c r="W262" i="4" s="1"/>
  <c r="O262" i="4"/>
  <c r="M262" i="4"/>
  <c r="K262" i="4"/>
  <c r="U261" i="4"/>
  <c r="T261" i="4"/>
  <c r="S261" i="4"/>
  <c r="R261" i="4"/>
  <c r="W261" i="4" s="1"/>
  <c r="P261" i="4"/>
  <c r="O261" i="4"/>
  <c r="M261" i="4"/>
  <c r="K261" i="4"/>
  <c r="U260" i="4"/>
  <c r="T260" i="4"/>
  <c r="S260" i="4"/>
  <c r="R260" i="4"/>
  <c r="W260" i="4" s="1"/>
  <c r="P260" i="4"/>
  <c r="O260" i="4"/>
  <c r="M260" i="4"/>
  <c r="K260" i="4"/>
  <c r="U259" i="4"/>
  <c r="T259" i="4"/>
  <c r="S259" i="4"/>
  <c r="R259" i="4"/>
  <c r="W259" i="4" s="1"/>
  <c r="P259" i="4"/>
  <c r="O259" i="4"/>
  <c r="M259" i="4"/>
  <c r="K259" i="4"/>
  <c r="U258" i="4"/>
  <c r="T258" i="4"/>
  <c r="S258" i="4"/>
  <c r="R258" i="4"/>
  <c r="W258" i="4" s="1"/>
  <c r="P258" i="4"/>
  <c r="O258" i="4"/>
  <c r="M258" i="4"/>
  <c r="K258" i="4"/>
  <c r="U253" i="4"/>
  <c r="T253" i="4"/>
  <c r="S253" i="4"/>
  <c r="R253" i="4"/>
  <c r="W253" i="4" s="1"/>
  <c r="P253" i="4"/>
  <c r="O253" i="4"/>
  <c r="M253" i="4"/>
  <c r="K253" i="4"/>
  <c r="U252" i="4"/>
  <c r="T252" i="4"/>
  <c r="S252" i="4"/>
  <c r="R252" i="4"/>
  <c r="W252" i="4" s="1"/>
  <c r="P252" i="4"/>
  <c r="O252" i="4"/>
  <c r="M252" i="4"/>
  <c r="K252" i="4"/>
  <c r="U251" i="4"/>
  <c r="T251" i="4"/>
  <c r="S251" i="4"/>
  <c r="R251" i="4"/>
  <c r="W251" i="4" s="1"/>
  <c r="P251" i="4"/>
  <c r="O251" i="4"/>
  <c r="M251" i="4"/>
  <c r="K251" i="4"/>
  <c r="U250" i="4"/>
  <c r="T250" i="4"/>
  <c r="S250" i="4"/>
  <c r="R250" i="4"/>
  <c r="W250" i="4" s="1"/>
  <c r="P250" i="4"/>
  <c r="O250" i="4"/>
  <c r="M250" i="4"/>
  <c r="K250" i="4"/>
  <c r="U249" i="4"/>
  <c r="T249" i="4"/>
  <c r="S249" i="4"/>
  <c r="R249" i="4"/>
  <c r="W249" i="4" s="1"/>
  <c r="P249" i="4"/>
  <c r="O249" i="4"/>
  <c r="M249" i="4"/>
  <c r="K249" i="4"/>
  <c r="U248" i="4"/>
  <c r="T248" i="4"/>
  <c r="S248" i="4"/>
  <c r="R248" i="4"/>
  <c r="W248" i="4" s="1"/>
  <c r="P248" i="4"/>
  <c r="O248" i="4"/>
  <c r="M248" i="4"/>
  <c r="K248" i="4"/>
  <c r="U247" i="4"/>
  <c r="T247" i="4"/>
  <c r="S247" i="4"/>
  <c r="R247" i="4"/>
  <c r="W247" i="4" s="1"/>
  <c r="P247" i="4"/>
  <c r="O247" i="4"/>
  <c r="M247" i="4"/>
  <c r="K247" i="4"/>
  <c r="U246" i="4"/>
  <c r="T246" i="4"/>
  <c r="S246" i="4"/>
  <c r="R246" i="4"/>
  <c r="W246" i="4" s="1"/>
  <c r="P246" i="4"/>
  <c r="O246" i="4"/>
  <c r="M246" i="4"/>
  <c r="K246" i="4"/>
  <c r="U245" i="4"/>
  <c r="T245" i="4"/>
  <c r="S245" i="4"/>
  <c r="R245" i="4"/>
  <c r="W245" i="4" s="1"/>
  <c r="P245" i="4"/>
  <c r="O245" i="4"/>
  <c r="M245" i="4"/>
  <c r="K245" i="4"/>
  <c r="U244" i="4"/>
  <c r="T244" i="4"/>
  <c r="S244" i="4"/>
  <c r="R244" i="4"/>
  <c r="W244" i="4" s="1"/>
  <c r="P244" i="4"/>
  <c r="O244" i="4"/>
  <c r="M244" i="4"/>
  <c r="K244" i="4"/>
  <c r="U243" i="4"/>
  <c r="T243" i="4"/>
  <c r="S243" i="4"/>
  <c r="R243" i="4"/>
  <c r="W243" i="4" s="1"/>
  <c r="P243" i="4"/>
  <c r="O243" i="4"/>
  <c r="M243" i="4"/>
  <c r="K243" i="4"/>
  <c r="U242" i="4"/>
  <c r="T242" i="4"/>
  <c r="S242" i="4"/>
  <c r="R242" i="4"/>
  <c r="W242" i="4" s="1"/>
  <c r="P242" i="4"/>
  <c r="O242" i="4"/>
  <c r="M242" i="4"/>
  <c r="K242" i="4"/>
  <c r="U241" i="4"/>
  <c r="T241" i="4"/>
  <c r="S241" i="4"/>
  <c r="R241" i="4"/>
  <c r="W241" i="4" s="1"/>
  <c r="P241" i="4"/>
  <c r="O241" i="4"/>
  <c r="M241" i="4"/>
  <c r="K241" i="4"/>
  <c r="U240" i="4"/>
  <c r="T240" i="4"/>
  <c r="S240" i="4"/>
  <c r="R240" i="4"/>
  <c r="W240" i="4" s="1"/>
  <c r="P240" i="4"/>
  <c r="O240" i="4"/>
  <c r="M240" i="4"/>
  <c r="K240" i="4"/>
  <c r="U239" i="4"/>
  <c r="T239" i="4"/>
  <c r="S239" i="4"/>
  <c r="R239" i="4"/>
  <c r="W239" i="4" s="1"/>
  <c r="P239" i="4"/>
  <c r="O239" i="4"/>
  <c r="M239" i="4"/>
  <c r="K239" i="4"/>
  <c r="U234" i="4"/>
  <c r="T234" i="4"/>
  <c r="S234" i="4"/>
  <c r="R234" i="4"/>
  <c r="W234" i="4" s="1"/>
  <c r="P234" i="4"/>
  <c r="O234" i="4"/>
  <c r="M234" i="4"/>
  <c r="K234" i="4"/>
  <c r="U233" i="4"/>
  <c r="T233" i="4"/>
  <c r="S233" i="4"/>
  <c r="R233" i="4"/>
  <c r="W233" i="4" s="1"/>
  <c r="P233" i="4"/>
  <c r="O233" i="4"/>
  <c r="M233" i="4"/>
  <c r="K233" i="4"/>
  <c r="U232" i="4"/>
  <c r="T232" i="4"/>
  <c r="S232" i="4"/>
  <c r="R232" i="4"/>
  <c r="W232" i="4" s="1"/>
  <c r="P232" i="4"/>
  <c r="O232" i="4"/>
  <c r="M232" i="4"/>
  <c r="K232" i="4"/>
  <c r="U231" i="4"/>
  <c r="T231" i="4"/>
  <c r="S231" i="4"/>
  <c r="R231" i="4"/>
  <c r="W231" i="4" s="1"/>
  <c r="P231" i="4"/>
  <c r="O231" i="4"/>
  <c r="M231" i="4"/>
  <c r="K231" i="4"/>
  <c r="U230" i="4"/>
  <c r="T230" i="4"/>
  <c r="S230" i="4"/>
  <c r="R230" i="4"/>
  <c r="W230" i="4" s="1"/>
  <c r="P230" i="4"/>
  <c r="O230" i="4"/>
  <c r="M230" i="4"/>
  <c r="K230" i="4"/>
  <c r="U229" i="4"/>
  <c r="T229" i="4"/>
  <c r="S229" i="4"/>
  <c r="R229" i="4"/>
  <c r="W229" i="4" s="1"/>
  <c r="P229" i="4"/>
  <c r="O229" i="4"/>
  <c r="M229" i="4"/>
  <c r="K229" i="4"/>
  <c r="U228" i="4"/>
  <c r="T228" i="4"/>
  <c r="S228" i="4"/>
  <c r="R228" i="4"/>
  <c r="W228" i="4" s="1"/>
  <c r="P228" i="4"/>
  <c r="O228" i="4"/>
  <c r="M228" i="4"/>
  <c r="K228" i="4"/>
  <c r="U227" i="4"/>
  <c r="T227" i="4"/>
  <c r="S227" i="4"/>
  <c r="R227" i="4"/>
  <c r="W227" i="4" s="1"/>
  <c r="P227" i="4"/>
  <c r="O227" i="4"/>
  <c r="M227" i="4"/>
  <c r="K227" i="4"/>
  <c r="U226" i="4"/>
  <c r="T226" i="4"/>
  <c r="S226" i="4"/>
  <c r="R226" i="4"/>
  <c r="W226" i="4" s="1"/>
  <c r="P226" i="4"/>
  <c r="O226" i="4"/>
  <c r="M226" i="4"/>
  <c r="K226" i="4"/>
  <c r="U225" i="4"/>
  <c r="T225" i="4"/>
  <c r="S225" i="4"/>
  <c r="R225" i="4"/>
  <c r="W225" i="4" s="1"/>
  <c r="P225" i="4"/>
  <c r="O225" i="4"/>
  <c r="M225" i="4"/>
  <c r="K225" i="4"/>
  <c r="U224" i="4"/>
  <c r="T224" i="4"/>
  <c r="S224" i="4"/>
  <c r="R224" i="4"/>
  <c r="W224" i="4" s="1"/>
  <c r="P224" i="4"/>
  <c r="O224" i="4"/>
  <c r="M224" i="4"/>
  <c r="K224" i="4"/>
  <c r="U223" i="4"/>
  <c r="T223" i="4"/>
  <c r="S223" i="4"/>
  <c r="R223" i="4"/>
  <c r="W223" i="4" s="1"/>
  <c r="P223" i="4"/>
  <c r="O223" i="4"/>
  <c r="M223" i="4"/>
  <c r="K223" i="4"/>
  <c r="U222" i="4"/>
  <c r="T222" i="4"/>
  <c r="S222" i="4"/>
  <c r="R222" i="4"/>
  <c r="W222" i="4" s="1"/>
  <c r="P222" i="4"/>
  <c r="O222" i="4"/>
  <c r="M222" i="4"/>
  <c r="K222" i="4"/>
  <c r="U221" i="4"/>
  <c r="T221" i="4"/>
  <c r="S221" i="4"/>
  <c r="R221" i="4"/>
  <c r="W221" i="4" s="1"/>
  <c r="P221" i="4"/>
  <c r="O221" i="4"/>
  <c r="M221" i="4"/>
  <c r="K221" i="4"/>
  <c r="U220" i="4"/>
  <c r="T220" i="4"/>
  <c r="S220" i="4"/>
  <c r="R220" i="4"/>
  <c r="W220" i="4" s="1"/>
  <c r="P220" i="4"/>
  <c r="O220" i="4"/>
  <c r="M220" i="4"/>
  <c r="K220" i="4"/>
  <c r="U219" i="4"/>
  <c r="T219" i="4"/>
  <c r="S219" i="4"/>
  <c r="R219" i="4"/>
  <c r="W219" i="4" s="1"/>
  <c r="P219" i="4"/>
  <c r="O219" i="4"/>
  <c r="M219" i="4"/>
  <c r="K219" i="4"/>
  <c r="U214" i="4"/>
  <c r="T214" i="4"/>
  <c r="S214" i="4"/>
  <c r="R214" i="4"/>
  <c r="P214" i="4"/>
  <c r="W214" i="4" s="1"/>
  <c r="O214" i="4"/>
  <c r="M214" i="4"/>
  <c r="K214" i="4"/>
  <c r="U213" i="4"/>
  <c r="T213" i="4"/>
  <c r="S213" i="4"/>
  <c r="R213" i="4"/>
  <c r="W213" i="4" s="1"/>
  <c r="P213" i="4"/>
  <c r="H213" i="4"/>
  <c r="G213" i="4"/>
  <c r="U212" i="4"/>
  <c r="T212" i="4"/>
  <c r="S212" i="4"/>
  <c r="R212" i="4"/>
  <c r="W212" i="4" s="1"/>
  <c r="P212" i="4"/>
  <c r="H212" i="4"/>
  <c r="G212" i="4"/>
  <c r="U211" i="4"/>
  <c r="T211" i="4"/>
  <c r="S211" i="4"/>
  <c r="R211" i="4"/>
  <c r="W211" i="4" s="1"/>
  <c r="P211" i="4"/>
  <c r="O211" i="4"/>
  <c r="M211" i="4"/>
  <c r="K211" i="4"/>
  <c r="U205" i="4"/>
  <c r="T205" i="4"/>
  <c r="S205" i="4"/>
  <c r="R205" i="4"/>
  <c r="W205" i="4" s="1"/>
  <c r="P205" i="4"/>
  <c r="O205" i="4"/>
  <c r="M205" i="4"/>
  <c r="K205" i="4"/>
  <c r="U204" i="4"/>
  <c r="T204" i="4"/>
  <c r="S204" i="4"/>
  <c r="R204" i="4"/>
  <c r="W204" i="4" s="1"/>
  <c r="P204" i="4"/>
  <c r="O204" i="4"/>
  <c r="M204" i="4"/>
  <c r="K204" i="4"/>
  <c r="U203" i="4"/>
  <c r="T203" i="4"/>
  <c r="S203" i="4"/>
  <c r="R203" i="4"/>
  <c r="W203" i="4" s="1"/>
  <c r="P203" i="4"/>
  <c r="O203" i="4"/>
  <c r="M203" i="4"/>
  <c r="K203" i="4"/>
  <c r="U202" i="4"/>
  <c r="T202" i="4"/>
  <c r="S202" i="4"/>
  <c r="R202" i="4"/>
  <c r="W202" i="4" s="1"/>
  <c r="P202" i="4"/>
  <c r="O202" i="4"/>
  <c r="M202" i="4"/>
  <c r="K202" i="4"/>
  <c r="U201" i="4"/>
  <c r="T201" i="4"/>
  <c r="S201" i="4"/>
  <c r="R201" i="4"/>
  <c r="W201" i="4" s="1"/>
  <c r="P201" i="4"/>
  <c r="O201" i="4"/>
  <c r="M201" i="4"/>
  <c r="K201" i="4"/>
  <c r="U196" i="4"/>
  <c r="T196" i="4"/>
  <c r="S196" i="4"/>
  <c r="R196" i="4"/>
  <c r="W196" i="4" s="1"/>
  <c r="P196" i="4"/>
  <c r="O196" i="4"/>
  <c r="M196" i="4"/>
  <c r="K196" i="4"/>
  <c r="U195" i="4"/>
  <c r="T195" i="4"/>
  <c r="S195" i="4"/>
  <c r="R195" i="4"/>
  <c r="W195" i="4" s="1"/>
  <c r="P195" i="4"/>
  <c r="O195" i="4"/>
  <c r="M195" i="4"/>
  <c r="K195" i="4"/>
  <c r="U194" i="4"/>
  <c r="T194" i="4"/>
  <c r="S194" i="4"/>
  <c r="R194" i="4"/>
  <c r="W194" i="4" s="1"/>
  <c r="P194" i="4"/>
  <c r="O194" i="4"/>
  <c r="M194" i="4"/>
  <c r="K194" i="4"/>
  <c r="U189" i="4"/>
  <c r="T189" i="4"/>
  <c r="S189" i="4"/>
  <c r="R189" i="4"/>
  <c r="W189" i="4" s="1"/>
  <c r="P189" i="4"/>
  <c r="O189" i="4"/>
  <c r="M189" i="4"/>
  <c r="K189" i="4"/>
  <c r="U188" i="4"/>
  <c r="T188" i="4"/>
  <c r="S188" i="4"/>
  <c r="R188" i="4"/>
  <c r="W188" i="4" s="1"/>
  <c r="P188" i="4"/>
  <c r="O188" i="4"/>
  <c r="M188" i="4"/>
  <c r="K188" i="4"/>
  <c r="U187" i="4"/>
  <c r="T187" i="4"/>
  <c r="S187" i="4"/>
  <c r="R187" i="4"/>
  <c r="W187" i="4" s="1"/>
  <c r="P187" i="4"/>
  <c r="O187" i="4"/>
  <c r="M187" i="4"/>
  <c r="K187" i="4"/>
  <c r="U186" i="4"/>
  <c r="T186" i="4"/>
  <c r="S186" i="4"/>
  <c r="R186" i="4"/>
  <c r="W186" i="4" s="1"/>
  <c r="P186" i="4"/>
  <c r="O186" i="4"/>
  <c r="M186" i="4"/>
  <c r="K186" i="4"/>
  <c r="U180" i="4"/>
  <c r="T180" i="4"/>
  <c r="S180" i="4"/>
  <c r="R180" i="4"/>
  <c r="W180" i="4" s="1"/>
  <c r="P180" i="4"/>
  <c r="O180" i="4"/>
  <c r="M180" i="4"/>
  <c r="K180" i="4"/>
  <c r="U179" i="4"/>
  <c r="T179" i="4"/>
  <c r="S179" i="4"/>
  <c r="R179" i="4"/>
  <c r="W179" i="4" s="1"/>
  <c r="P179" i="4"/>
  <c r="O179" i="4"/>
  <c r="M179" i="4"/>
  <c r="K179" i="4"/>
  <c r="U178" i="4"/>
  <c r="T178" i="4"/>
  <c r="S178" i="4"/>
  <c r="R178" i="4"/>
  <c r="W178" i="4" s="1"/>
  <c r="P178" i="4"/>
  <c r="O178" i="4"/>
  <c r="M178" i="4"/>
  <c r="K178" i="4"/>
  <c r="U177" i="4"/>
  <c r="T177" i="4"/>
  <c r="S177" i="4"/>
  <c r="R177" i="4"/>
  <c r="W177" i="4" s="1"/>
  <c r="P177" i="4"/>
  <c r="O177" i="4"/>
  <c r="M177" i="4"/>
  <c r="K177" i="4"/>
  <c r="U176" i="4"/>
  <c r="T176" i="4"/>
  <c r="S176" i="4"/>
  <c r="R176" i="4"/>
  <c r="W176" i="4" s="1"/>
  <c r="P176" i="4"/>
  <c r="O176" i="4"/>
  <c r="M176" i="4"/>
  <c r="K176" i="4"/>
  <c r="U175" i="4"/>
  <c r="T175" i="4"/>
  <c r="S175" i="4"/>
  <c r="R175" i="4"/>
  <c r="W175" i="4" s="1"/>
  <c r="P175" i="4"/>
  <c r="O175" i="4"/>
  <c r="M175" i="4"/>
  <c r="K175" i="4"/>
  <c r="U174" i="4"/>
  <c r="T174" i="4"/>
  <c r="S174" i="4"/>
  <c r="R174" i="4"/>
  <c r="W174" i="4" s="1"/>
  <c r="P174" i="4"/>
  <c r="O174" i="4"/>
  <c r="M174" i="4"/>
  <c r="K174" i="4"/>
  <c r="U169" i="4"/>
  <c r="T169" i="4"/>
  <c r="S169" i="4"/>
  <c r="R169" i="4"/>
  <c r="W169" i="4" s="1"/>
  <c r="P169" i="4"/>
  <c r="O169" i="4"/>
  <c r="M169" i="4"/>
  <c r="K169" i="4"/>
  <c r="U168" i="4"/>
  <c r="T168" i="4"/>
  <c r="S168" i="4"/>
  <c r="R168" i="4"/>
  <c r="W168" i="4" s="1"/>
  <c r="P168" i="4"/>
  <c r="O168" i="4"/>
  <c r="M168" i="4"/>
  <c r="K168" i="4"/>
  <c r="U167" i="4"/>
  <c r="T167" i="4"/>
  <c r="S167" i="4"/>
  <c r="R167" i="4"/>
  <c r="W167" i="4" s="1"/>
  <c r="P167" i="4"/>
  <c r="O167" i="4"/>
  <c r="M167" i="4"/>
  <c r="K167" i="4"/>
  <c r="U166" i="4"/>
  <c r="T166" i="4"/>
  <c r="S166" i="4"/>
  <c r="R166" i="4"/>
  <c r="W166" i="4" s="1"/>
  <c r="P166" i="4"/>
  <c r="O166" i="4"/>
  <c r="M166" i="4"/>
  <c r="K166" i="4"/>
  <c r="U165" i="4"/>
  <c r="T165" i="4"/>
  <c r="S165" i="4"/>
  <c r="R165" i="4"/>
  <c r="W165" i="4" s="1"/>
  <c r="P165" i="4"/>
  <c r="O165" i="4"/>
  <c r="M165" i="4"/>
  <c r="K165" i="4"/>
  <c r="U160" i="4"/>
  <c r="T160" i="4"/>
  <c r="S160" i="4"/>
  <c r="R160" i="4"/>
  <c r="W160" i="4" s="1"/>
  <c r="P160" i="4"/>
  <c r="O160" i="4"/>
  <c r="M160" i="4"/>
  <c r="K160" i="4"/>
  <c r="U159" i="4"/>
  <c r="T159" i="4"/>
  <c r="S159" i="4"/>
  <c r="R159" i="4"/>
  <c r="W159" i="4" s="1"/>
  <c r="P159" i="4"/>
  <c r="O159" i="4"/>
  <c r="M159" i="4"/>
  <c r="K159" i="4"/>
  <c r="U158" i="4"/>
  <c r="T158" i="4"/>
  <c r="S158" i="4"/>
  <c r="R158" i="4"/>
  <c r="W158" i="4" s="1"/>
  <c r="P158" i="4"/>
  <c r="O158" i="4"/>
  <c r="M158" i="4"/>
  <c r="K158" i="4"/>
  <c r="U157" i="4"/>
  <c r="T157" i="4"/>
  <c r="S157" i="4"/>
  <c r="R157" i="4"/>
  <c r="W157" i="4" s="1"/>
  <c r="P157" i="4"/>
  <c r="O157" i="4"/>
  <c r="M157" i="4"/>
  <c r="K157" i="4"/>
  <c r="U156" i="4"/>
  <c r="T156" i="4"/>
  <c r="S156" i="4"/>
  <c r="R156" i="4"/>
  <c r="W156" i="4" s="1"/>
  <c r="P156" i="4"/>
  <c r="O156" i="4"/>
  <c r="M156" i="4"/>
  <c r="K156" i="4"/>
  <c r="U155" i="4"/>
  <c r="T155" i="4"/>
  <c r="S155" i="4"/>
  <c r="R155" i="4"/>
  <c r="W155" i="4" s="1"/>
  <c r="P155" i="4"/>
  <c r="O155" i="4"/>
  <c r="M155" i="4"/>
  <c r="K155" i="4"/>
  <c r="U150" i="4"/>
  <c r="T150" i="4"/>
  <c r="S150" i="4"/>
  <c r="R150" i="4"/>
  <c r="W150" i="4" s="1"/>
  <c r="P150" i="4"/>
  <c r="O150" i="4"/>
  <c r="M150" i="4"/>
  <c r="K150" i="4"/>
  <c r="U149" i="4"/>
  <c r="T149" i="4"/>
  <c r="S149" i="4"/>
  <c r="R149" i="4"/>
  <c r="W149" i="4" s="1"/>
  <c r="P149" i="4"/>
  <c r="O149" i="4"/>
  <c r="H149" i="4"/>
  <c r="G149" i="4"/>
  <c r="U142" i="4"/>
  <c r="T142" i="4"/>
  <c r="S142" i="4"/>
  <c r="R142" i="4"/>
  <c r="W142" i="4" s="1"/>
  <c r="P142" i="4"/>
  <c r="O142" i="4"/>
  <c r="M142" i="4"/>
  <c r="K142" i="4"/>
  <c r="U141" i="4"/>
  <c r="T141" i="4"/>
  <c r="S141" i="4"/>
  <c r="R141" i="4"/>
  <c r="W141" i="4" s="1"/>
  <c r="P141" i="4"/>
  <c r="O141" i="4"/>
  <c r="M141" i="4"/>
  <c r="K141" i="4"/>
  <c r="U140" i="4"/>
  <c r="T140" i="4"/>
  <c r="S140" i="4"/>
  <c r="R140" i="4"/>
  <c r="P140" i="4"/>
  <c r="W140" i="4" s="1"/>
  <c r="O140" i="4"/>
  <c r="M140" i="4"/>
  <c r="K140" i="4"/>
  <c r="U139" i="4"/>
  <c r="T139" i="4"/>
  <c r="S139" i="4"/>
  <c r="R139" i="4"/>
  <c r="W139" i="4" s="1"/>
  <c r="P139" i="4"/>
  <c r="O139" i="4"/>
  <c r="M139" i="4"/>
  <c r="K139" i="4"/>
  <c r="U138" i="4"/>
  <c r="T138" i="4"/>
  <c r="S138" i="4"/>
  <c r="R138" i="4"/>
  <c r="W138" i="4" s="1"/>
  <c r="P138" i="4"/>
  <c r="O138" i="4"/>
  <c r="M138" i="4"/>
  <c r="K138" i="4"/>
  <c r="U137" i="4"/>
  <c r="T137" i="4"/>
  <c r="S137" i="4"/>
  <c r="R137" i="4"/>
  <c r="W137" i="4" s="1"/>
  <c r="P137" i="4"/>
  <c r="O137" i="4"/>
  <c r="M137" i="4"/>
  <c r="K137" i="4"/>
  <c r="U136" i="4"/>
  <c r="T136" i="4"/>
  <c r="S136" i="4"/>
  <c r="R136" i="4"/>
  <c r="W136" i="4" s="1"/>
  <c r="P136" i="4"/>
  <c r="O136" i="4"/>
  <c r="M136" i="4"/>
  <c r="K136" i="4"/>
  <c r="U131" i="4"/>
  <c r="T131" i="4"/>
  <c r="S131" i="4"/>
  <c r="R131" i="4"/>
  <c r="W131" i="4" s="1"/>
  <c r="P131" i="4"/>
  <c r="O131" i="4"/>
  <c r="M131" i="4"/>
  <c r="K131" i="4"/>
  <c r="U130" i="4"/>
  <c r="T130" i="4"/>
  <c r="S130" i="4"/>
  <c r="R130" i="4"/>
  <c r="W130" i="4" s="1"/>
  <c r="P130" i="4"/>
  <c r="O130" i="4"/>
  <c r="M130" i="4"/>
  <c r="K130" i="4"/>
  <c r="U129" i="4"/>
  <c r="T129" i="4"/>
  <c r="S129" i="4"/>
  <c r="R129" i="4"/>
  <c r="W129" i="4" s="1"/>
  <c r="P129" i="4"/>
  <c r="O129" i="4"/>
  <c r="M129" i="4"/>
  <c r="K129" i="4"/>
  <c r="U128" i="4"/>
  <c r="T128" i="4"/>
  <c r="S128" i="4"/>
  <c r="R128" i="4"/>
  <c r="W128" i="4" s="1"/>
  <c r="P128" i="4"/>
  <c r="O128" i="4"/>
  <c r="M128" i="4"/>
  <c r="K128" i="4"/>
  <c r="U127" i="4"/>
  <c r="T127" i="4"/>
  <c r="S127" i="4"/>
  <c r="R127" i="4"/>
  <c r="W127" i="4" s="1"/>
  <c r="P127" i="4"/>
  <c r="O127" i="4"/>
  <c r="M127" i="4"/>
  <c r="K127" i="4"/>
  <c r="U126" i="4"/>
  <c r="T126" i="4"/>
  <c r="S126" i="4"/>
  <c r="R126" i="4"/>
  <c r="W126" i="4" s="1"/>
  <c r="P126" i="4"/>
  <c r="O126" i="4"/>
  <c r="M126" i="4"/>
  <c r="K126" i="4"/>
  <c r="U125" i="4"/>
  <c r="T125" i="4"/>
  <c r="S125" i="4"/>
  <c r="R125" i="4"/>
  <c r="W125" i="4" s="1"/>
  <c r="P125" i="4"/>
  <c r="O125" i="4"/>
  <c r="M125" i="4"/>
  <c r="K125" i="4"/>
  <c r="U124" i="4"/>
  <c r="T124" i="4"/>
  <c r="S124" i="4"/>
  <c r="R124" i="4"/>
  <c r="W124" i="4" s="1"/>
  <c r="P124" i="4"/>
  <c r="O124" i="4"/>
  <c r="M124" i="4"/>
  <c r="K124" i="4"/>
  <c r="U123" i="4"/>
  <c r="T123" i="4"/>
  <c r="S123" i="4"/>
  <c r="R123" i="4"/>
  <c r="W123" i="4" s="1"/>
  <c r="P123" i="4"/>
  <c r="O123" i="4"/>
  <c r="M123" i="4"/>
  <c r="K123" i="4"/>
  <c r="U122" i="4"/>
  <c r="T122" i="4"/>
  <c r="S122" i="4"/>
  <c r="R122" i="4"/>
  <c r="W122" i="4" s="1"/>
  <c r="P122" i="4"/>
  <c r="O122" i="4"/>
  <c r="M122" i="4"/>
  <c r="K122" i="4"/>
  <c r="U121" i="4"/>
  <c r="T121" i="4"/>
  <c r="S121" i="4"/>
  <c r="R121" i="4"/>
  <c r="W121" i="4" s="1"/>
  <c r="P121" i="4"/>
  <c r="O121" i="4"/>
  <c r="M121" i="4"/>
  <c r="K121" i="4"/>
  <c r="U120" i="4"/>
  <c r="T120" i="4"/>
  <c r="S120" i="4"/>
  <c r="R120" i="4"/>
  <c r="W120" i="4" s="1"/>
  <c r="P120" i="4"/>
  <c r="O120" i="4"/>
  <c r="M120" i="4"/>
  <c r="K120" i="4"/>
  <c r="U119" i="4"/>
  <c r="T119" i="4"/>
  <c r="S119" i="4"/>
  <c r="R119" i="4"/>
  <c r="W119" i="4" s="1"/>
  <c r="P119" i="4"/>
  <c r="O119" i="4"/>
  <c r="M119" i="4"/>
  <c r="K119" i="4"/>
  <c r="U118" i="4"/>
  <c r="T118" i="4"/>
  <c r="S118" i="4"/>
  <c r="R118" i="4"/>
  <c r="W118" i="4" s="1"/>
  <c r="P118" i="4"/>
  <c r="O118" i="4"/>
  <c r="M118" i="4"/>
  <c r="K118" i="4"/>
  <c r="U117" i="4"/>
  <c r="T117" i="4"/>
  <c r="S117" i="4"/>
  <c r="R117" i="4"/>
  <c r="W117" i="4" s="1"/>
  <c r="P117" i="4"/>
  <c r="O117" i="4"/>
  <c r="M117" i="4"/>
  <c r="K117" i="4"/>
  <c r="U116" i="4"/>
  <c r="T116" i="4"/>
  <c r="S116" i="4"/>
  <c r="R116" i="4"/>
  <c r="W116" i="4" s="1"/>
  <c r="P116" i="4"/>
  <c r="O116" i="4"/>
  <c r="M116" i="4"/>
  <c r="K116" i="4"/>
  <c r="U111" i="4"/>
  <c r="T111" i="4"/>
  <c r="S111" i="4"/>
  <c r="R111" i="4"/>
  <c r="W111" i="4" s="1"/>
  <c r="P111" i="4"/>
  <c r="O111" i="4"/>
  <c r="M111" i="4"/>
  <c r="K111" i="4"/>
  <c r="U110" i="4"/>
  <c r="T110" i="4"/>
  <c r="S110" i="4"/>
  <c r="R110" i="4"/>
  <c r="P110" i="4"/>
  <c r="W110" i="4" s="1"/>
  <c r="O110" i="4"/>
  <c r="M110" i="4"/>
  <c r="K110" i="4"/>
  <c r="U109" i="4"/>
  <c r="T109" i="4"/>
  <c r="S109" i="4"/>
  <c r="R109" i="4"/>
  <c r="W109" i="4" s="1"/>
  <c r="P109" i="4"/>
  <c r="O109" i="4"/>
  <c r="M109" i="4"/>
  <c r="K109" i="4"/>
  <c r="U108" i="4"/>
  <c r="T108" i="4"/>
  <c r="S108" i="4"/>
  <c r="R108" i="4"/>
  <c r="W108" i="4" s="1"/>
  <c r="P108" i="4"/>
  <c r="O108" i="4"/>
  <c r="M108" i="4"/>
  <c r="K108" i="4"/>
  <c r="U107" i="4"/>
  <c r="T107" i="4"/>
  <c r="S107" i="4"/>
  <c r="R107" i="4"/>
  <c r="W107" i="4" s="1"/>
  <c r="P107" i="4"/>
  <c r="O107" i="4"/>
  <c r="M107" i="4"/>
  <c r="K107" i="4"/>
  <c r="U106" i="4"/>
  <c r="T106" i="4"/>
  <c r="S106" i="4"/>
  <c r="R106" i="4"/>
  <c r="W106" i="4" s="1"/>
  <c r="P106" i="4"/>
  <c r="O106" i="4"/>
  <c r="M106" i="4"/>
  <c r="K106" i="4"/>
  <c r="U105" i="4"/>
  <c r="T105" i="4"/>
  <c r="S105" i="4"/>
  <c r="R105" i="4"/>
  <c r="W105" i="4" s="1"/>
  <c r="P105" i="4"/>
  <c r="O105" i="4"/>
  <c r="M105" i="4"/>
  <c r="K105" i="4"/>
  <c r="U104" i="4"/>
  <c r="T104" i="4"/>
  <c r="S104" i="4"/>
  <c r="R104" i="4"/>
  <c r="W104" i="4" s="1"/>
  <c r="P104" i="4"/>
  <c r="O104" i="4"/>
  <c r="M104" i="4"/>
  <c r="K104" i="4"/>
  <c r="U99" i="4"/>
  <c r="T99" i="4"/>
  <c r="S99" i="4"/>
  <c r="R99" i="4"/>
  <c r="P99" i="4"/>
  <c r="W99" i="4" s="1"/>
  <c r="O99" i="4"/>
  <c r="M99" i="4"/>
  <c r="K99" i="4"/>
  <c r="U98" i="4"/>
  <c r="T98" i="4"/>
  <c r="S98" i="4"/>
  <c r="R98" i="4"/>
  <c r="W98" i="4" s="1"/>
  <c r="P98" i="4"/>
  <c r="H98" i="4"/>
  <c r="G98" i="4"/>
  <c r="U97" i="4"/>
  <c r="T97" i="4"/>
  <c r="S97" i="4"/>
  <c r="R97" i="4"/>
  <c r="W97" i="4" s="1"/>
  <c r="P97" i="4"/>
  <c r="H97" i="4"/>
  <c r="G97" i="4"/>
  <c r="U91" i="4"/>
  <c r="T91" i="4"/>
  <c r="S91" i="4"/>
  <c r="R91" i="4"/>
  <c r="W91" i="4" s="1"/>
  <c r="P91" i="4"/>
  <c r="O91" i="4"/>
  <c r="M91" i="4"/>
  <c r="K91" i="4"/>
  <c r="U90" i="4"/>
  <c r="T90" i="4"/>
  <c r="S90" i="4"/>
  <c r="R90" i="4"/>
  <c r="W90" i="4" s="1"/>
  <c r="P90" i="4"/>
  <c r="O90" i="4"/>
  <c r="M90" i="4"/>
  <c r="K90" i="4"/>
  <c r="U89" i="4"/>
  <c r="T89" i="4"/>
  <c r="S89" i="4"/>
  <c r="R89" i="4"/>
  <c r="W89" i="4" s="1"/>
  <c r="P89" i="4"/>
  <c r="O89" i="4"/>
  <c r="M89" i="4"/>
  <c r="K89" i="4"/>
  <c r="U88" i="4"/>
  <c r="T88" i="4"/>
  <c r="S88" i="4"/>
  <c r="R88" i="4"/>
  <c r="W88" i="4" s="1"/>
  <c r="P88" i="4"/>
  <c r="O88" i="4"/>
  <c r="M88" i="4"/>
  <c r="K88" i="4"/>
  <c r="U87" i="4"/>
  <c r="T87" i="4"/>
  <c r="S87" i="4"/>
  <c r="R87" i="4"/>
  <c r="W87" i="4" s="1"/>
  <c r="P87" i="4"/>
  <c r="O87" i="4"/>
  <c r="M87" i="4"/>
  <c r="K87" i="4"/>
  <c r="U82" i="4"/>
  <c r="T82" i="4"/>
  <c r="S82" i="4"/>
  <c r="R82" i="4"/>
  <c r="W82" i="4" s="1"/>
  <c r="P82" i="4"/>
  <c r="O82" i="4"/>
  <c r="M82" i="4"/>
  <c r="K82" i="4"/>
  <c r="U81" i="4"/>
  <c r="T81" i="4"/>
  <c r="S81" i="4"/>
  <c r="R81" i="4"/>
  <c r="W81" i="4" s="1"/>
  <c r="P81" i="4"/>
  <c r="O81" i="4"/>
  <c r="M81" i="4"/>
  <c r="K81" i="4"/>
  <c r="U80" i="4"/>
  <c r="T80" i="4"/>
  <c r="S80" i="4"/>
  <c r="R80" i="4"/>
  <c r="W80" i="4" s="1"/>
  <c r="P80" i="4"/>
  <c r="O80" i="4"/>
  <c r="M80" i="4"/>
  <c r="K80" i="4"/>
  <c r="U79" i="4"/>
  <c r="T79" i="4"/>
  <c r="S79" i="4"/>
  <c r="R79" i="4"/>
  <c r="W79" i="4" s="1"/>
  <c r="P79" i="4"/>
  <c r="O79" i="4"/>
  <c r="M79" i="4"/>
  <c r="K79" i="4"/>
  <c r="U78" i="4"/>
  <c r="T78" i="4"/>
  <c r="S78" i="4"/>
  <c r="R78" i="4"/>
  <c r="W78" i="4" s="1"/>
  <c r="P78" i="4"/>
  <c r="O78" i="4"/>
  <c r="M78" i="4"/>
  <c r="K78" i="4"/>
  <c r="U73" i="4"/>
  <c r="T73" i="4"/>
  <c r="S73" i="4"/>
  <c r="R73" i="4"/>
  <c r="W73" i="4" s="1"/>
  <c r="P73" i="4"/>
  <c r="O73" i="4"/>
  <c r="M73" i="4"/>
  <c r="K73" i="4"/>
  <c r="U72" i="4"/>
  <c r="T72" i="4"/>
  <c r="S72" i="4"/>
  <c r="R72" i="4"/>
  <c r="W72" i="4" s="1"/>
  <c r="P72" i="4"/>
  <c r="O72" i="4"/>
  <c r="M72" i="4"/>
  <c r="K72" i="4"/>
  <c r="U71" i="4"/>
  <c r="T71" i="4"/>
  <c r="S71" i="4"/>
  <c r="R71" i="4"/>
  <c r="W71" i="4" s="1"/>
  <c r="P71" i="4"/>
  <c r="O71" i="4"/>
  <c r="M71" i="4"/>
  <c r="K71" i="4"/>
  <c r="U70" i="4"/>
  <c r="T70" i="4"/>
  <c r="S70" i="4"/>
  <c r="R70" i="4"/>
  <c r="W70" i="4" s="1"/>
  <c r="P70" i="4"/>
  <c r="O70" i="4"/>
  <c r="M70" i="4"/>
  <c r="K70" i="4"/>
  <c r="U69" i="4"/>
  <c r="T69" i="4"/>
  <c r="S69" i="4"/>
  <c r="R69" i="4"/>
  <c r="W69" i="4" s="1"/>
  <c r="P69" i="4"/>
  <c r="O69" i="4"/>
  <c r="M69" i="4"/>
  <c r="K69" i="4"/>
  <c r="U68" i="4"/>
  <c r="T68" i="4"/>
  <c r="S68" i="4"/>
  <c r="R68" i="4"/>
  <c r="W68" i="4" s="1"/>
  <c r="P68" i="4"/>
  <c r="O68" i="4"/>
  <c r="M68" i="4"/>
  <c r="K68" i="4"/>
  <c r="U67" i="4"/>
  <c r="T67" i="4"/>
  <c r="S67" i="4"/>
  <c r="R67" i="4"/>
  <c r="W67" i="4" s="1"/>
  <c r="P67" i="4"/>
  <c r="O67" i="4"/>
  <c r="M67" i="4"/>
  <c r="K67" i="4"/>
  <c r="U66" i="4"/>
  <c r="T66" i="4"/>
  <c r="S66" i="4"/>
  <c r="R66" i="4"/>
  <c r="W66" i="4" s="1"/>
  <c r="P66" i="4"/>
  <c r="O66" i="4"/>
  <c r="M66" i="4"/>
  <c r="K66" i="4"/>
  <c r="U60" i="4"/>
  <c r="T60" i="4"/>
  <c r="S60" i="4"/>
  <c r="R60" i="4"/>
  <c r="P60" i="4"/>
  <c r="W60" i="4" s="1"/>
  <c r="O60" i="4"/>
  <c r="M60" i="4"/>
  <c r="K60" i="4"/>
  <c r="U59" i="4"/>
  <c r="T59" i="4"/>
  <c r="S59" i="4"/>
  <c r="R59" i="4"/>
  <c r="W59" i="4" s="1"/>
  <c r="P59" i="4"/>
  <c r="O59" i="4"/>
  <c r="M59" i="4"/>
  <c r="K59" i="4"/>
  <c r="U58" i="4"/>
  <c r="T58" i="4"/>
  <c r="S58" i="4"/>
  <c r="R58" i="4"/>
  <c r="W58" i="4" s="1"/>
  <c r="P58" i="4"/>
  <c r="O58" i="4"/>
  <c r="M58" i="4"/>
  <c r="K58" i="4"/>
  <c r="U57" i="4"/>
  <c r="T57" i="4"/>
  <c r="S57" i="4"/>
  <c r="R57" i="4"/>
  <c r="W57" i="4" s="1"/>
  <c r="P57" i="4"/>
  <c r="O57" i="4"/>
  <c r="M57" i="4"/>
  <c r="K57" i="4"/>
  <c r="U56" i="4"/>
  <c r="T56" i="4"/>
  <c r="S56" i="4"/>
  <c r="R56" i="4"/>
  <c r="W56" i="4" s="1"/>
  <c r="P56" i="4"/>
  <c r="O56" i="4"/>
  <c r="M56" i="4"/>
  <c r="K56" i="4"/>
  <c r="U55" i="4"/>
  <c r="T55" i="4"/>
  <c r="S55" i="4"/>
  <c r="R55" i="4"/>
  <c r="W55" i="4" s="1"/>
  <c r="P55" i="4"/>
  <c r="O55" i="4"/>
  <c r="M55" i="4"/>
  <c r="K55" i="4"/>
  <c r="U51" i="4"/>
  <c r="T51" i="4"/>
  <c r="S51" i="4"/>
  <c r="R51" i="4"/>
  <c r="W51" i="4" s="1"/>
  <c r="P51" i="4"/>
  <c r="O51" i="4"/>
  <c r="M51" i="4"/>
  <c r="K51" i="4"/>
  <c r="U50" i="4"/>
  <c r="T50" i="4"/>
  <c r="S50" i="4"/>
  <c r="R50" i="4"/>
  <c r="W50" i="4" s="1"/>
  <c r="P50" i="4"/>
  <c r="O50" i="4"/>
  <c r="M50" i="4"/>
  <c r="K50" i="4"/>
  <c r="U49" i="4"/>
  <c r="T49" i="4"/>
  <c r="S49" i="4"/>
  <c r="R49" i="4"/>
  <c r="W49" i="4" s="1"/>
  <c r="P49" i="4"/>
  <c r="O49" i="4"/>
  <c r="M49" i="4"/>
  <c r="K49" i="4"/>
  <c r="U48" i="4"/>
  <c r="T48" i="4"/>
  <c r="S48" i="4"/>
  <c r="R48" i="4"/>
  <c r="W48" i="4" s="1"/>
  <c r="P48" i="4"/>
  <c r="O48" i="4"/>
  <c r="M48" i="4"/>
  <c r="K48" i="4"/>
  <c r="U47" i="4"/>
  <c r="T47" i="4"/>
  <c r="S47" i="4"/>
  <c r="R47" i="4"/>
  <c r="W47" i="4" s="1"/>
  <c r="P47" i="4"/>
  <c r="O47" i="4"/>
  <c r="M47" i="4"/>
  <c r="K47" i="4"/>
  <c r="U46" i="4"/>
  <c r="T46" i="4"/>
  <c r="S46" i="4"/>
  <c r="R46" i="4"/>
  <c r="W46" i="4" s="1"/>
  <c r="P46" i="4"/>
  <c r="O46" i="4"/>
  <c r="M46" i="4"/>
  <c r="K46" i="4"/>
  <c r="U45" i="4"/>
  <c r="T45" i="4"/>
  <c r="S45" i="4"/>
  <c r="R45" i="4"/>
  <c r="W45" i="4" s="1"/>
  <c r="P45" i="4"/>
  <c r="O45" i="4"/>
  <c r="M45" i="4"/>
  <c r="K45" i="4"/>
  <c r="U44" i="4"/>
  <c r="T44" i="4"/>
  <c r="S44" i="4"/>
  <c r="R44" i="4"/>
  <c r="W44" i="4" s="1"/>
  <c r="P44" i="4"/>
  <c r="O44" i="4"/>
  <c r="M44" i="4"/>
  <c r="K44" i="4"/>
  <c r="U43" i="4"/>
  <c r="T43" i="4"/>
  <c r="S43" i="4"/>
  <c r="R43" i="4"/>
  <c r="W43" i="4" s="1"/>
  <c r="P43" i="4"/>
  <c r="O43" i="4"/>
  <c r="M43" i="4"/>
  <c r="K43" i="4"/>
  <c r="U42" i="4"/>
  <c r="T42" i="4"/>
  <c r="S42" i="4"/>
  <c r="R42" i="4"/>
  <c r="W42" i="4" s="1"/>
  <c r="P42" i="4"/>
  <c r="O42" i="4"/>
  <c r="M42" i="4"/>
  <c r="K42" i="4"/>
  <c r="U41" i="4"/>
  <c r="T41" i="4"/>
  <c r="S41" i="4"/>
  <c r="R41" i="4"/>
  <c r="W41" i="4" s="1"/>
  <c r="P41" i="4"/>
  <c r="O41" i="4"/>
  <c r="M41" i="4"/>
  <c r="K41" i="4"/>
  <c r="U40" i="4"/>
  <c r="T40" i="4"/>
  <c r="S40" i="4"/>
  <c r="R40" i="4"/>
  <c r="W40" i="4" s="1"/>
  <c r="P40" i="4"/>
  <c r="O40" i="4"/>
  <c r="M40" i="4"/>
  <c r="K40" i="4"/>
  <c r="U39" i="4"/>
  <c r="T39" i="4"/>
  <c r="S39" i="4"/>
  <c r="R39" i="4"/>
  <c r="W39" i="4" s="1"/>
  <c r="P39" i="4"/>
  <c r="O39" i="4"/>
  <c r="M39" i="4"/>
  <c r="K39" i="4"/>
  <c r="U38" i="4"/>
  <c r="T38" i="4"/>
  <c r="S38" i="4"/>
  <c r="R38" i="4"/>
  <c r="W38" i="4" s="1"/>
  <c r="P38" i="4"/>
  <c r="O38" i="4"/>
  <c r="M38" i="4"/>
  <c r="K38" i="4"/>
  <c r="U37" i="4"/>
  <c r="T37" i="4"/>
  <c r="S37" i="4"/>
  <c r="R37" i="4"/>
  <c r="W37" i="4" s="1"/>
  <c r="P37" i="4"/>
  <c r="O37" i="4"/>
  <c r="M37" i="4"/>
  <c r="K37" i="4"/>
  <c r="U36" i="4"/>
  <c r="T36" i="4"/>
  <c r="S36" i="4"/>
  <c r="R36" i="4"/>
  <c r="W36" i="4" s="1"/>
  <c r="P36" i="4"/>
  <c r="O36" i="4"/>
  <c r="M36" i="4"/>
  <c r="K36" i="4"/>
  <c r="U35" i="4"/>
  <c r="T35" i="4"/>
  <c r="S35" i="4"/>
  <c r="R35" i="4"/>
  <c r="W35" i="4" s="1"/>
  <c r="P35" i="4"/>
  <c r="O35" i="4"/>
  <c r="M35" i="4"/>
  <c r="K35" i="4"/>
  <c r="U34" i="4"/>
  <c r="T34" i="4"/>
  <c r="S34" i="4"/>
  <c r="R34" i="4"/>
  <c r="W34" i="4" s="1"/>
  <c r="P34" i="4"/>
  <c r="O34" i="4"/>
  <c r="M34" i="4"/>
  <c r="K34" i="4"/>
  <c r="U33" i="4"/>
  <c r="T33" i="4"/>
  <c r="S33" i="4"/>
  <c r="R33" i="4"/>
  <c r="W33" i="4" s="1"/>
  <c r="P33" i="4"/>
  <c r="O33" i="4"/>
  <c r="M33" i="4"/>
  <c r="K33" i="4"/>
  <c r="U32" i="4"/>
  <c r="T32" i="4"/>
  <c r="S32" i="4"/>
  <c r="R32" i="4"/>
  <c r="W32" i="4" s="1"/>
  <c r="P32" i="4"/>
  <c r="O32" i="4"/>
  <c r="M32" i="4"/>
  <c r="K32" i="4"/>
  <c r="U31" i="4"/>
  <c r="T31" i="4"/>
  <c r="S31" i="4"/>
  <c r="R31" i="4"/>
  <c r="W31" i="4" s="1"/>
  <c r="P31" i="4"/>
  <c r="O31" i="4"/>
  <c r="M31" i="4"/>
  <c r="K31" i="4"/>
  <c r="U26" i="4"/>
  <c r="T26" i="4"/>
  <c r="S26" i="4"/>
  <c r="R26" i="4"/>
  <c r="W26" i="4" s="1"/>
  <c r="P26" i="4"/>
  <c r="O26" i="4"/>
  <c r="M26" i="4"/>
  <c r="K26" i="4"/>
  <c r="U25" i="4"/>
  <c r="T25" i="4"/>
  <c r="S25" i="4"/>
  <c r="R25" i="4"/>
  <c r="P25" i="4"/>
  <c r="W25" i="4" s="1"/>
  <c r="O25" i="4"/>
  <c r="M25" i="4"/>
  <c r="K25" i="4"/>
  <c r="U24" i="4"/>
  <c r="T24" i="4"/>
  <c r="S24" i="4"/>
  <c r="R24" i="4"/>
  <c r="W24" i="4" s="1"/>
  <c r="P24" i="4"/>
  <c r="O24" i="4"/>
  <c r="M24" i="4"/>
  <c r="K24" i="4"/>
  <c r="U23" i="4"/>
  <c r="T23" i="4"/>
  <c r="S23" i="4"/>
  <c r="R23" i="4"/>
  <c r="W23" i="4" s="1"/>
  <c r="P23" i="4"/>
  <c r="O23" i="4"/>
  <c r="M23" i="4"/>
  <c r="K23" i="4"/>
  <c r="U22" i="4"/>
  <c r="T22" i="4"/>
  <c r="S22" i="4"/>
  <c r="R22" i="4"/>
  <c r="W22" i="4" s="1"/>
  <c r="P22" i="4"/>
  <c r="O22" i="4"/>
  <c r="M22" i="4"/>
  <c r="K22" i="4"/>
  <c r="U21" i="4"/>
  <c r="T21" i="4"/>
  <c r="S21" i="4"/>
  <c r="R21" i="4"/>
  <c r="W21" i="4" s="1"/>
  <c r="P21" i="4"/>
  <c r="O21" i="4"/>
  <c r="M21" i="4"/>
  <c r="K21" i="4"/>
  <c r="U20" i="4"/>
  <c r="T20" i="4"/>
  <c r="S20" i="4"/>
  <c r="R20" i="4"/>
  <c r="W20" i="4" s="1"/>
  <c r="P20" i="4"/>
  <c r="O20" i="4"/>
  <c r="M20" i="4"/>
  <c r="K20" i="4"/>
  <c r="U19" i="4"/>
  <c r="T19" i="4"/>
  <c r="S19" i="4"/>
  <c r="R19" i="4"/>
  <c r="W19" i="4" s="1"/>
  <c r="P19" i="4"/>
  <c r="O19" i="4"/>
  <c r="M19" i="4"/>
  <c r="K19" i="4"/>
  <c r="U18" i="4"/>
  <c r="T18" i="4"/>
  <c r="S18" i="4"/>
  <c r="R18" i="4"/>
  <c r="W18" i="4" s="1"/>
  <c r="P18" i="4"/>
  <c r="O18" i="4"/>
  <c r="M18" i="4"/>
  <c r="K18" i="4"/>
  <c r="U17" i="4"/>
  <c r="T17" i="4"/>
  <c r="S17" i="4"/>
  <c r="R17" i="4"/>
  <c r="P17" i="4"/>
  <c r="W17" i="4" s="1"/>
  <c r="O17" i="4"/>
  <c r="M17" i="4"/>
  <c r="K17" i="4"/>
  <c r="U16" i="4"/>
  <c r="T16" i="4"/>
  <c r="S16" i="4"/>
  <c r="R16" i="4"/>
  <c r="W16" i="4" s="1"/>
  <c r="P16" i="4"/>
  <c r="O16" i="4"/>
  <c r="M16" i="4"/>
  <c r="K16" i="4"/>
  <c r="U15" i="4"/>
  <c r="T15" i="4"/>
  <c r="S15" i="4"/>
  <c r="R15" i="4"/>
  <c r="W15" i="4" s="1"/>
  <c r="P15" i="4"/>
  <c r="O15" i="4"/>
  <c r="M15" i="4"/>
  <c r="K15" i="4"/>
  <c r="U14" i="4"/>
  <c r="T14" i="4"/>
  <c r="S14" i="4"/>
  <c r="R14" i="4"/>
  <c r="W14" i="4" s="1"/>
  <c r="P14" i="4"/>
  <c r="O14" i="4"/>
  <c r="M14" i="4"/>
  <c r="K14" i="4"/>
  <c r="U13" i="4"/>
  <c r="T13" i="4"/>
  <c r="S13" i="4"/>
  <c r="R13" i="4"/>
  <c r="W13" i="4" s="1"/>
  <c r="P13" i="4"/>
  <c r="O13" i="4"/>
  <c r="M13" i="4"/>
  <c r="K13" i="4"/>
  <c r="U9" i="4"/>
  <c r="T9" i="4"/>
  <c r="S9" i="4"/>
  <c r="R9" i="4"/>
  <c r="P9" i="4"/>
  <c r="W9" i="4" s="1"/>
  <c r="O9" i="4"/>
  <c r="M9" i="4"/>
  <c r="K9" i="4"/>
  <c r="U8" i="4"/>
  <c r="T8" i="4"/>
  <c r="S8" i="4"/>
  <c r="R8" i="4"/>
  <c r="W8" i="4" s="1"/>
  <c r="P8" i="4"/>
  <c r="H8" i="4"/>
  <c r="G8" i="4"/>
  <c r="U7" i="4"/>
  <c r="T7" i="4"/>
  <c r="S7" i="4"/>
  <c r="R7" i="4"/>
  <c r="W7" i="4" s="1"/>
  <c r="P7" i="4"/>
  <c r="H7" i="4"/>
  <c r="G7" i="4"/>
  <c r="U6" i="4"/>
  <c r="T6" i="4"/>
  <c r="S6" i="4"/>
  <c r="R6" i="4"/>
  <c r="W6" i="4" s="1"/>
  <c r="P6" i="4"/>
  <c r="O6" i="4"/>
  <c r="M6" i="4"/>
  <c r="K6" i="4"/>
  <c r="Y336" i="3"/>
  <c r="Z336" i="3" s="1"/>
  <c r="W336" i="3"/>
  <c r="V336" i="3"/>
  <c r="U336" i="3"/>
  <c r="T336" i="3"/>
  <c r="R336" i="3"/>
  <c r="Q336" i="3"/>
  <c r="O336" i="3"/>
  <c r="M336" i="3"/>
  <c r="W335" i="3"/>
  <c r="X335" i="3" s="1"/>
  <c r="V335" i="3"/>
  <c r="U335" i="3"/>
  <c r="T335" i="3"/>
  <c r="Y335" i="3" s="1"/>
  <c r="Z335" i="3" s="1"/>
  <c r="R335" i="3"/>
  <c r="Q335" i="3"/>
  <c r="O335" i="3"/>
  <c r="M335" i="3"/>
  <c r="W334" i="3"/>
  <c r="V334" i="3"/>
  <c r="U334" i="3"/>
  <c r="T334" i="3"/>
  <c r="Y334" i="3" s="1"/>
  <c r="Z334" i="3" s="1"/>
  <c r="R334" i="3"/>
  <c r="Q334" i="3"/>
  <c r="O334" i="3"/>
  <c r="M334" i="3"/>
  <c r="Y333" i="3"/>
  <c r="Z333" i="3" s="1"/>
  <c r="W333" i="3"/>
  <c r="X333" i="3" s="1"/>
  <c r="V333" i="3"/>
  <c r="U333" i="3"/>
  <c r="T333" i="3"/>
  <c r="R333" i="3"/>
  <c r="Q333" i="3"/>
  <c r="O333" i="3"/>
  <c r="M333" i="3"/>
  <c r="Y328" i="3"/>
  <c r="Z328" i="3" s="1"/>
  <c r="W328" i="3"/>
  <c r="V328" i="3"/>
  <c r="U328" i="3"/>
  <c r="T328" i="3"/>
  <c r="R328" i="3"/>
  <c r="Q328" i="3"/>
  <c r="O328" i="3"/>
  <c r="M328" i="3"/>
  <c r="S328" i="3" s="1"/>
  <c r="Y327" i="3"/>
  <c r="Z327" i="3" s="1"/>
  <c r="W327" i="3"/>
  <c r="X327" i="3" s="1"/>
  <c r="V327" i="3"/>
  <c r="U327" i="3"/>
  <c r="T327" i="3"/>
  <c r="R327" i="3"/>
  <c r="Q327" i="3"/>
  <c r="O327" i="3"/>
  <c r="M327" i="3"/>
  <c r="Y326" i="3"/>
  <c r="Z326" i="3" s="1"/>
  <c r="W326" i="3"/>
  <c r="V326" i="3"/>
  <c r="U326" i="3"/>
  <c r="T326" i="3"/>
  <c r="R326" i="3"/>
  <c r="Q326" i="3"/>
  <c r="O326" i="3"/>
  <c r="M326" i="3"/>
  <c r="W325" i="3"/>
  <c r="X325" i="3" s="1"/>
  <c r="V325" i="3"/>
  <c r="U325" i="3"/>
  <c r="T325" i="3"/>
  <c r="Y325" i="3" s="1"/>
  <c r="Z325" i="3" s="1"/>
  <c r="R325" i="3"/>
  <c r="Q325" i="3"/>
  <c r="O325" i="3"/>
  <c r="M325" i="3"/>
  <c r="W324" i="3"/>
  <c r="V324" i="3"/>
  <c r="U324" i="3"/>
  <c r="T324" i="3"/>
  <c r="Y324" i="3" s="1"/>
  <c r="Z324" i="3" s="1"/>
  <c r="R324" i="3"/>
  <c r="Q324" i="3"/>
  <c r="O324" i="3"/>
  <c r="M324" i="3"/>
  <c r="Y323" i="3"/>
  <c r="Z323" i="3" s="1"/>
  <c r="W323" i="3"/>
  <c r="X323" i="3" s="1"/>
  <c r="V323" i="3"/>
  <c r="U323" i="3"/>
  <c r="T323" i="3"/>
  <c r="R323" i="3"/>
  <c r="Q323" i="3"/>
  <c r="O323" i="3"/>
  <c r="M323" i="3"/>
  <c r="W322" i="3"/>
  <c r="V322" i="3"/>
  <c r="U322" i="3"/>
  <c r="T322" i="3"/>
  <c r="Y322" i="3" s="1"/>
  <c r="Z322" i="3" s="1"/>
  <c r="R322" i="3"/>
  <c r="Q322" i="3"/>
  <c r="O322" i="3"/>
  <c r="M322" i="3"/>
  <c r="Y321" i="3"/>
  <c r="Z321" i="3" s="1"/>
  <c r="W321" i="3"/>
  <c r="X321" i="3" s="1"/>
  <c r="V321" i="3"/>
  <c r="U321" i="3"/>
  <c r="T321" i="3"/>
  <c r="R321" i="3"/>
  <c r="Q321" i="3"/>
  <c r="O321" i="3"/>
  <c r="M321" i="3"/>
  <c r="Y320" i="3"/>
  <c r="Z320" i="3" s="1"/>
  <c r="W320" i="3"/>
  <c r="V320" i="3"/>
  <c r="U320" i="3"/>
  <c r="T320" i="3"/>
  <c r="R320" i="3"/>
  <c r="Q320" i="3"/>
  <c r="O320" i="3"/>
  <c r="M320" i="3"/>
  <c r="S320" i="3" s="1"/>
  <c r="W315" i="3"/>
  <c r="X315" i="3" s="1"/>
  <c r="V315" i="3"/>
  <c r="U315" i="3"/>
  <c r="T315" i="3"/>
  <c r="R315" i="3"/>
  <c r="Y315" i="3" s="1"/>
  <c r="Z315" i="3" s="1"/>
  <c r="Q315" i="3"/>
  <c r="O315" i="3"/>
  <c r="M315" i="3"/>
  <c r="Y314" i="3"/>
  <c r="Z314" i="3" s="1"/>
  <c r="W314" i="3"/>
  <c r="V314" i="3"/>
  <c r="U314" i="3"/>
  <c r="T314" i="3"/>
  <c r="R314" i="3"/>
  <c r="Q314" i="3"/>
  <c r="O314" i="3"/>
  <c r="M314" i="3"/>
  <c r="W313" i="3"/>
  <c r="X313" i="3" s="1"/>
  <c r="V313" i="3"/>
  <c r="U313" i="3"/>
  <c r="T313" i="3"/>
  <c r="Y313" i="3" s="1"/>
  <c r="Z313" i="3" s="1"/>
  <c r="R313" i="3"/>
  <c r="Q313" i="3"/>
  <c r="O313" i="3"/>
  <c r="M313" i="3"/>
  <c r="W312" i="3"/>
  <c r="V312" i="3"/>
  <c r="U312" i="3"/>
  <c r="T312" i="3"/>
  <c r="Y312" i="3" s="1"/>
  <c r="Z312" i="3" s="1"/>
  <c r="R312" i="3"/>
  <c r="Q312" i="3"/>
  <c r="O312" i="3"/>
  <c r="M312" i="3"/>
  <c r="Y311" i="3"/>
  <c r="Z311" i="3" s="1"/>
  <c r="W311" i="3"/>
  <c r="X311" i="3" s="1"/>
  <c r="V311" i="3"/>
  <c r="U311" i="3"/>
  <c r="T311" i="3"/>
  <c r="R311" i="3"/>
  <c r="Q311" i="3"/>
  <c r="O311" i="3"/>
  <c r="M311" i="3"/>
  <c r="W310" i="3"/>
  <c r="V310" i="3"/>
  <c r="U310" i="3"/>
  <c r="T310" i="3"/>
  <c r="Y310" i="3" s="1"/>
  <c r="Z310" i="3" s="1"/>
  <c r="R310" i="3"/>
  <c r="Q310" i="3"/>
  <c r="O310" i="3"/>
  <c r="M310" i="3"/>
  <c r="Y309" i="3"/>
  <c r="Z309" i="3" s="1"/>
  <c r="W309" i="3"/>
  <c r="X309" i="3" s="1"/>
  <c r="V309" i="3"/>
  <c r="U309" i="3"/>
  <c r="T309" i="3"/>
  <c r="R309" i="3"/>
  <c r="Q309" i="3"/>
  <c r="O309" i="3"/>
  <c r="M309" i="3"/>
  <c r="Y308" i="3"/>
  <c r="Z308" i="3" s="1"/>
  <c r="W308" i="3"/>
  <c r="V308" i="3"/>
  <c r="U308" i="3"/>
  <c r="T308" i="3"/>
  <c r="R308" i="3"/>
  <c r="Q308" i="3"/>
  <c r="O308" i="3"/>
  <c r="M308" i="3"/>
  <c r="S308" i="3" s="1"/>
  <c r="W307" i="3"/>
  <c r="X307" i="3" s="1"/>
  <c r="V307" i="3"/>
  <c r="U307" i="3"/>
  <c r="T307" i="3"/>
  <c r="Y307" i="3" s="1"/>
  <c r="Z307" i="3" s="1"/>
  <c r="R307" i="3"/>
  <c r="Q307" i="3"/>
  <c r="O307" i="3"/>
  <c r="M307" i="3"/>
  <c r="Y302" i="3"/>
  <c r="Z302" i="3" s="1"/>
  <c r="W302" i="3"/>
  <c r="V302" i="3"/>
  <c r="U302" i="3"/>
  <c r="T302" i="3"/>
  <c r="R302" i="3"/>
  <c r="Q302" i="3"/>
  <c r="O302" i="3"/>
  <c r="M302" i="3"/>
  <c r="W301" i="3"/>
  <c r="X301" i="3" s="1"/>
  <c r="V301" i="3"/>
  <c r="U301" i="3"/>
  <c r="T301" i="3"/>
  <c r="Y301" i="3" s="1"/>
  <c r="Z301" i="3" s="1"/>
  <c r="R301" i="3"/>
  <c r="Q301" i="3"/>
  <c r="O301" i="3"/>
  <c r="M301" i="3"/>
  <c r="W295" i="3"/>
  <c r="V295" i="3"/>
  <c r="U295" i="3"/>
  <c r="T295" i="3"/>
  <c r="Y295" i="3" s="1"/>
  <c r="Z295" i="3" s="1"/>
  <c r="R295" i="3"/>
  <c r="Q295" i="3"/>
  <c r="O295" i="3"/>
  <c r="M295" i="3"/>
  <c r="Y294" i="3"/>
  <c r="Z294" i="3" s="1"/>
  <c r="W294" i="3"/>
  <c r="X294" i="3" s="1"/>
  <c r="V294" i="3"/>
  <c r="U294" i="3"/>
  <c r="T294" i="3"/>
  <c r="R294" i="3"/>
  <c r="Q294" i="3"/>
  <c r="O294" i="3"/>
  <c r="M294" i="3"/>
  <c r="W293" i="3"/>
  <c r="V293" i="3"/>
  <c r="U293" i="3"/>
  <c r="T293" i="3"/>
  <c r="Y293" i="3" s="1"/>
  <c r="Z293" i="3" s="1"/>
  <c r="R293" i="3"/>
  <c r="Q293" i="3"/>
  <c r="O293" i="3"/>
  <c r="M293" i="3"/>
  <c r="S293" i="3" s="1"/>
  <c r="Y287" i="3"/>
  <c r="Z287" i="3" s="1"/>
  <c r="W287" i="3"/>
  <c r="X287" i="3" s="1"/>
  <c r="V287" i="3"/>
  <c r="U287" i="3"/>
  <c r="T287" i="3"/>
  <c r="R287" i="3"/>
  <c r="Q287" i="3"/>
  <c r="O287" i="3"/>
  <c r="M287" i="3"/>
  <c r="Y286" i="3"/>
  <c r="Z286" i="3" s="1"/>
  <c r="W286" i="3"/>
  <c r="V286" i="3"/>
  <c r="U286" i="3"/>
  <c r="T286" i="3"/>
  <c r="R286" i="3"/>
  <c r="Q286" i="3"/>
  <c r="O286" i="3"/>
  <c r="M286" i="3"/>
  <c r="S286" i="3" s="1"/>
  <c r="W285" i="3"/>
  <c r="X285" i="3" s="1"/>
  <c r="V285" i="3"/>
  <c r="U285" i="3"/>
  <c r="T285" i="3"/>
  <c r="Y285" i="3" s="1"/>
  <c r="Z285" i="3" s="1"/>
  <c r="R285" i="3"/>
  <c r="Q285" i="3"/>
  <c r="O285" i="3"/>
  <c r="M285" i="3"/>
  <c r="Y279" i="3"/>
  <c r="Z279" i="3" s="1"/>
  <c r="W279" i="3"/>
  <c r="V279" i="3"/>
  <c r="U279" i="3"/>
  <c r="T279" i="3"/>
  <c r="R279" i="3"/>
  <c r="Q279" i="3"/>
  <c r="O279" i="3"/>
  <c r="M279" i="3"/>
  <c r="W278" i="3"/>
  <c r="X278" i="3" s="1"/>
  <c r="V278" i="3"/>
  <c r="U278" i="3"/>
  <c r="T278" i="3"/>
  <c r="Y278" i="3" s="1"/>
  <c r="Z278" i="3" s="1"/>
  <c r="R278" i="3"/>
  <c r="Q278" i="3"/>
  <c r="O278" i="3"/>
  <c r="M278" i="3"/>
  <c r="W277" i="3"/>
  <c r="V277" i="3"/>
  <c r="U277" i="3"/>
  <c r="T277" i="3"/>
  <c r="Y277" i="3" s="1"/>
  <c r="Z277" i="3" s="1"/>
  <c r="R277" i="3"/>
  <c r="Q277" i="3"/>
  <c r="O277" i="3"/>
  <c r="M277" i="3"/>
  <c r="Y271" i="3"/>
  <c r="Z271" i="3" s="1"/>
  <c r="W271" i="3"/>
  <c r="X271" i="3" s="1"/>
  <c r="V271" i="3"/>
  <c r="U271" i="3"/>
  <c r="T271" i="3"/>
  <c r="R271" i="3"/>
  <c r="Q271" i="3"/>
  <c r="O271" i="3"/>
  <c r="M271" i="3"/>
  <c r="W270" i="3"/>
  <c r="V270" i="3"/>
  <c r="U270" i="3"/>
  <c r="T270" i="3"/>
  <c r="Y270" i="3" s="1"/>
  <c r="Z270" i="3" s="1"/>
  <c r="R270" i="3"/>
  <c r="Q270" i="3"/>
  <c r="O270" i="3"/>
  <c r="M270" i="3"/>
  <c r="S270" i="3" s="1"/>
  <c r="Y269" i="3"/>
  <c r="Z269" i="3" s="1"/>
  <c r="W269" i="3"/>
  <c r="X269" i="3" s="1"/>
  <c r="V269" i="3"/>
  <c r="U269" i="3"/>
  <c r="T269" i="3"/>
  <c r="R269" i="3"/>
  <c r="Q269" i="3"/>
  <c r="O269" i="3"/>
  <c r="M269" i="3"/>
  <c r="Y263" i="3"/>
  <c r="Z263" i="3" s="1"/>
  <c r="W263" i="3"/>
  <c r="V263" i="3"/>
  <c r="U263" i="3"/>
  <c r="T263" i="3"/>
  <c r="R263" i="3"/>
  <c r="Q263" i="3"/>
  <c r="O263" i="3"/>
  <c r="M263" i="3"/>
  <c r="S263" i="3" s="1"/>
  <c r="W262" i="3"/>
  <c r="X262" i="3" s="1"/>
  <c r="V262" i="3"/>
  <c r="U262" i="3"/>
  <c r="T262" i="3"/>
  <c r="R262" i="3"/>
  <c r="Y262" i="3" s="1"/>
  <c r="Z262" i="3" s="1"/>
  <c r="Q262" i="3"/>
  <c r="O262" i="3"/>
  <c r="M262" i="3"/>
  <c r="Y261" i="3"/>
  <c r="Z261" i="3" s="1"/>
  <c r="W261" i="3"/>
  <c r="V261" i="3"/>
  <c r="U261" i="3"/>
  <c r="T261" i="3"/>
  <c r="R261" i="3"/>
  <c r="Q261" i="3"/>
  <c r="O261" i="3"/>
  <c r="M261" i="3"/>
  <c r="W260" i="3"/>
  <c r="X260" i="3" s="1"/>
  <c r="V260" i="3"/>
  <c r="U260" i="3"/>
  <c r="T260" i="3"/>
  <c r="Y260" i="3" s="1"/>
  <c r="Z260" i="3" s="1"/>
  <c r="R260" i="3"/>
  <c r="Q260" i="3"/>
  <c r="O260" i="3"/>
  <c r="M260" i="3"/>
  <c r="W259" i="3"/>
  <c r="V259" i="3"/>
  <c r="U259" i="3"/>
  <c r="T259" i="3"/>
  <c r="Y259" i="3" s="1"/>
  <c r="Z259" i="3" s="1"/>
  <c r="R259" i="3"/>
  <c r="Q259" i="3"/>
  <c r="O259" i="3"/>
  <c r="M259" i="3"/>
  <c r="Y258" i="3"/>
  <c r="Z258" i="3" s="1"/>
  <c r="W258" i="3"/>
  <c r="X258" i="3" s="1"/>
  <c r="V258" i="3"/>
  <c r="U258" i="3"/>
  <c r="T258" i="3"/>
  <c r="R258" i="3"/>
  <c r="Q258" i="3"/>
  <c r="O258" i="3"/>
  <c r="M258" i="3"/>
  <c r="W253" i="3"/>
  <c r="V253" i="3"/>
  <c r="U253" i="3"/>
  <c r="T253" i="3"/>
  <c r="Y253" i="3" s="1"/>
  <c r="Z253" i="3" s="1"/>
  <c r="R253" i="3"/>
  <c r="Q253" i="3"/>
  <c r="O253" i="3"/>
  <c r="M253" i="3"/>
  <c r="S253" i="3" s="1"/>
  <c r="Y252" i="3"/>
  <c r="Z252" i="3" s="1"/>
  <c r="W252" i="3"/>
  <c r="X252" i="3" s="1"/>
  <c r="V252" i="3"/>
  <c r="U252" i="3"/>
  <c r="T252" i="3"/>
  <c r="R252" i="3"/>
  <c r="Q252" i="3"/>
  <c r="O252" i="3"/>
  <c r="M252" i="3"/>
  <c r="Y251" i="3"/>
  <c r="Z251" i="3" s="1"/>
  <c r="W251" i="3"/>
  <c r="V251" i="3"/>
  <c r="U251" i="3"/>
  <c r="T251" i="3"/>
  <c r="R251" i="3"/>
  <c r="Q251" i="3"/>
  <c r="O251" i="3"/>
  <c r="M251" i="3"/>
  <c r="S251" i="3" s="1"/>
  <c r="W250" i="3"/>
  <c r="X250" i="3" s="1"/>
  <c r="V250" i="3"/>
  <c r="U250" i="3"/>
  <c r="T250" i="3"/>
  <c r="Y250" i="3" s="1"/>
  <c r="Z250" i="3" s="1"/>
  <c r="R250" i="3"/>
  <c r="Q250" i="3"/>
  <c r="O250" i="3"/>
  <c r="M250" i="3"/>
  <c r="Y249" i="3"/>
  <c r="Z249" i="3" s="1"/>
  <c r="W249" i="3"/>
  <c r="V249" i="3"/>
  <c r="U249" i="3"/>
  <c r="T249" i="3"/>
  <c r="R249" i="3"/>
  <c r="Q249" i="3"/>
  <c r="O249" i="3"/>
  <c r="M249" i="3"/>
  <c r="W248" i="3"/>
  <c r="X248" i="3" s="1"/>
  <c r="V248" i="3"/>
  <c r="U248" i="3"/>
  <c r="T248" i="3"/>
  <c r="Y248" i="3" s="1"/>
  <c r="Z248" i="3" s="1"/>
  <c r="R248" i="3"/>
  <c r="Q248" i="3"/>
  <c r="S248" i="3" s="1"/>
  <c r="O248" i="3"/>
  <c r="M248" i="3"/>
  <c r="Y247" i="3"/>
  <c r="Z247" i="3" s="1"/>
  <c r="W247" i="3"/>
  <c r="X247" i="3" s="1"/>
  <c r="V247" i="3"/>
  <c r="U247" i="3"/>
  <c r="T247" i="3"/>
  <c r="R247" i="3"/>
  <c r="Q247" i="3"/>
  <c r="O247" i="3"/>
  <c r="M247" i="3"/>
  <c r="W246" i="3"/>
  <c r="V246" i="3"/>
  <c r="U246" i="3"/>
  <c r="T246" i="3"/>
  <c r="Y246" i="3" s="1"/>
  <c r="Z246" i="3" s="1"/>
  <c r="R246" i="3"/>
  <c r="Q246" i="3"/>
  <c r="O246" i="3"/>
  <c r="M246" i="3"/>
  <c r="S246" i="3" s="1"/>
  <c r="Y245" i="3"/>
  <c r="Z245" i="3" s="1"/>
  <c r="W245" i="3"/>
  <c r="X245" i="3" s="1"/>
  <c r="V245" i="3"/>
  <c r="U245" i="3"/>
  <c r="T245" i="3"/>
  <c r="R245" i="3"/>
  <c r="Q245" i="3"/>
  <c r="O245" i="3"/>
  <c r="M245" i="3"/>
  <c r="Y244" i="3"/>
  <c r="Z244" i="3" s="1"/>
  <c r="W244" i="3"/>
  <c r="V244" i="3"/>
  <c r="U244" i="3"/>
  <c r="T244" i="3"/>
  <c r="R244" i="3"/>
  <c r="Q244" i="3"/>
  <c r="O244" i="3"/>
  <c r="M244" i="3"/>
  <c r="S244" i="3" s="1"/>
  <c r="W243" i="3"/>
  <c r="X243" i="3" s="1"/>
  <c r="V243" i="3"/>
  <c r="U243" i="3"/>
  <c r="T243" i="3"/>
  <c r="Y243" i="3" s="1"/>
  <c r="Z243" i="3" s="1"/>
  <c r="R243" i="3"/>
  <c r="Q243" i="3"/>
  <c r="O243" i="3"/>
  <c r="M243" i="3"/>
  <c r="Y242" i="3"/>
  <c r="Z242" i="3" s="1"/>
  <c r="W242" i="3"/>
  <c r="V242" i="3"/>
  <c r="U242" i="3"/>
  <c r="T242" i="3"/>
  <c r="R242" i="3"/>
  <c r="Q242" i="3"/>
  <c r="O242" i="3"/>
  <c r="M242" i="3"/>
  <c r="W241" i="3"/>
  <c r="X241" i="3" s="1"/>
  <c r="V241" i="3"/>
  <c r="U241" i="3"/>
  <c r="T241" i="3"/>
  <c r="Y241" i="3" s="1"/>
  <c r="Z241" i="3" s="1"/>
  <c r="R241" i="3"/>
  <c r="Q241" i="3"/>
  <c r="O241" i="3"/>
  <c r="M241" i="3"/>
  <c r="W240" i="3"/>
  <c r="V240" i="3"/>
  <c r="U240" i="3"/>
  <c r="T240" i="3"/>
  <c r="Y240" i="3" s="1"/>
  <c r="Z240" i="3" s="1"/>
  <c r="R240" i="3"/>
  <c r="Q240" i="3"/>
  <c r="O240" i="3"/>
  <c r="M240" i="3"/>
  <c r="S240" i="3" s="1"/>
  <c r="W239" i="3"/>
  <c r="V239" i="3"/>
  <c r="U239" i="3"/>
  <c r="T239" i="3"/>
  <c r="Y239" i="3" s="1"/>
  <c r="Z239" i="3" s="1"/>
  <c r="R239" i="3"/>
  <c r="Q239" i="3"/>
  <c r="O239" i="3"/>
  <c r="M239" i="3"/>
  <c r="Y234" i="3"/>
  <c r="Z234" i="3" s="1"/>
  <c r="W234" i="3"/>
  <c r="X234" i="3" s="1"/>
  <c r="V234" i="3"/>
  <c r="U234" i="3"/>
  <c r="T234" i="3"/>
  <c r="R234" i="3"/>
  <c r="Q234" i="3"/>
  <c r="O234" i="3"/>
  <c r="M234" i="3"/>
  <c r="Y233" i="3"/>
  <c r="Z233" i="3" s="1"/>
  <c r="W233" i="3"/>
  <c r="V233" i="3"/>
  <c r="U233" i="3"/>
  <c r="T233" i="3"/>
  <c r="R233" i="3"/>
  <c r="Q233" i="3"/>
  <c r="O233" i="3"/>
  <c r="M233" i="3"/>
  <c r="S233" i="3" s="1"/>
  <c r="W232" i="3"/>
  <c r="X232" i="3" s="1"/>
  <c r="V232" i="3"/>
  <c r="U232" i="3"/>
  <c r="T232" i="3"/>
  <c r="Y232" i="3" s="1"/>
  <c r="Z232" i="3" s="1"/>
  <c r="R232" i="3"/>
  <c r="Q232" i="3"/>
  <c r="O232" i="3"/>
  <c r="M232" i="3"/>
  <c r="W231" i="3"/>
  <c r="V231" i="3"/>
  <c r="U231" i="3"/>
  <c r="T231" i="3"/>
  <c r="Y231" i="3" s="1"/>
  <c r="Z231" i="3" s="1"/>
  <c r="R231" i="3"/>
  <c r="Q231" i="3"/>
  <c r="O231" i="3"/>
  <c r="M231" i="3"/>
  <c r="S231" i="3" s="1"/>
  <c r="W230" i="3"/>
  <c r="X230" i="3" s="1"/>
  <c r="V230" i="3"/>
  <c r="U230" i="3"/>
  <c r="T230" i="3"/>
  <c r="Y230" i="3" s="1"/>
  <c r="Z230" i="3" s="1"/>
  <c r="R230" i="3"/>
  <c r="Q230" i="3"/>
  <c r="O230" i="3"/>
  <c r="M230" i="3"/>
  <c r="W229" i="3"/>
  <c r="V229" i="3"/>
  <c r="U229" i="3"/>
  <c r="T229" i="3"/>
  <c r="Y229" i="3" s="1"/>
  <c r="Z229" i="3" s="1"/>
  <c r="R229" i="3"/>
  <c r="Q229" i="3"/>
  <c r="O229" i="3"/>
  <c r="M229" i="3"/>
  <c r="Y228" i="3"/>
  <c r="Z228" i="3" s="1"/>
  <c r="W228" i="3"/>
  <c r="X228" i="3" s="1"/>
  <c r="V228" i="3"/>
  <c r="U228" i="3"/>
  <c r="T228" i="3"/>
  <c r="R228" i="3"/>
  <c r="Q228" i="3"/>
  <c r="O228" i="3"/>
  <c r="M228" i="3"/>
  <c r="Y227" i="3"/>
  <c r="Z227" i="3" s="1"/>
  <c r="W227" i="3"/>
  <c r="V227" i="3"/>
  <c r="U227" i="3"/>
  <c r="T227" i="3"/>
  <c r="R227" i="3"/>
  <c r="Q227" i="3"/>
  <c r="O227" i="3"/>
  <c r="M227" i="3"/>
  <c r="Y226" i="3"/>
  <c r="Z226" i="3" s="1"/>
  <c r="W226" i="3"/>
  <c r="V226" i="3"/>
  <c r="U226" i="3"/>
  <c r="T226" i="3"/>
  <c r="R226" i="3"/>
  <c r="Q226" i="3"/>
  <c r="O226" i="3"/>
  <c r="M226" i="3"/>
  <c r="Z225" i="3"/>
  <c r="W225" i="3"/>
  <c r="X225" i="3" s="1"/>
  <c r="V225" i="3"/>
  <c r="U225" i="3"/>
  <c r="T225" i="3"/>
  <c r="Y225" i="3" s="1"/>
  <c r="R225" i="3"/>
  <c r="Q225" i="3"/>
  <c r="O225" i="3"/>
  <c r="M225" i="3"/>
  <c r="W224" i="3"/>
  <c r="V224" i="3"/>
  <c r="U224" i="3"/>
  <c r="T224" i="3"/>
  <c r="Y224" i="3" s="1"/>
  <c r="Z224" i="3" s="1"/>
  <c r="R224" i="3"/>
  <c r="Q224" i="3"/>
  <c r="O224" i="3"/>
  <c r="M224" i="3"/>
  <c r="S224" i="3" s="1"/>
  <c r="W223" i="3"/>
  <c r="V223" i="3"/>
  <c r="U223" i="3"/>
  <c r="T223" i="3"/>
  <c r="Y223" i="3" s="1"/>
  <c r="Z223" i="3" s="1"/>
  <c r="R223" i="3"/>
  <c r="Q223" i="3"/>
  <c r="O223" i="3"/>
  <c r="M223" i="3"/>
  <c r="Y222" i="3"/>
  <c r="Z222" i="3" s="1"/>
  <c r="W222" i="3"/>
  <c r="V222" i="3"/>
  <c r="U222" i="3"/>
  <c r="T222" i="3"/>
  <c r="R222" i="3"/>
  <c r="Q222" i="3"/>
  <c r="O222" i="3"/>
  <c r="M222" i="3"/>
  <c r="Z221" i="3"/>
  <c r="Y221" i="3"/>
  <c r="W221" i="3"/>
  <c r="X221" i="3" s="1"/>
  <c r="V221" i="3"/>
  <c r="U221" i="3"/>
  <c r="T221" i="3"/>
  <c r="R221" i="3"/>
  <c r="Q221" i="3"/>
  <c r="O221" i="3"/>
  <c r="M221" i="3"/>
  <c r="Y220" i="3"/>
  <c r="Z220" i="3" s="1"/>
  <c r="W220" i="3"/>
  <c r="V220" i="3"/>
  <c r="U220" i="3"/>
  <c r="T220" i="3"/>
  <c r="R220" i="3"/>
  <c r="Q220" i="3"/>
  <c r="O220" i="3"/>
  <c r="M220" i="3"/>
  <c r="Y219" i="3"/>
  <c r="Z219" i="3" s="1"/>
  <c r="W219" i="3"/>
  <c r="V219" i="3"/>
  <c r="U219" i="3"/>
  <c r="T219" i="3"/>
  <c r="R219" i="3"/>
  <c r="Q219" i="3"/>
  <c r="O219" i="3"/>
  <c r="M219" i="3"/>
  <c r="S219" i="3" s="1"/>
  <c r="W214" i="3"/>
  <c r="V214" i="3"/>
  <c r="U214" i="3"/>
  <c r="T214" i="3"/>
  <c r="R214" i="3"/>
  <c r="Y214" i="3" s="1"/>
  <c r="Z214" i="3" s="1"/>
  <c r="Q214" i="3"/>
  <c r="O214" i="3"/>
  <c r="M214" i="3"/>
  <c r="W213" i="3"/>
  <c r="V213" i="3"/>
  <c r="U213" i="3"/>
  <c r="T213" i="3"/>
  <c r="Y213" i="3" s="1"/>
  <c r="R213" i="3"/>
  <c r="H213" i="3"/>
  <c r="G213" i="3"/>
  <c r="W212" i="3"/>
  <c r="V212" i="3"/>
  <c r="U212" i="3"/>
  <c r="T212" i="3"/>
  <c r="Y212" i="3" s="1"/>
  <c r="R212" i="3"/>
  <c r="Q212" i="3"/>
  <c r="M212" i="3"/>
  <c r="S212" i="3" s="1"/>
  <c r="H212" i="3"/>
  <c r="O212" i="3" s="1"/>
  <c r="G212" i="3"/>
  <c r="Y211" i="3"/>
  <c r="Z211" i="3" s="1"/>
  <c r="W211" i="3"/>
  <c r="X211" i="3" s="1"/>
  <c r="V211" i="3"/>
  <c r="U211" i="3"/>
  <c r="T211" i="3"/>
  <c r="R211" i="3"/>
  <c r="Q211" i="3"/>
  <c r="O211" i="3"/>
  <c r="M211" i="3"/>
  <c r="W205" i="3"/>
  <c r="V205" i="3"/>
  <c r="U205" i="3"/>
  <c r="T205" i="3"/>
  <c r="Y205" i="3" s="1"/>
  <c r="Z205" i="3" s="1"/>
  <c r="R205" i="3"/>
  <c r="Q205" i="3"/>
  <c r="O205" i="3"/>
  <c r="M205" i="3"/>
  <c r="W204" i="3"/>
  <c r="X204" i="3" s="1"/>
  <c r="V204" i="3"/>
  <c r="U204" i="3"/>
  <c r="T204" i="3"/>
  <c r="Y204" i="3" s="1"/>
  <c r="Z204" i="3" s="1"/>
  <c r="R204" i="3"/>
  <c r="Q204" i="3"/>
  <c r="O204" i="3"/>
  <c r="M204" i="3"/>
  <c r="Y203" i="3"/>
  <c r="Z203" i="3" s="1"/>
  <c r="W203" i="3"/>
  <c r="V203" i="3"/>
  <c r="U203" i="3"/>
  <c r="T203" i="3"/>
  <c r="R203" i="3"/>
  <c r="Q203" i="3"/>
  <c r="O203" i="3"/>
  <c r="M203" i="3"/>
  <c r="W202" i="3"/>
  <c r="X202" i="3" s="1"/>
  <c r="V202" i="3"/>
  <c r="U202" i="3"/>
  <c r="T202" i="3"/>
  <c r="Y202" i="3" s="1"/>
  <c r="Z202" i="3" s="1"/>
  <c r="R202" i="3"/>
  <c r="Q202" i="3"/>
  <c r="O202" i="3"/>
  <c r="M202" i="3"/>
  <c r="W201" i="3"/>
  <c r="V201" i="3"/>
  <c r="U201" i="3"/>
  <c r="T201" i="3"/>
  <c r="Y201" i="3" s="1"/>
  <c r="Z201" i="3" s="1"/>
  <c r="R201" i="3"/>
  <c r="Q201" i="3"/>
  <c r="O201" i="3"/>
  <c r="M201" i="3"/>
  <c r="S201" i="3" s="1"/>
  <c r="Y196" i="3"/>
  <c r="Z196" i="3" s="1"/>
  <c r="W196" i="3"/>
  <c r="X196" i="3" s="1"/>
  <c r="V196" i="3"/>
  <c r="U196" i="3"/>
  <c r="T196" i="3"/>
  <c r="R196" i="3"/>
  <c r="Q196" i="3"/>
  <c r="O196" i="3"/>
  <c r="M196" i="3"/>
  <c r="Y195" i="3"/>
  <c r="Z195" i="3" s="1"/>
  <c r="W195" i="3"/>
  <c r="V195" i="3"/>
  <c r="U195" i="3"/>
  <c r="T195" i="3"/>
  <c r="R195" i="3"/>
  <c r="Q195" i="3"/>
  <c r="O195" i="3"/>
  <c r="M195" i="3"/>
  <c r="Y194" i="3"/>
  <c r="Z194" i="3" s="1"/>
  <c r="W194" i="3"/>
  <c r="X194" i="3" s="1"/>
  <c r="V194" i="3"/>
  <c r="U194" i="3"/>
  <c r="T194" i="3"/>
  <c r="R194" i="3"/>
  <c r="Q194" i="3"/>
  <c r="O194" i="3"/>
  <c r="M194" i="3"/>
  <c r="Y189" i="3"/>
  <c r="Z189" i="3" s="1"/>
  <c r="W189" i="3"/>
  <c r="V189" i="3"/>
  <c r="U189" i="3"/>
  <c r="T189" i="3"/>
  <c r="R189" i="3"/>
  <c r="Q189" i="3"/>
  <c r="O189" i="3"/>
  <c r="M189" i="3"/>
  <c r="S189" i="3" s="1"/>
  <c r="W188" i="3"/>
  <c r="X188" i="3" s="1"/>
  <c r="V188" i="3"/>
  <c r="U188" i="3"/>
  <c r="T188" i="3"/>
  <c r="Y188" i="3" s="1"/>
  <c r="Z188" i="3" s="1"/>
  <c r="R188" i="3"/>
  <c r="Q188" i="3"/>
  <c r="O188" i="3"/>
  <c r="M188" i="3"/>
  <c r="W187" i="3"/>
  <c r="V187" i="3"/>
  <c r="U187" i="3"/>
  <c r="T187" i="3"/>
  <c r="Y187" i="3" s="1"/>
  <c r="Z187" i="3" s="1"/>
  <c r="R187" i="3"/>
  <c r="Q187" i="3"/>
  <c r="O187" i="3"/>
  <c r="M187" i="3"/>
  <c r="W186" i="3"/>
  <c r="X186" i="3" s="1"/>
  <c r="V186" i="3"/>
  <c r="U186" i="3"/>
  <c r="T186" i="3"/>
  <c r="Y186" i="3" s="1"/>
  <c r="Z186" i="3" s="1"/>
  <c r="R186" i="3"/>
  <c r="Q186" i="3"/>
  <c r="O186" i="3"/>
  <c r="M186" i="3"/>
  <c r="W180" i="3"/>
  <c r="V180" i="3"/>
  <c r="U180" i="3"/>
  <c r="T180" i="3"/>
  <c r="Y180" i="3" s="1"/>
  <c r="Z180" i="3" s="1"/>
  <c r="R180" i="3"/>
  <c r="Q180" i="3"/>
  <c r="O180" i="3"/>
  <c r="M180" i="3"/>
  <c r="Y179" i="3"/>
  <c r="Z179" i="3" s="1"/>
  <c r="W179" i="3"/>
  <c r="X179" i="3" s="1"/>
  <c r="V179" i="3"/>
  <c r="U179" i="3"/>
  <c r="T179" i="3"/>
  <c r="R179" i="3"/>
  <c r="Q179" i="3"/>
  <c r="O179" i="3"/>
  <c r="M179" i="3"/>
  <c r="W178" i="3"/>
  <c r="V178" i="3"/>
  <c r="U178" i="3"/>
  <c r="T178" i="3"/>
  <c r="Y178" i="3" s="1"/>
  <c r="Z178" i="3" s="1"/>
  <c r="R178" i="3"/>
  <c r="Q178" i="3"/>
  <c r="O178" i="3"/>
  <c r="M178" i="3"/>
  <c r="Y177" i="3"/>
  <c r="Z177" i="3" s="1"/>
  <c r="W177" i="3"/>
  <c r="X177" i="3" s="1"/>
  <c r="V177" i="3"/>
  <c r="U177" i="3"/>
  <c r="T177" i="3"/>
  <c r="R177" i="3"/>
  <c r="Q177" i="3"/>
  <c r="O177" i="3"/>
  <c r="M177" i="3"/>
  <c r="Y176" i="3"/>
  <c r="Z176" i="3" s="1"/>
  <c r="W176" i="3"/>
  <c r="V176" i="3"/>
  <c r="U176" i="3"/>
  <c r="T176" i="3"/>
  <c r="R176" i="3"/>
  <c r="Q176" i="3"/>
  <c r="O176" i="3"/>
  <c r="M176" i="3"/>
  <c r="S176" i="3" s="1"/>
  <c r="W175" i="3"/>
  <c r="X175" i="3" s="1"/>
  <c r="V175" i="3"/>
  <c r="U175" i="3"/>
  <c r="T175" i="3"/>
  <c r="Y175" i="3" s="1"/>
  <c r="Z175" i="3" s="1"/>
  <c r="R175" i="3"/>
  <c r="Q175" i="3"/>
  <c r="O175" i="3"/>
  <c r="M175" i="3"/>
  <c r="W174" i="3"/>
  <c r="V174" i="3"/>
  <c r="U174" i="3"/>
  <c r="T174" i="3"/>
  <c r="Y174" i="3" s="1"/>
  <c r="Z174" i="3" s="1"/>
  <c r="R174" i="3"/>
  <c r="Q174" i="3"/>
  <c r="O174" i="3"/>
  <c r="M174" i="3"/>
  <c r="W169" i="3"/>
  <c r="X169" i="3" s="1"/>
  <c r="V169" i="3"/>
  <c r="U169" i="3"/>
  <c r="T169" i="3"/>
  <c r="Y169" i="3" s="1"/>
  <c r="Z169" i="3" s="1"/>
  <c r="R169" i="3"/>
  <c r="Q169" i="3"/>
  <c r="O169" i="3"/>
  <c r="M169" i="3"/>
  <c r="Y168" i="3"/>
  <c r="Z168" i="3" s="1"/>
  <c r="W168" i="3"/>
  <c r="V168" i="3"/>
  <c r="U168" i="3"/>
  <c r="T168" i="3"/>
  <c r="R168" i="3"/>
  <c r="Q168" i="3"/>
  <c r="O168" i="3"/>
  <c r="M168" i="3"/>
  <c r="S168" i="3" s="1"/>
  <c r="Y167" i="3"/>
  <c r="Z167" i="3" s="1"/>
  <c r="W167" i="3"/>
  <c r="X167" i="3" s="1"/>
  <c r="V167" i="3"/>
  <c r="U167" i="3"/>
  <c r="T167" i="3"/>
  <c r="R167" i="3"/>
  <c r="Q167" i="3"/>
  <c r="O167" i="3"/>
  <c r="M167" i="3"/>
  <c r="W166" i="3"/>
  <c r="V166" i="3"/>
  <c r="U166" i="3"/>
  <c r="T166" i="3"/>
  <c r="Y166" i="3" s="1"/>
  <c r="Z166" i="3" s="1"/>
  <c r="R166" i="3"/>
  <c r="Q166" i="3"/>
  <c r="O166" i="3"/>
  <c r="M166" i="3"/>
  <c r="Y165" i="3"/>
  <c r="Z165" i="3" s="1"/>
  <c r="W165" i="3"/>
  <c r="X165" i="3" s="1"/>
  <c r="V165" i="3"/>
  <c r="U165" i="3"/>
  <c r="T165" i="3"/>
  <c r="R165" i="3"/>
  <c r="Q165" i="3"/>
  <c r="O165" i="3"/>
  <c r="M165" i="3"/>
  <c r="W160" i="3"/>
  <c r="V160" i="3"/>
  <c r="U160" i="3"/>
  <c r="T160" i="3"/>
  <c r="Y160" i="3" s="1"/>
  <c r="Z160" i="3" s="1"/>
  <c r="R160" i="3"/>
  <c r="Q160" i="3"/>
  <c r="O160" i="3"/>
  <c r="M160" i="3"/>
  <c r="S160" i="3" s="1"/>
  <c r="W159" i="3"/>
  <c r="X159" i="3" s="1"/>
  <c r="V159" i="3"/>
  <c r="U159" i="3"/>
  <c r="T159" i="3"/>
  <c r="Y159" i="3" s="1"/>
  <c r="Z159" i="3" s="1"/>
  <c r="R159" i="3"/>
  <c r="Q159" i="3"/>
  <c r="O159" i="3"/>
  <c r="M159" i="3"/>
  <c r="Y158" i="3"/>
  <c r="Z158" i="3" s="1"/>
  <c r="W158" i="3"/>
  <c r="V158" i="3"/>
  <c r="U158" i="3"/>
  <c r="T158" i="3"/>
  <c r="R158" i="3"/>
  <c r="Q158" i="3"/>
  <c r="O158" i="3"/>
  <c r="M158" i="3"/>
  <c r="W157" i="3"/>
  <c r="X157" i="3" s="1"/>
  <c r="V157" i="3"/>
  <c r="U157" i="3"/>
  <c r="T157" i="3"/>
  <c r="Y157" i="3" s="1"/>
  <c r="Z157" i="3" s="1"/>
  <c r="R157" i="3"/>
  <c r="Q157" i="3"/>
  <c r="O157" i="3"/>
  <c r="M157" i="3"/>
  <c r="Y156" i="3"/>
  <c r="Z156" i="3" s="1"/>
  <c r="W156" i="3"/>
  <c r="V156" i="3"/>
  <c r="U156" i="3"/>
  <c r="T156" i="3"/>
  <c r="R156" i="3"/>
  <c r="Q156" i="3"/>
  <c r="O156" i="3"/>
  <c r="M156" i="3"/>
  <c r="S156" i="3" s="1"/>
  <c r="Y155" i="3"/>
  <c r="Z155" i="3" s="1"/>
  <c r="W155" i="3"/>
  <c r="X155" i="3" s="1"/>
  <c r="V155" i="3"/>
  <c r="U155" i="3"/>
  <c r="T155" i="3"/>
  <c r="R155" i="3"/>
  <c r="Q155" i="3"/>
  <c r="O155" i="3"/>
  <c r="M155" i="3"/>
  <c r="Y150" i="3"/>
  <c r="Z150" i="3" s="1"/>
  <c r="W150" i="3"/>
  <c r="V150" i="3"/>
  <c r="U150" i="3"/>
  <c r="T150" i="3"/>
  <c r="R150" i="3"/>
  <c r="Q150" i="3"/>
  <c r="O150" i="3"/>
  <c r="M150" i="3"/>
  <c r="Y149" i="3"/>
  <c r="W149" i="3"/>
  <c r="X149" i="3" s="1"/>
  <c r="V149" i="3"/>
  <c r="U149" i="3"/>
  <c r="T149" i="3"/>
  <c r="R149" i="3"/>
  <c r="H149" i="3"/>
  <c r="G149" i="3"/>
  <c r="W142" i="3"/>
  <c r="X142" i="3" s="1"/>
  <c r="V142" i="3"/>
  <c r="U142" i="3"/>
  <c r="T142" i="3"/>
  <c r="Y142" i="3" s="1"/>
  <c r="Z142" i="3" s="1"/>
  <c r="R142" i="3"/>
  <c r="Q142" i="3"/>
  <c r="O142" i="3"/>
  <c r="M142" i="3"/>
  <c r="W141" i="3"/>
  <c r="V141" i="3"/>
  <c r="U141" i="3"/>
  <c r="T141" i="3"/>
  <c r="Y141" i="3" s="1"/>
  <c r="Z141" i="3" s="1"/>
  <c r="R141" i="3"/>
  <c r="Q141" i="3"/>
  <c r="O141" i="3"/>
  <c r="M141" i="3"/>
  <c r="W140" i="3"/>
  <c r="X140" i="3" s="1"/>
  <c r="V140" i="3"/>
  <c r="U140" i="3"/>
  <c r="T140" i="3"/>
  <c r="R140" i="3"/>
  <c r="Y140" i="3" s="1"/>
  <c r="Z140" i="3" s="1"/>
  <c r="Q140" i="3"/>
  <c r="O140" i="3"/>
  <c r="M140" i="3"/>
  <c r="Y139" i="3"/>
  <c r="Z139" i="3" s="1"/>
  <c r="W139" i="3"/>
  <c r="V139" i="3"/>
  <c r="U139" i="3"/>
  <c r="T139" i="3"/>
  <c r="R139" i="3"/>
  <c r="Q139" i="3"/>
  <c r="O139" i="3"/>
  <c r="M139" i="3"/>
  <c r="S139" i="3" s="1"/>
  <c r="Y138" i="3"/>
  <c r="Z138" i="3" s="1"/>
  <c r="W138" i="3"/>
  <c r="V138" i="3"/>
  <c r="U138" i="3"/>
  <c r="T138" i="3"/>
  <c r="R138" i="3"/>
  <c r="Q138" i="3"/>
  <c r="O138" i="3"/>
  <c r="M138" i="3"/>
  <c r="Y137" i="3"/>
  <c r="Z137" i="3" s="1"/>
  <c r="W137" i="3"/>
  <c r="X137" i="3" s="1"/>
  <c r="V137" i="3"/>
  <c r="U137" i="3"/>
  <c r="T137" i="3"/>
  <c r="R137" i="3"/>
  <c r="Q137" i="3"/>
  <c r="O137" i="3"/>
  <c r="M137" i="3"/>
  <c r="Y136" i="3"/>
  <c r="Z136" i="3" s="1"/>
  <c r="W136" i="3"/>
  <c r="X136" i="3" s="1"/>
  <c r="V136" i="3"/>
  <c r="U136" i="3"/>
  <c r="T136" i="3"/>
  <c r="R136" i="3"/>
  <c r="Q136" i="3"/>
  <c r="O136" i="3"/>
  <c r="M136" i="3"/>
  <c r="S136" i="3" s="1"/>
  <c r="W131" i="3"/>
  <c r="V131" i="3"/>
  <c r="U131" i="3"/>
  <c r="T131" i="3"/>
  <c r="Y131" i="3" s="1"/>
  <c r="Z131" i="3" s="1"/>
  <c r="R131" i="3"/>
  <c r="Q131" i="3"/>
  <c r="O131" i="3"/>
  <c r="M131" i="3"/>
  <c r="W130" i="3"/>
  <c r="X130" i="3" s="1"/>
  <c r="V130" i="3"/>
  <c r="U130" i="3"/>
  <c r="T130" i="3"/>
  <c r="Y130" i="3" s="1"/>
  <c r="Z130" i="3" s="1"/>
  <c r="R130" i="3"/>
  <c r="Q130" i="3"/>
  <c r="O130" i="3"/>
  <c r="M130" i="3"/>
  <c r="Y129" i="3"/>
  <c r="Z129" i="3" s="1"/>
  <c r="W129" i="3"/>
  <c r="V129" i="3"/>
  <c r="U129" i="3"/>
  <c r="T129" i="3"/>
  <c r="R129" i="3"/>
  <c r="Q129" i="3"/>
  <c r="O129" i="3"/>
  <c r="M129" i="3"/>
  <c r="S129" i="3" s="1"/>
  <c r="W128" i="3"/>
  <c r="V128" i="3"/>
  <c r="U128" i="3"/>
  <c r="T128" i="3"/>
  <c r="Y128" i="3" s="1"/>
  <c r="Z128" i="3" s="1"/>
  <c r="R128" i="3"/>
  <c r="Q128" i="3"/>
  <c r="O128" i="3"/>
  <c r="M128" i="3"/>
  <c r="W127" i="3"/>
  <c r="V127" i="3"/>
  <c r="U127" i="3"/>
  <c r="T127" i="3"/>
  <c r="Y127" i="3" s="1"/>
  <c r="Z127" i="3" s="1"/>
  <c r="R127" i="3"/>
  <c r="Q127" i="3"/>
  <c r="O127" i="3"/>
  <c r="M127" i="3"/>
  <c r="Y126" i="3"/>
  <c r="Z126" i="3" s="1"/>
  <c r="W126" i="3"/>
  <c r="X126" i="3" s="1"/>
  <c r="V126" i="3"/>
  <c r="U126" i="3"/>
  <c r="T126" i="3"/>
  <c r="R126" i="3"/>
  <c r="Q126" i="3"/>
  <c r="O126" i="3"/>
  <c r="M126" i="3"/>
  <c r="S126" i="3" s="1"/>
  <c r="Y125" i="3"/>
  <c r="Z125" i="3" s="1"/>
  <c r="W125" i="3"/>
  <c r="X125" i="3" s="1"/>
  <c r="V125" i="3"/>
  <c r="U125" i="3"/>
  <c r="T125" i="3"/>
  <c r="R125" i="3"/>
  <c r="Q125" i="3"/>
  <c r="O125" i="3"/>
  <c r="M125" i="3"/>
  <c r="S125" i="3" s="1"/>
  <c r="Y124" i="3"/>
  <c r="Z124" i="3" s="1"/>
  <c r="W124" i="3"/>
  <c r="X124" i="3" s="1"/>
  <c r="V124" i="3"/>
  <c r="U124" i="3"/>
  <c r="T124" i="3"/>
  <c r="R124" i="3"/>
  <c r="Q124" i="3"/>
  <c r="O124" i="3"/>
  <c r="M124" i="3"/>
  <c r="Y123" i="3"/>
  <c r="Z123" i="3" s="1"/>
  <c r="W123" i="3"/>
  <c r="V123" i="3"/>
  <c r="U123" i="3"/>
  <c r="T123" i="3"/>
  <c r="R123" i="3"/>
  <c r="Q123" i="3"/>
  <c r="O123" i="3"/>
  <c r="M123" i="3"/>
  <c r="W122" i="3"/>
  <c r="X122" i="3" s="1"/>
  <c r="V122" i="3"/>
  <c r="U122" i="3"/>
  <c r="T122" i="3"/>
  <c r="Y122" i="3" s="1"/>
  <c r="Z122" i="3" s="1"/>
  <c r="R122" i="3"/>
  <c r="Q122" i="3"/>
  <c r="O122" i="3"/>
  <c r="M122" i="3"/>
  <c r="Y121" i="3"/>
  <c r="Z121" i="3" s="1"/>
  <c r="W121" i="3"/>
  <c r="V121" i="3"/>
  <c r="U121" i="3"/>
  <c r="T121" i="3"/>
  <c r="R121" i="3"/>
  <c r="Q121" i="3"/>
  <c r="O121" i="3"/>
  <c r="M121" i="3"/>
  <c r="S121" i="3" s="1"/>
  <c r="W120" i="3"/>
  <c r="V120" i="3"/>
  <c r="U120" i="3"/>
  <c r="T120" i="3"/>
  <c r="Y120" i="3" s="1"/>
  <c r="Z120" i="3" s="1"/>
  <c r="R120" i="3"/>
  <c r="Q120" i="3"/>
  <c r="O120" i="3"/>
  <c r="M120" i="3"/>
  <c r="W119" i="3"/>
  <c r="X119" i="3" s="1"/>
  <c r="V119" i="3"/>
  <c r="U119" i="3"/>
  <c r="T119" i="3"/>
  <c r="Y119" i="3" s="1"/>
  <c r="Z119" i="3" s="1"/>
  <c r="R119" i="3"/>
  <c r="Q119" i="3"/>
  <c r="O119" i="3"/>
  <c r="M119" i="3"/>
  <c r="S119" i="3" s="1"/>
  <c r="Y118" i="3"/>
  <c r="Z118" i="3" s="1"/>
  <c r="W118" i="3"/>
  <c r="V118" i="3"/>
  <c r="U118" i="3"/>
  <c r="T118" i="3"/>
  <c r="R118" i="3"/>
  <c r="Q118" i="3"/>
  <c r="O118" i="3"/>
  <c r="M118" i="3"/>
  <c r="S118" i="3" s="1"/>
  <c r="W117" i="3"/>
  <c r="V117" i="3"/>
  <c r="U117" i="3"/>
  <c r="T117" i="3"/>
  <c r="Y117" i="3" s="1"/>
  <c r="Z117" i="3" s="1"/>
  <c r="R117" i="3"/>
  <c r="Q117" i="3"/>
  <c r="O117" i="3"/>
  <c r="M117" i="3"/>
  <c r="Y116" i="3"/>
  <c r="Z116" i="3" s="1"/>
  <c r="W116" i="3"/>
  <c r="X116" i="3" s="1"/>
  <c r="V116" i="3"/>
  <c r="U116" i="3"/>
  <c r="T116" i="3"/>
  <c r="R116" i="3"/>
  <c r="Q116" i="3"/>
  <c r="O116" i="3"/>
  <c r="M116" i="3"/>
  <c r="Y111" i="3"/>
  <c r="Z111" i="3" s="1"/>
  <c r="W111" i="3"/>
  <c r="V111" i="3"/>
  <c r="U111" i="3"/>
  <c r="T111" i="3"/>
  <c r="R111" i="3"/>
  <c r="Q111" i="3"/>
  <c r="O111" i="3"/>
  <c r="M111" i="3"/>
  <c r="S111" i="3" s="1"/>
  <c r="W110" i="3"/>
  <c r="X110" i="3" s="1"/>
  <c r="V110" i="3"/>
  <c r="U110" i="3"/>
  <c r="T110" i="3"/>
  <c r="R110" i="3"/>
  <c r="Y110" i="3" s="1"/>
  <c r="Z110" i="3" s="1"/>
  <c r="Q110" i="3"/>
  <c r="O110" i="3"/>
  <c r="M110" i="3"/>
  <c r="W109" i="3"/>
  <c r="V109" i="3"/>
  <c r="U109" i="3"/>
  <c r="T109" i="3"/>
  <c r="Y109" i="3" s="1"/>
  <c r="Z109" i="3" s="1"/>
  <c r="R109" i="3"/>
  <c r="Q109" i="3"/>
  <c r="O109" i="3"/>
  <c r="M109" i="3"/>
  <c r="S109" i="3" s="1"/>
  <c r="W108" i="3"/>
  <c r="V108" i="3"/>
  <c r="U108" i="3"/>
  <c r="T108" i="3"/>
  <c r="Y108" i="3" s="1"/>
  <c r="Z108" i="3" s="1"/>
  <c r="R108" i="3"/>
  <c r="Q108" i="3"/>
  <c r="O108" i="3"/>
  <c r="M108" i="3"/>
  <c r="Y107" i="3"/>
  <c r="Z107" i="3" s="1"/>
  <c r="W107" i="3"/>
  <c r="X107" i="3" s="1"/>
  <c r="V107" i="3"/>
  <c r="U107" i="3"/>
  <c r="T107" i="3"/>
  <c r="R107" i="3"/>
  <c r="Q107" i="3"/>
  <c r="O107" i="3"/>
  <c r="M107" i="3"/>
  <c r="Y106" i="3"/>
  <c r="Z106" i="3" s="1"/>
  <c r="W106" i="3"/>
  <c r="V106" i="3"/>
  <c r="U106" i="3"/>
  <c r="T106" i="3"/>
  <c r="R106" i="3"/>
  <c r="Q106" i="3"/>
  <c r="O106" i="3"/>
  <c r="M106" i="3"/>
  <c r="S106" i="3" s="1"/>
  <c r="W105" i="3"/>
  <c r="X105" i="3" s="1"/>
  <c r="V105" i="3"/>
  <c r="U105" i="3"/>
  <c r="T105" i="3"/>
  <c r="Y105" i="3" s="1"/>
  <c r="Z105" i="3" s="1"/>
  <c r="R105" i="3"/>
  <c r="Q105" i="3"/>
  <c r="O105" i="3"/>
  <c r="M105" i="3"/>
  <c r="Y104" i="3"/>
  <c r="Z104" i="3" s="1"/>
  <c r="W104" i="3"/>
  <c r="X104" i="3" s="1"/>
  <c r="V104" i="3"/>
  <c r="U104" i="3"/>
  <c r="T104" i="3"/>
  <c r="R104" i="3"/>
  <c r="Q104" i="3"/>
  <c r="O104" i="3"/>
  <c r="M104" i="3"/>
  <c r="S104" i="3" s="1"/>
  <c r="W99" i="3"/>
  <c r="V99" i="3"/>
  <c r="U99" i="3"/>
  <c r="T99" i="3"/>
  <c r="R99" i="3"/>
  <c r="Y99" i="3" s="1"/>
  <c r="Z99" i="3" s="1"/>
  <c r="Q99" i="3"/>
  <c r="O99" i="3"/>
  <c r="M99" i="3"/>
  <c r="W98" i="3"/>
  <c r="X98" i="3" s="1"/>
  <c r="V98" i="3"/>
  <c r="U98" i="3"/>
  <c r="T98" i="3"/>
  <c r="Y98" i="3" s="1"/>
  <c r="R98" i="3"/>
  <c r="Q98" i="3"/>
  <c r="O98" i="3"/>
  <c r="H98" i="3"/>
  <c r="M98" i="3" s="1"/>
  <c r="G98" i="3"/>
  <c r="Y97" i="3"/>
  <c r="W97" i="3"/>
  <c r="X97" i="3" s="1"/>
  <c r="V97" i="3"/>
  <c r="U97" i="3"/>
  <c r="T97" i="3"/>
  <c r="R97" i="3"/>
  <c r="H97" i="3"/>
  <c r="Q97" i="3" s="1"/>
  <c r="G97" i="3"/>
  <c r="W91" i="3"/>
  <c r="V91" i="3"/>
  <c r="U91" i="3"/>
  <c r="T91" i="3"/>
  <c r="Y91" i="3" s="1"/>
  <c r="Z91" i="3" s="1"/>
  <c r="R91" i="3"/>
  <c r="Q91" i="3"/>
  <c r="O91" i="3"/>
  <c r="M91" i="3"/>
  <c r="Y90" i="3"/>
  <c r="Z90" i="3" s="1"/>
  <c r="W90" i="3"/>
  <c r="X90" i="3" s="1"/>
  <c r="V90" i="3"/>
  <c r="U90" i="3"/>
  <c r="T90" i="3"/>
  <c r="R90" i="3"/>
  <c r="Q90" i="3"/>
  <c r="O90" i="3"/>
  <c r="M90" i="3"/>
  <c r="Y89" i="3"/>
  <c r="Z89" i="3" s="1"/>
  <c r="W89" i="3"/>
  <c r="V89" i="3"/>
  <c r="U89" i="3"/>
  <c r="T89" i="3"/>
  <c r="R89" i="3"/>
  <c r="Q89" i="3"/>
  <c r="O89" i="3"/>
  <c r="M89" i="3"/>
  <c r="S89" i="3" s="1"/>
  <c r="W88" i="3"/>
  <c r="X88" i="3" s="1"/>
  <c r="V88" i="3"/>
  <c r="U88" i="3"/>
  <c r="T88" i="3"/>
  <c r="Y88" i="3" s="1"/>
  <c r="Z88" i="3" s="1"/>
  <c r="R88" i="3"/>
  <c r="Q88" i="3"/>
  <c r="O88" i="3"/>
  <c r="M88" i="3"/>
  <c r="W87" i="3"/>
  <c r="X87" i="3" s="1"/>
  <c r="V87" i="3"/>
  <c r="U87" i="3"/>
  <c r="T87" i="3"/>
  <c r="Y87" i="3" s="1"/>
  <c r="Z87" i="3" s="1"/>
  <c r="R87" i="3"/>
  <c r="Q87" i="3"/>
  <c r="O87" i="3"/>
  <c r="M87" i="3"/>
  <c r="Y82" i="3"/>
  <c r="Z82" i="3" s="1"/>
  <c r="W82" i="3"/>
  <c r="V82" i="3"/>
  <c r="U82" i="3"/>
  <c r="T82" i="3"/>
  <c r="R82" i="3"/>
  <c r="Q82" i="3"/>
  <c r="O82" i="3"/>
  <c r="M82" i="3"/>
  <c r="S82" i="3" s="1"/>
  <c r="W81" i="3"/>
  <c r="V81" i="3"/>
  <c r="U81" i="3"/>
  <c r="T81" i="3"/>
  <c r="Y81" i="3" s="1"/>
  <c r="Z81" i="3" s="1"/>
  <c r="R81" i="3"/>
  <c r="Q81" i="3"/>
  <c r="O81" i="3"/>
  <c r="M81" i="3"/>
  <c r="S81" i="3" s="1"/>
  <c r="W80" i="3"/>
  <c r="V80" i="3"/>
  <c r="U80" i="3"/>
  <c r="T80" i="3"/>
  <c r="Y80" i="3" s="1"/>
  <c r="Z80" i="3" s="1"/>
  <c r="R80" i="3"/>
  <c r="Q80" i="3"/>
  <c r="O80" i="3"/>
  <c r="M80" i="3"/>
  <c r="X79" i="3"/>
  <c r="W79" i="3"/>
  <c r="V79" i="3"/>
  <c r="U79" i="3"/>
  <c r="T79" i="3"/>
  <c r="Y79" i="3" s="1"/>
  <c r="Z79" i="3" s="1"/>
  <c r="R79" i="3"/>
  <c r="Q79" i="3"/>
  <c r="O79" i="3"/>
  <c r="M79" i="3"/>
  <c r="S79" i="3" s="1"/>
  <c r="W78" i="3"/>
  <c r="V78" i="3"/>
  <c r="X78" i="3" s="1"/>
  <c r="U78" i="3"/>
  <c r="T78" i="3"/>
  <c r="Y78" i="3" s="1"/>
  <c r="Z78" i="3" s="1"/>
  <c r="R78" i="3"/>
  <c r="Q78" i="3"/>
  <c r="O78" i="3"/>
  <c r="M78" i="3"/>
  <c r="W73" i="3"/>
  <c r="V73" i="3"/>
  <c r="U73" i="3"/>
  <c r="T73" i="3"/>
  <c r="Y73" i="3" s="1"/>
  <c r="Z73" i="3" s="1"/>
  <c r="R73" i="3"/>
  <c r="Q73" i="3"/>
  <c r="O73" i="3"/>
  <c r="M73" i="3"/>
  <c r="Y72" i="3"/>
  <c r="Z72" i="3" s="1"/>
  <c r="W72" i="3"/>
  <c r="X72" i="3" s="1"/>
  <c r="V72" i="3"/>
  <c r="U72" i="3"/>
  <c r="T72" i="3"/>
  <c r="R72" i="3"/>
  <c r="Q72" i="3"/>
  <c r="O72" i="3"/>
  <c r="M72" i="3"/>
  <c r="Y71" i="3"/>
  <c r="Z71" i="3" s="1"/>
  <c r="W71" i="3"/>
  <c r="X71" i="3" s="1"/>
  <c r="V71" i="3"/>
  <c r="U71" i="3"/>
  <c r="T71" i="3"/>
  <c r="R71" i="3"/>
  <c r="Q71" i="3"/>
  <c r="O71" i="3"/>
  <c r="M71" i="3"/>
  <c r="X70" i="3"/>
  <c r="W70" i="3"/>
  <c r="V70" i="3"/>
  <c r="U70" i="3"/>
  <c r="T70" i="3"/>
  <c r="Y70" i="3" s="1"/>
  <c r="Z70" i="3" s="1"/>
  <c r="R70" i="3"/>
  <c r="Q70" i="3"/>
  <c r="O70" i="3"/>
  <c r="M70" i="3"/>
  <c r="W69" i="3"/>
  <c r="V69" i="3"/>
  <c r="U69" i="3"/>
  <c r="T69" i="3"/>
  <c r="Y69" i="3" s="1"/>
  <c r="Z69" i="3" s="1"/>
  <c r="R69" i="3"/>
  <c r="Q69" i="3"/>
  <c r="O69" i="3"/>
  <c r="M69" i="3"/>
  <c r="S69" i="3" s="1"/>
  <c r="W68" i="3"/>
  <c r="V68" i="3"/>
  <c r="U68" i="3"/>
  <c r="T68" i="3"/>
  <c r="Y68" i="3" s="1"/>
  <c r="Z68" i="3" s="1"/>
  <c r="R68" i="3"/>
  <c r="Q68" i="3"/>
  <c r="O68" i="3"/>
  <c r="M68" i="3"/>
  <c r="X67" i="3"/>
  <c r="W67" i="3"/>
  <c r="V67" i="3"/>
  <c r="U67" i="3"/>
  <c r="T67" i="3"/>
  <c r="Y67" i="3" s="1"/>
  <c r="Z67" i="3" s="1"/>
  <c r="R67" i="3"/>
  <c r="Q67" i="3"/>
  <c r="O67" i="3"/>
  <c r="M67" i="3"/>
  <c r="W66" i="3"/>
  <c r="V66" i="3"/>
  <c r="X66" i="3" s="1"/>
  <c r="U66" i="3"/>
  <c r="T66" i="3"/>
  <c r="Y66" i="3" s="1"/>
  <c r="Z66" i="3" s="1"/>
  <c r="R66" i="3"/>
  <c r="Q66" i="3"/>
  <c r="O66" i="3"/>
  <c r="M66" i="3"/>
  <c r="W60" i="3"/>
  <c r="X60" i="3" s="1"/>
  <c r="V60" i="3"/>
  <c r="U60" i="3"/>
  <c r="T60" i="3"/>
  <c r="R60" i="3"/>
  <c r="Y60" i="3" s="1"/>
  <c r="Z60" i="3" s="1"/>
  <c r="Q60" i="3"/>
  <c r="O60" i="3"/>
  <c r="M60" i="3"/>
  <c r="Y59" i="3"/>
  <c r="Z59" i="3" s="1"/>
  <c r="W59" i="3"/>
  <c r="V59" i="3"/>
  <c r="U59" i="3"/>
  <c r="T59" i="3"/>
  <c r="R59" i="3"/>
  <c r="Q59" i="3"/>
  <c r="O59" i="3"/>
  <c r="M59" i="3"/>
  <c r="S59" i="3" s="1"/>
  <c r="X58" i="3"/>
  <c r="W58" i="3"/>
  <c r="V58" i="3"/>
  <c r="U58" i="3"/>
  <c r="T58" i="3"/>
  <c r="Y58" i="3" s="1"/>
  <c r="Z58" i="3" s="1"/>
  <c r="R58" i="3"/>
  <c r="Q58" i="3"/>
  <c r="O58" i="3"/>
  <c r="M58" i="3"/>
  <c r="S58" i="3" s="1"/>
  <c r="W57" i="3"/>
  <c r="X57" i="3" s="1"/>
  <c r="V57" i="3"/>
  <c r="U57" i="3"/>
  <c r="T57" i="3"/>
  <c r="Y57" i="3" s="1"/>
  <c r="Z57" i="3" s="1"/>
  <c r="R57" i="3"/>
  <c r="Q57" i="3"/>
  <c r="O57" i="3"/>
  <c r="M57" i="3"/>
  <c r="W56" i="3"/>
  <c r="V56" i="3"/>
  <c r="U56" i="3"/>
  <c r="T56" i="3"/>
  <c r="Y56" i="3" s="1"/>
  <c r="Z56" i="3" s="1"/>
  <c r="R56" i="3"/>
  <c r="Q56" i="3"/>
  <c r="O56" i="3"/>
  <c r="M56" i="3"/>
  <c r="W55" i="3"/>
  <c r="X55" i="3" s="1"/>
  <c r="V55" i="3"/>
  <c r="U55" i="3"/>
  <c r="T55" i="3"/>
  <c r="Y55" i="3" s="1"/>
  <c r="Z55" i="3" s="1"/>
  <c r="R55" i="3"/>
  <c r="Q55" i="3"/>
  <c r="O55" i="3"/>
  <c r="M55" i="3"/>
  <c r="W51" i="3"/>
  <c r="V51" i="3"/>
  <c r="X51" i="3" s="1"/>
  <c r="U51" i="3"/>
  <c r="T51" i="3"/>
  <c r="Y51" i="3" s="1"/>
  <c r="Z51" i="3" s="1"/>
  <c r="R51" i="3"/>
  <c r="Q51" i="3"/>
  <c r="O51" i="3"/>
  <c r="M51" i="3"/>
  <c r="W50" i="3"/>
  <c r="X50" i="3" s="1"/>
  <c r="V50" i="3"/>
  <c r="U50" i="3"/>
  <c r="T50" i="3"/>
  <c r="Y50" i="3" s="1"/>
  <c r="Z50" i="3" s="1"/>
  <c r="R50" i="3"/>
  <c r="Q50" i="3"/>
  <c r="O50" i="3"/>
  <c r="M50" i="3"/>
  <c r="W49" i="3"/>
  <c r="X49" i="3" s="1"/>
  <c r="V49" i="3"/>
  <c r="U49" i="3"/>
  <c r="T49" i="3"/>
  <c r="Y49" i="3" s="1"/>
  <c r="Z49" i="3" s="1"/>
  <c r="R49" i="3"/>
  <c r="Q49" i="3"/>
  <c r="O49" i="3"/>
  <c r="M49" i="3"/>
  <c r="Y48" i="3"/>
  <c r="Z48" i="3" s="1"/>
  <c r="W48" i="3"/>
  <c r="V48" i="3"/>
  <c r="U48" i="3"/>
  <c r="T48" i="3"/>
  <c r="R48" i="3"/>
  <c r="Q48" i="3"/>
  <c r="O48" i="3"/>
  <c r="M48" i="3"/>
  <c r="S48" i="3" s="1"/>
  <c r="X47" i="3"/>
  <c r="W47" i="3"/>
  <c r="V47" i="3"/>
  <c r="U47" i="3"/>
  <c r="T47" i="3"/>
  <c r="Y47" i="3" s="1"/>
  <c r="Z47" i="3" s="1"/>
  <c r="R47" i="3"/>
  <c r="Q47" i="3"/>
  <c r="O47" i="3"/>
  <c r="M47" i="3"/>
  <c r="W46" i="3"/>
  <c r="V46" i="3"/>
  <c r="X46" i="3" s="1"/>
  <c r="U46" i="3"/>
  <c r="T46" i="3"/>
  <c r="Y46" i="3" s="1"/>
  <c r="Z46" i="3" s="1"/>
  <c r="R46" i="3"/>
  <c r="Q46" i="3"/>
  <c r="O46" i="3"/>
  <c r="M46" i="3"/>
  <c r="W45" i="3"/>
  <c r="V45" i="3"/>
  <c r="U45" i="3"/>
  <c r="T45" i="3"/>
  <c r="Y45" i="3" s="1"/>
  <c r="Z45" i="3" s="1"/>
  <c r="R45" i="3"/>
  <c r="Q45" i="3"/>
  <c r="O45" i="3"/>
  <c r="M45" i="3"/>
  <c r="W44" i="3"/>
  <c r="X44" i="3" s="1"/>
  <c r="V44" i="3"/>
  <c r="U44" i="3"/>
  <c r="T44" i="3"/>
  <c r="Y44" i="3" s="1"/>
  <c r="Z44" i="3" s="1"/>
  <c r="R44" i="3"/>
  <c r="Q44" i="3"/>
  <c r="O44" i="3"/>
  <c r="M44" i="3"/>
  <c r="W43" i="3"/>
  <c r="V43" i="3"/>
  <c r="X43" i="3" s="1"/>
  <c r="U43" i="3"/>
  <c r="T43" i="3"/>
  <c r="Y43" i="3" s="1"/>
  <c r="Z43" i="3" s="1"/>
  <c r="R43" i="3"/>
  <c r="Q43" i="3"/>
  <c r="O43" i="3"/>
  <c r="M43" i="3"/>
  <c r="W42" i="3"/>
  <c r="X42" i="3" s="1"/>
  <c r="V42" i="3"/>
  <c r="U42" i="3"/>
  <c r="T42" i="3"/>
  <c r="Y42" i="3" s="1"/>
  <c r="Z42" i="3" s="1"/>
  <c r="R42" i="3"/>
  <c r="Q42" i="3"/>
  <c r="O42" i="3"/>
  <c r="M42" i="3"/>
  <c r="W41" i="3"/>
  <c r="X41" i="3" s="1"/>
  <c r="V41" i="3"/>
  <c r="U41" i="3"/>
  <c r="T41" i="3"/>
  <c r="Y41" i="3" s="1"/>
  <c r="Z41" i="3" s="1"/>
  <c r="R41" i="3"/>
  <c r="Q41" i="3"/>
  <c r="O41" i="3"/>
  <c r="M41" i="3"/>
  <c r="Y40" i="3"/>
  <c r="Z40" i="3" s="1"/>
  <c r="W40" i="3"/>
  <c r="V40" i="3"/>
  <c r="U40" i="3"/>
  <c r="T40" i="3"/>
  <c r="R40" i="3"/>
  <c r="Q40" i="3"/>
  <c r="O40" i="3"/>
  <c r="M40" i="3"/>
  <c r="S40" i="3" s="1"/>
  <c r="X39" i="3"/>
  <c r="W39" i="3"/>
  <c r="V39" i="3"/>
  <c r="U39" i="3"/>
  <c r="T39" i="3"/>
  <c r="Y39" i="3" s="1"/>
  <c r="Z39" i="3" s="1"/>
  <c r="R39" i="3"/>
  <c r="Q39" i="3"/>
  <c r="O39" i="3"/>
  <c r="M39" i="3"/>
  <c r="S39" i="3" s="1"/>
  <c r="W38" i="3"/>
  <c r="V38" i="3"/>
  <c r="X38" i="3" s="1"/>
  <c r="U38" i="3"/>
  <c r="T38" i="3"/>
  <c r="Y38" i="3" s="1"/>
  <c r="Z38" i="3" s="1"/>
  <c r="R38" i="3"/>
  <c r="Q38" i="3"/>
  <c r="O38" i="3"/>
  <c r="M38" i="3"/>
  <c r="W37" i="3"/>
  <c r="X37" i="3" s="1"/>
  <c r="V37" i="3"/>
  <c r="U37" i="3"/>
  <c r="T37" i="3"/>
  <c r="Y37" i="3" s="1"/>
  <c r="Z37" i="3" s="1"/>
  <c r="R37" i="3"/>
  <c r="Q37" i="3"/>
  <c r="O37" i="3"/>
  <c r="M37" i="3"/>
  <c r="X36" i="3"/>
  <c r="W36" i="3"/>
  <c r="V36" i="3"/>
  <c r="U36" i="3"/>
  <c r="T36" i="3"/>
  <c r="Y36" i="3" s="1"/>
  <c r="Z36" i="3" s="1"/>
  <c r="R36" i="3"/>
  <c r="Q36" i="3"/>
  <c r="O36" i="3"/>
  <c r="M36" i="3"/>
  <c r="S36" i="3" s="1"/>
  <c r="W35" i="3"/>
  <c r="V35" i="3"/>
  <c r="X35" i="3" s="1"/>
  <c r="U35" i="3"/>
  <c r="T35" i="3"/>
  <c r="Y35" i="3" s="1"/>
  <c r="Z35" i="3" s="1"/>
  <c r="R35" i="3"/>
  <c r="Q35" i="3"/>
  <c r="O35" i="3"/>
  <c r="M35" i="3"/>
  <c r="W34" i="3"/>
  <c r="X34" i="3" s="1"/>
  <c r="V34" i="3"/>
  <c r="U34" i="3"/>
  <c r="T34" i="3"/>
  <c r="Y34" i="3" s="1"/>
  <c r="Z34" i="3" s="1"/>
  <c r="R34" i="3"/>
  <c r="Q34" i="3"/>
  <c r="O34" i="3"/>
  <c r="M34" i="3"/>
  <c r="W33" i="3"/>
  <c r="V33" i="3"/>
  <c r="X33" i="3" s="1"/>
  <c r="U33" i="3"/>
  <c r="T33" i="3"/>
  <c r="Y33" i="3" s="1"/>
  <c r="Z33" i="3" s="1"/>
  <c r="R33" i="3"/>
  <c r="Q33" i="3"/>
  <c r="O33" i="3"/>
  <c r="M33" i="3"/>
  <c r="W32" i="3"/>
  <c r="X32" i="3" s="1"/>
  <c r="V32" i="3"/>
  <c r="U32" i="3"/>
  <c r="T32" i="3"/>
  <c r="Y32" i="3" s="1"/>
  <c r="Z32" i="3" s="1"/>
  <c r="R32" i="3"/>
  <c r="Q32" i="3"/>
  <c r="O32" i="3"/>
  <c r="M32" i="3"/>
  <c r="X31" i="3"/>
  <c r="W31" i="3"/>
  <c r="V31" i="3"/>
  <c r="U31" i="3"/>
  <c r="T31" i="3"/>
  <c r="Y31" i="3" s="1"/>
  <c r="Z31" i="3" s="1"/>
  <c r="R31" i="3"/>
  <c r="Q31" i="3"/>
  <c r="O31" i="3"/>
  <c r="M31" i="3"/>
  <c r="S31" i="3" s="1"/>
  <c r="W26" i="3"/>
  <c r="V26" i="3"/>
  <c r="X26" i="3" s="1"/>
  <c r="U26" i="3"/>
  <c r="T26" i="3"/>
  <c r="Y26" i="3" s="1"/>
  <c r="Z26" i="3" s="1"/>
  <c r="R26" i="3"/>
  <c r="Q26" i="3"/>
  <c r="O26" i="3"/>
  <c r="M26" i="3"/>
  <c r="X25" i="3"/>
  <c r="W25" i="3"/>
  <c r="V25" i="3"/>
  <c r="U25" i="3"/>
  <c r="T25" i="3"/>
  <c r="R25" i="3"/>
  <c r="Y25" i="3" s="1"/>
  <c r="Z25" i="3" s="1"/>
  <c r="Q25" i="3"/>
  <c r="O25" i="3"/>
  <c r="M25" i="3"/>
  <c r="S25" i="3" s="1"/>
  <c r="W24" i="3"/>
  <c r="V24" i="3"/>
  <c r="X24" i="3" s="1"/>
  <c r="U24" i="3"/>
  <c r="T24" i="3"/>
  <c r="Y24" i="3" s="1"/>
  <c r="Z24" i="3" s="1"/>
  <c r="R24" i="3"/>
  <c r="Q24" i="3"/>
  <c r="O24" i="3"/>
  <c r="M24" i="3"/>
  <c r="W23" i="3"/>
  <c r="X23" i="3" s="1"/>
  <c r="V23" i="3"/>
  <c r="U23" i="3"/>
  <c r="T23" i="3"/>
  <c r="Y23" i="3" s="1"/>
  <c r="Z23" i="3" s="1"/>
  <c r="R23" i="3"/>
  <c r="Q23" i="3"/>
  <c r="O23" i="3"/>
  <c r="M23" i="3"/>
  <c r="W22" i="3"/>
  <c r="V22" i="3"/>
  <c r="X22" i="3" s="1"/>
  <c r="U22" i="3"/>
  <c r="T22" i="3"/>
  <c r="Y22" i="3" s="1"/>
  <c r="Z22" i="3" s="1"/>
  <c r="R22" i="3"/>
  <c r="Q22" i="3"/>
  <c r="O22" i="3"/>
  <c r="M22" i="3"/>
  <c r="W21" i="3"/>
  <c r="X21" i="3" s="1"/>
  <c r="V21" i="3"/>
  <c r="U21" i="3"/>
  <c r="T21" i="3"/>
  <c r="Y21" i="3" s="1"/>
  <c r="Z21" i="3" s="1"/>
  <c r="R21" i="3"/>
  <c r="Q21" i="3"/>
  <c r="O21" i="3"/>
  <c r="M21" i="3"/>
  <c r="X20" i="3"/>
  <c r="W20" i="3"/>
  <c r="V20" i="3"/>
  <c r="U20" i="3"/>
  <c r="T20" i="3"/>
  <c r="Y20" i="3" s="1"/>
  <c r="Z20" i="3" s="1"/>
  <c r="R20" i="3"/>
  <c r="Q20" i="3"/>
  <c r="O20" i="3"/>
  <c r="M20" i="3"/>
  <c r="S20" i="3" s="1"/>
  <c r="W19" i="3"/>
  <c r="V19" i="3"/>
  <c r="X19" i="3" s="1"/>
  <c r="U19" i="3"/>
  <c r="T19" i="3"/>
  <c r="Y19" i="3" s="1"/>
  <c r="Z19" i="3" s="1"/>
  <c r="R19" i="3"/>
  <c r="Q19" i="3"/>
  <c r="O19" i="3"/>
  <c r="M19" i="3"/>
  <c r="W18" i="3"/>
  <c r="X18" i="3" s="1"/>
  <c r="V18" i="3"/>
  <c r="U18" i="3"/>
  <c r="T18" i="3"/>
  <c r="Y18" i="3" s="1"/>
  <c r="Z18" i="3" s="1"/>
  <c r="R18" i="3"/>
  <c r="Q18" i="3"/>
  <c r="O18" i="3"/>
  <c r="M18" i="3"/>
  <c r="Y17" i="3"/>
  <c r="Z17" i="3" s="1"/>
  <c r="W17" i="3"/>
  <c r="V17" i="3"/>
  <c r="X17" i="3" s="1"/>
  <c r="U17" i="3"/>
  <c r="T17" i="3"/>
  <c r="R17" i="3"/>
  <c r="Q17" i="3"/>
  <c r="O17" i="3"/>
  <c r="M17" i="3"/>
  <c r="W16" i="3"/>
  <c r="X16" i="3" s="1"/>
  <c r="V16" i="3"/>
  <c r="U16" i="3"/>
  <c r="T16" i="3"/>
  <c r="Y16" i="3" s="1"/>
  <c r="Z16" i="3" s="1"/>
  <c r="R16" i="3"/>
  <c r="Q16" i="3"/>
  <c r="O16" i="3"/>
  <c r="M16" i="3"/>
  <c r="W15" i="3"/>
  <c r="V15" i="3"/>
  <c r="X15" i="3" s="1"/>
  <c r="U15" i="3"/>
  <c r="T15" i="3"/>
  <c r="Y15" i="3" s="1"/>
  <c r="Z15" i="3" s="1"/>
  <c r="R15" i="3"/>
  <c r="Q15" i="3"/>
  <c r="O15" i="3"/>
  <c r="M15" i="3"/>
  <c r="W14" i="3"/>
  <c r="X14" i="3" s="1"/>
  <c r="V14" i="3"/>
  <c r="U14" i="3"/>
  <c r="T14" i="3"/>
  <c r="Y14" i="3" s="1"/>
  <c r="Z14" i="3" s="1"/>
  <c r="R14" i="3"/>
  <c r="Q14" i="3"/>
  <c r="O14" i="3"/>
  <c r="M14" i="3"/>
  <c r="X13" i="3"/>
  <c r="W13" i="3"/>
  <c r="V13" i="3"/>
  <c r="U13" i="3"/>
  <c r="T13" i="3"/>
  <c r="Y13" i="3" s="1"/>
  <c r="Z13" i="3" s="1"/>
  <c r="R13" i="3"/>
  <c r="Q13" i="3"/>
  <c r="O13" i="3"/>
  <c r="M13" i="3"/>
  <c r="S13" i="3" s="1"/>
  <c r="W9" i="3"/>
  <c r="X9" i="3" s="1"/>
  <c r="V9" i="3"/>
  <c r="U9" i="3"/>
  <c r="T9" i="3"/>
  <c r="R9" i="3"/>
  <c r="Y9" i="3" s="1"/>
  <c r="Z9" i="3" s="1"/>
  <c r="Q9" i="3"/>
  <c r="O9" i="3"/>
  <c r="M9" i="3"/>
  <c r="W8" i="3"/>
  <c r="X8" i="3" s="1"/>
  <c r="V8" i="3"/>
  <c r="U8" i="3"/>
  <c r="T8" i="3"/>
  <c r="Y8" i="3" s="1"/>
  <c r="R8" i="3"/>
  <c r="H8" i="3"/>
  <c r="M8" i="3" s="1"/>
  <c r="G8" i="3"/>
  <c r="W7" i="3"/>
  <c r="V7" i="3"/>
  <c r="U7" i="3"/>
  <c r="T7" i="3"/>
  <c r="Y7" i="3" s="1"/>
  <c r="R7" i="3"/>
  <c r="H7" i="3"/>
  <c r="G7" i="3"/>
  <c r="W6" i="3"/>
  <c r="V6" i="3"/>
  <c r="X6" i="3" s="1"/>
  <c r="U6" i="3"/>
  <c r="T6" i="3"/>
  <c r="Y6" i="3" s="1"/>
  <c r="Z6" i="3" s="1"/>
  <c r="R6" i="3"/>
  <c r="Q6" i="3"/>
  <c r="O6" i="3"/>
  <c r="M6" i="3"/>
  <c r="Q8" i="3" l="1"/>
  <c r="S45" i="3"/>
  <c r="S46" i="3"/>
  <c r="S56" i="3"/>
  <c r="S68" i="3"/>
  <c r="X69" i="3"/>
  <c r="S80" i="3"/>
  <c r="X81" i="3"/>
  <c r="X82" i="3"/>
  <c r="S98" i="3"/>
  <c r="S99" i="3"/>
  <c r="S117" i="3"/>
  <c r="X118" i="3"/>
  <c r="S127" i="3"/>
  <c r="X128" i="3"/>
  <c r="S242" i="3"/>
  <c r="O149" i="3"/>
  <c r="Q149" i="3"/>
  <c r="Z7" i="4"/>
  <c r="AI7" i="4"/>
  <c r="S14" i="3"/>
  <c r="S21" i="3"/>
  <c r="S32" i="3"/>
  <c r="X40" i="3"/>
  <c r="X48" i="3"/>
  <c r="X59" i="3"/>
  <c r="S87" i="3"/>
  <c r="S105" i="3"/>
  <c r="X106" i="3"/>
  <c r="X120" i="3"/>
  <c r="S131" i="3"/>
  <c r="M149" i="3"/>
  <c r="S41" i="3"/>
  <c r="S42" i="3"/>
  <c r="S49" i="3"/>
  <c r="S60" i="3"/>
  <c r="S72" i="3"/>
  <c r="X73" i="3"/>
  <c r="X91" i="3"/>
  <c r="S107" i="3"/>
  <c r="X108" i="3"/>
  <c r="S123" i="3"/>
  <c r="S137" i="3"/>
  <c r="X138" i="3"/>
  <c r="S220" i="3"/>
  <c r="S17" i="3"/>
  <c r="S24" i="3"/>
  <c r="S35" i="3"/>
  <c r="S43" i="3"/>
  <c r="S66" i="3"/>
  <c r="S73" i="3"/>
  <c r="S91" i="3"/>
  <c r="S124" i="3"/>
  <c r="Z7" i="3"/>
  <c r="O8" i="3"/>
  <c r="S8" i="3" s="1"/>
  <c r="S44" i="3"/>
  <c r="X45" i="3"/>
  <c r="S55" i="3"/>
  <c r="X56" i="3"/>
  <c r="X68" i="3"/>
  <c r="X80" i="3"/>
  <c r="O97" i="3"/>
  <c r="M97" i="3"/>
  <c r="S97" i="3" s="1"/>
  <c r="S116" i="3"/>
  <c r="X117" i="3"/>
  <c r="X127" i="3"/>
  <c r="S141" i="3"/>
  <c r="S180" i="3"/>
  <c r="S205" i="3"/>
  <c r="X150" i="3"/>
  <c r="X166" i="3"/>
  <c r="X178" i="3"/>
  <c r="X195" i="3"/>
  <c r="S221" i="3"/>
  <c r="S226" i="3"/>
  <c r="X227" i="3"/>
  <c r="S234" i="3"/>
  <c r="X239" i="3"/>
  <c r="S245" i="3"/>
  <c r="X246" i="3"/>
  <c r="S252" i="3"/>
  <c r="X253" i="3"/>
  <c r="S269" i="3"/>
  <c r="X270" i="3"/>
  <c r="S287" i="3"/>
  <c r="X293" i="3"/>
  <c r="S309" i="3"/>
  <c r="X310" i="3"/>
  <c r="S321" i="3"/>
  <c r="X322" i="3"/>
  <c r="S333" i="3"/>
  <c r="X334" i="3"/>
  <c r="X6" i="4"/>
  <c r="AI6" i="4"/>
  <c r="Z6" i="4"/>
  <c r="AE213" i="4"/>
  <c r="AF213" i="4" s="1"/>
  <c r="AB213" i="4"/>
  <c r="K149" i="4"/>
  <c r="AE149" i="4"/>
  <c r="AF149" i="4" s="1"/>
  <c r="AB149" i="4"/>
  <c r="M212" i="4"/>
  <c r="AE212" i="4"/>
  <c r="AF212" i="4" s="1"/>
  <c r="AB212" i="4"/>
  <c r="X214" i="4"/>
  <c r="Z214" i="4"/>
  <c r="AI214" i="4"/>
  <c r="X262" i="4"/>
  <c r="Z262" i="4"/>
  <c r="AI262" i="4"/>
  <c r="X315" i="4"/>
  <c r="AI315" i="4"/>
  <c r="Z315" i="4"/>
  <c r="X336" i="4"/>
  <c r="Z336" i="4"/>
  <c r="AI336" i="4"/>
  <c r="S138" i="3"/>
  <c r="X139" i="3"/>
  <c r="S155" i="3"/>
  <c r="X156" i="3"/>
  <c r="S167" i="3"/>
  <c r="X168" i="3"/>
  <c r="S179" i="3"/>
  <c r="X180" i="3"/>
  <c r="S196" i="3"/>
  <c r="X201" i="3"/>
  <c r="X212" i="3"/>
  <c r="X213" i="3"/>
  <c r="S222" i="3"/>
  <c r="X223" i="3"/>
  <c r="S228" i="3"/>
  <c r="X229" i="3"/>
  <c r="X240" i="3"/>
  <c r="S258" i="3"/>
  <c r="X259" i="3"/>
  <c r="S271" i="3"/>
  <c r="X277" i="3"/>
  <c r="S294" i="3"/>
  <c r="X295" i="3"/>
  <c r="X312" i="3"/>
  <c r="X324" i="3"/>
  <c r="X336" i="3"/>
  <c r="AE98" i="4"/>
  <c r="AF98" i="4" s="1"/>
  <c r="AB98" i="4"/>
  <c r="Z213" i="4"/>
  <c r="AI213" i="4"/>
  <c r="X219" i="4"/>
  <c r="Z219" i="4"/>
  <c r="AI219" i="4"/>
  <c r="X220" i="4"/>
  <c r="Z220" i="4"/>
  <c r="AI220" i="4"/>
  <c r="X221" i="4"/>
  <c r="Z221" i="4"/>
  <c r="AI221" i="4"/>
  <c r="X222" i="4"/>
  <c r="Z222" i="4"/>
  <c r="AI222" i="4"/>
  <c r="X223" i="4"/>
  <c r="Z223" i="4"/>
  <c r="AI223" i="4"/>
  <c r="X224" i="4"/>
  <c r="Z224" i="4"/>
  <c r="AI224" i="4"/>
  <c r="X225" i="4"/>
  <c r="Z225" i="4"/>
  <c r="AI225" i="4"/>
  <c r="X226" i="4"/>
  <c r="Z226" i="4"/>
  <c r="AI226" i="4"/>
  <c r="X227" i="4"/>
  <c r="Z227" i="4"/>
  <c r="AI227" i="4"/>
  <c r="X228" i="4"/>
  <c r="Z228" i="4"/>
  <c r="AI228" i="4"/>
  <c r="X229" i="4"/>
  <c r="Z229" i="4"/>
  <c r="AI229" i="4"/>
  <c r="X230" i="4"/>
  <c r="Z230" i="4"/>
  <c r="AI230" i="4"/>
  <c r="X231" i="4"/>
  <c r="Z231" i="4"/>
  <c r="AI231" i="4"/>
  <c r="X232" i="4"/>
  <c r="Z232" i="4"/>
  <c r="AI232" i="4"/>
  <c r="X233" i="4"/>
  <c r="Z233" i="4"/>
  <c r="AI233" i="4"/>
  <c r="X234" i="4"/>
  <c r="Z234" i="4"/>
  <c r="AI234" i="4"/>
  <c r="X239" i="4"/>
  <c r="Z239" i="4"/>
  <c r="AI239" i="4"/>
  <c r="X240" i="4"/>
  <c r="Z240" i="4"/>
  <c r="AI240" i="4"/>
  <c r="X241" i="4"/>
  <c r="Z241" i="4"/>
  <c r="AI241" i="4"/>
  <c r="X242" i="4"/>
  <c r="Z242" i="4"/>
  <c r="AI242" i="4"/>
  <c r="X243" i="4"/>
  <c r="Z243" i="4"/>
  <c r="AI243" i="4"/>
  <c r="X244" i="4"/>
  <c r="Z244" i="4"/>
  <c r="AI244" i="4"/>
  <c r="X245" i="4"/>
  <c r="Z245" i="4"/>
  <c r="AI245" i="4"/>
  <c r="X246" i="4"/>
  <c r="Z246" i="4"/>
  <c r="AI246" i="4"/>
  <c r="X247" i="4"/>
  <c r="Z247" i="4"/>
  <c r="AI247" i="4"/>
  <c r="X248" i="4"/>
  <c r="Z248" i="4"/>
  <c r="AI248" i="4"/>
  <c r="X249" i="4"/>
  <c r="Z249" i="4"/>
  <c r="AI249" i="4"/>
  <c r="X250" i="4"/>
  <c r="Z250" i="4"/>
  <c r="AI250" i="4"/>
  <c r="X251" i="4"/>
  <c r="Z251" i="4"/>
  <c r="AI251" i="4"/>
  <c r="X252" i="4"/>
  <c r="Z252" i="4"/>
  <c r="AI252" i="4"/>
  <c r="X253" i="4"/>
  <c r="Z253" i="4"/>
  <c r="AI253" i="4"/>
  <c r="X258" i="4"/>
  <c r="Z258" i="4"/>
  <c r="AI258" i="4"/>
  <c r="X259" i="4"/>
  <c r="Z259" i="4"/>
  <c r="AI259" i="4"/>
  <c r="X260" i="4"/>
  <c r="Z260" i="4"/>
  <c r="AI260" i="4"/>
  <c r="X261" i="4"/>
  <c r="Z261" i="4"/>
  <c r="AI261" i="4"/>
  <c r="X263" i="4"/>
  <c r="Z263" i="4"/>
  <c r="AI263" i="4"/>
  <c r="X269" i="4"/>
  <c r="Z269" i="4"/>
  <c r="AI269" i="4"/>
  <c r="X270" i="4"/>
  <c r="Z270" i="4"/>
  <c r="AI270" i="4"/>
  <c r="X271" i="4"/>
  <c r="Z271" i="4"/>
  <c r="AI271" i="4"/>
  <c r="X277" i="4"/>
  <c r="Z277" i="4"/>
  <c r="AI277" i="4"/>
  <c r="X278" i="4"/>
  <c r="Z278" i="4"/>
  <c r="AI278" i="4"/>
  <c r="X279" i="4"/>
  <c r="Z279" i="4"/>
  <c r="AI279" i="4"/>
  <c r="X285" i="4"/>
  <c r="Z285" i="4"/>
  <c r="AI285" i="4"/>
  <c r="X286" i="4"/>
  <c r="Z286" i="4"/>
  <c r="AI286" i="4"/>
  <c r="X287" i="4"/>
  <c r="Z287" i="4"/>
  <c r="AI287" i="4"/>
  <c r="X293" i="4"/>
  <c r="Z293" i="4"/>
  <c r="AI293" i="4"/>
  <c r="X294" i="4"/>
  <c r="Z294" i="4"/>
  <c r="AI294" i="4"/>
  <c r="X295" i="4"/>
  <c r="Z295" i="4"/>
  <c r="AI295" i="4"/>
  <c r="X301" i="4"/>
  <c r="Z301" i="4"/>
  <c r="AI301" i="4"/>
  <c r="X302" i="4"/>
  <c r="AI302" i="4"/>
  <c r="Z302" i="4"/>
  <c r="X307" i="4"/>
  <c r="AI307" i="4"/>
  <c r="Z307" i="4"/>
  <c r="X308" i="4"/>
  <c r="Z308" i="4"/>
  <c r="AI308" i="4"/>
  <c r="X309" i="4"/>
  <c r="Z309" i="4"/>
  <c r="AI309" i="4"/>
  <c r="X310" i="4"/>
  <c r="Z310" i="4"/>
  <c r="AI310" i="4"/>
  <c r="X311" i="4"/>
  <c r="Z311" i="4"/>
  <c r="AI311" i="4"/>
  <c r="X312" i="4"/>
  <c r="AI312" i="4"/>
  <c r="Z312" i="4"/>
  <c r="X313" i="4"/>
  <c r="AI313" i="4"/>
  <c r="Z313" i="4"/>
  <c r="X314" i="4"/>
  <c r="AI314" i="4"/>
  <c r="Z314" i="4"/>
  <c r="X320" i="4"/>
  <c r="AI320" i="4"/>
  <c r="Z320" i="4"/>
  <c r="X321" i="4"/>
  <c r="AI321" i="4"/>
  <c r="Z321" i="4"/>
  <c r="X322" i="4"/>
  <c r="AI322" i="4"/>
  <c r="Z322" i="4"/>
  <c r="X323" i="4"/>
  <c r="AI323" i="4"/>
  <c r="Z323" i="4"/>
  <c r="X324" i="4"/>
  <c r="Z324" i="4"/>
  <c r="AI324" i="4"/>
  <c r="X325" i="4"/>
  <c r="Z325" i="4"/>
  <c r="AI325" i="4"/>
  <c r="X326" i="4"/>
  <c r="AI326" i="4"/>
  <c r="Z326" i="4"/>
  <c r="X327" i="4"/>
  <c r="AI327" i="4"/>
  <c r="Z327" i="4"/>
  <c r="X328" i="4"/>
  <c r="AI328" i="4"/>
  <c r="Z328" i="4"/>
  <c r="X333" i="4"/>
  <c r="Z333" i="4"/>
  <c r="AI333" i="4"/>
  <c r="X334" i="4"/>
  <c r="Z334" i="4"/>
  <c r="AI334" i="4"/>
  <c r="X335" i="4"/>
  <c r="Z335" i="4"/>
  <c r="AI335" i="4"/>
  <c r="S223" i="3"/>
  <c r="S312" i="3"/>
  <c r="S324" i="3"/>
  <c r="S336" i="3"/>
  <c r="O97" i="4"/>
  <c r="AE97" i="4"/>
  <c r="AF97" i="4" s="1"/>
  <c r="AB97" i="4"/>
  <c r="X99" i="4"/>
  <c r="Z99" i="4"/>
  <c r="AI99" i="4"/>
  <c r="X110" i="4"/>
  <c r="Z110" i="4"/>
  <c r="AI110" i="4"/>
  <c r="X140" i="4"/>
  <c r="Z140" i="4"/>
  <c r="AI140" i="4"/>
  <c r="Z212" i="4"/>
  <c r="AI212" i="4"/>
  <c r="S108" i="3"/>
  <c r="X109" i="3"/>
  <c r="S120" i="3"/>
  <c r="X121" i="3"/>
  <c r="S128" i="3"/>
  <c r="X129" i="3"/>
  <c r="S140" i="3"/>
  <c r="X141" i="3"/>
  <c r="X158" i="3"/>
  <c r="X174" i="3"/>
  <c r="X187" i="3"/>
  <c r="X203" i="3"/>
  <c r="S214" i="3"/>
  <c r="X219" i="3"/>
  <c r="S230" i="3"/>
  <c r="X231" i="3"/>
  <c r="X242" i="3"/>
  <c r="X249" i="3"/>
  <c r="S260" i="3"/>
  <c r="X261" i="3"/>
  <c r="S278" i="3"/>
  <c r="X279" i="3"/>
  <c r="S301" i="3"/>
  <c r="X302" i="3"/>
  <c r="S313" i="3"/>
  <c r="X314" i="3"/>
  <c r="S325" i="3"/>
  <c r="X326" i="3"/>
  <c r="M8" i="4"/>
  <c r="AE8" i="4"/>
  <c r="AF8" i="4" s="1"/>
  <c r="AB8" i="4"/>
  <c r="Z98" i="4"/>
  <c r="AI98" i="4"/>
  <c r="X104" i="4"/>
  <c r="Z104" i="4"/>
  <c r="AI104" i="4"/>
  <c r="X105" i="4"/>
  <c r="Z105" i="4"/>
  <c r="AI105" i="4"/>
  <c r="X106" i="4"/>
  <c r="Z106" i="4"/>
  <c r="AI106" i="4"/>
  <c r="X107" i="4"/>
  <c r="Z107" i="4"/>
  <c r="AI107" i="4"/>
  <c r="X108" i="4"/>
  <c r="Z108" i="4"/>
  <c r="AI108" i="4"/>
  <c r="X109" i="4"/>
  <c r="Z109" i="4"/>
  <c r="AI109" i="4"/>
  <c r="X111" i="4"/>
  <c r="Z111" i="4"/>
  <c r="AI111" i="4"/>
  <c r="X116" i="4"/>
  <c r="Z116" i="4"/>
  <c r="AI116" i="4"/>
  <c r="X117" i="4"/>
  <c r="Z117" i="4"/>
  <c r="AI117" i="4"/>
  <c r="X118" i="4"/>
  <c r="Z118" i="4"/>
  <c r="AI118" i="4"/>
  <c r="X119" i="4"/>
  <c r="Z119" i="4"/>
  <c r="AI119" i="4"/>
  <c r="X120" i="4"/>
  <c r="Z120" i="4"/>
  <c r="AI120" i="4"/>
  <c r="X121" i="4"/>
  <c r="Z121" i="4"/>
  <c r="AI121" i="4"/>
  <c r="X122" i="4"/>
  <c r="Z122" i="4"/>
  <c r="AI122" i="4"/>
  <c r="X123" i="4"/>
  <c r="Z123" i="4"/>
  <c r="AI123" i="4"/>
  <c r="X124" i="4"/>
  <c r="Z124" i="4"/>
  <c r="AI124" i="4"/>
  <c r="X125" i="4"/>
  <c r="Z125" i="4"/>
  <c r="AI125" i="4"/>
  <c r="X126" i="4"/>
  <c r="Z126" i="4"/>
  <c r="AI126" i="4"/>
  <c r="X127" i="4"/>
  <c r="Z127" i="4"/>
  <c r="AI127" i="4"/>
  <c r="X128" i="4"/>
  <c r="Z128" i="4"/>
  <c r="AI128" i="4"/>
  <c r="X129" i="4"/>
  <c r="Z129" i="4"/>
  <c r="AI129" i="4"/>
  <c r="X130" i="4"/>
  <c r="Z130" i="4"/>
  <c r="AI130" i="4"/>
  <c r="X131" i="4"/>
  <c r="Z131" i="4"/>
  <c r="AI131" i="4"/>
  <c r="X136" i="4"/>
  <c r="Z136" i="4"/>
  <c r="AI136" i="4"/>
  <c r="X137" i="4"/>
  <c r="Z137" i="4"/>
  <c r="AI137" i="4"/>
  <c r="X138" i="4"/>
  <c r="Z138" i="4"/>
  <c r="AI138" i="4"/>
  <c r="X139" i="4"/>
  <c r="Z139" i="4"/>
  <c r="AI139" i="4"/>
  <c r="X141" i="4"/>
  <c r="Z141" i="4"/>
  <c r="AI141" i="4"/>
  <c r="X142" i="4"/>
  <c r="Z142" i="4"/>
  <c r="AI142" i="4"/>
  <c r="Z149" i="4"/>
  <c r="AI149" i="4"/>
  <c r="X150" i="4"/>
  <c r="Z150" i="4"/>
  <c r="AI150" i="4"/>
  <c r="X155" i="4"/>
  <c r="Z155" i="4"/>
  <c r="AI155" i="4"/>
  <c r="X156" i="4"/>
  <c r="Z156" i="4"/>
  <c r="AI156" i="4"/>
  <c r="X157" i="4"/>
  <c r="Z157" i="4"/>
  <c r="AI157" i="4"/>
  <c r="X158" i="4"/>
  <c r="Z158" i="4"/>
  <c r="AI158" i="4"/>
  <c r="X159" i="4"/>
  <c r="Z159" i="4"/>
  <c r="AI159" i="4"/>
  <c r="X160" i="4"/>
  <c r="Z160" i="4"/>
  <c r="AI160" i="4"/>
  <c r="X165" i="4"/>
  <c r="Z165" i="4"/>
  <c r="AI165" i="4"/>
  <c r="X166" i="4"/>
  <c r="Z166" i="4"/>
  <c r="AI166" i="4"/>
  <c r="X167" i="4"/>
  <c r="Z167" i="4"/>
  <c r="AI167" i="4"/>
  <c r="X168" i="4"/>
  <c r="Z168" i="4"/>
  <c r="AI168" i="4"/>
  <c r="X169" i="4"/>
  <c r="Z169" i="4"/>
  <c r="AI169" i="4"/>
  <c r="X174" i="4"/>
  <c r="Z174" i="4"/>
  <c r="AI174" i="4"/>
  <c r="X175" i="4"/>
  <c r="Z175" i="4"/>
  <c r="AI175" i="4"/>
  <c r="X176" i="4"/>
  <c r="Z176" i="4"/>
  <c r="AI176" i="4"/>
  <c r="X177" i="4"/>
  <c r="Z177" i="4"/>
  <c r="AI177" i="4"/>
  <c r="X178" i="4"/>
  <c r="Z178" i="4"/>
  <c r="AI178" i="4"/>
  <c r="X179" i="4"/>
  <c r="Z179" i="4"/>
  <c r="AI179" i="4"/>
  <c r="X180" i="4"/>
  <c r="Z180" i="4"/>
  <c r="AI180" i="4"/>
  <c r="X186" i="4"/>
  <c r="Z186" i="4"/>
  <c r="AI186" i="4"/>
  <c r="X187" i="4"/>
  <c r="Z187" i="4"/>
  <c r="AI187" i="4"/>
  <c r="X188" i="4"/>
  <c r="Z188" i="4"/>
  <c r="AI188" i="4"/>
  <c r="X189" i="4"/>
  <c r="Z189" i="4"/>
  <c r="AI189" i="4"/>
  <c r="X194" i="4"/>
  <c r="Z194" i="4"/>
  <c r="AI194" i="4"/>
  <c r="X195" i="4"/>
  <c r="Z195" i="4"/>
  <c r="AI195" i="4"/>
  <c r="X196" i="4"/>
  <c r="Z196" i="4"/>
  <c r="AI196" i="4"/>
  <c r="X201" i="4"/>
  <c r="Z201" i="4"/>
  <c r="AI201" i="4"/>
  <c r="X202" i="4"/>
  <c r="Z202" i="4"/>
  <c r="AI202" i="4"/>
  <c r="X203" i="4"/>
  <c r="Z203" i="4"/>
  <c r="AI203" i="4"/>
  <c r="X204" i="4"/>
  <c r="Z204" i="4"/>
  <c r="AI204" i="4"/>
  <c r="X205" i="4"/>
  <c r="Z205" i="4"/>
  <c r="AI205" i="4"/>
  <c r="X211" i="4"/>
  <c r="Z211" i="4"/>
  <c r="AI211" i="4"/>
  <c r="V287" i="4"/>
  <c r="AE7" i="4"/>
  <c r="AF7" i="4" s="1"/>
  <c r="AB7" i="4"/>
  <c r="X9" i="4"/>
  <c r="Z9" i="4"/>
  <c r="AI9" i="4"/>
  <c r="X17" i="4"/>
  <c r="Z17" i="4"/>
  <c r="AI17" i="4"/>
  <c r="X25" i="4"/>
  <c r="Z25" i="4"/>
  <c r="AI25" i="4"/>
  <c r="X60" i="4"/>
  <c r="Z60" i="4"/>
  <c r="AI60" i="4"/>
  <c r="Z97" i="4"/>
  <c r="AI97" i="4"/>
  <c r="X89" i="3"/>
  <c r="X99" i="3"/>
  <c r="S110" i="3"/>
  <c r="X111" i="3"/>
  <c r="S122" i="3"/>
  <c r="X123" i="3"/>
  <c r="S130" i="3"/>
  <c r="X131" i="3"/>
  <c r="S142" i="3"/>
  <c r="S159" i="3"/>
  <c r="X160" i="3"/>
  <c r="S175" i="3"/>
  <c r="X176" i="3"/>
  <c r="S188" i="3"/>
  <c r="X189" i="3"/>
  <c r="S204" i="3"/>
  <c r="X205" i="3"/>
  <c r="S225" i="3"/>
  <c r="S232" i="3"/>
  <c r="X233" i="3"/>
  <c r="S243" i="3"/>
  <c r="X244" i="3"/>
  <c r="S250" i="3"/>
  <c r="X251" i="3"/>
  <c r="S262" i="3"/>
  <c r="X263" i="3"/>
  <c r="S285" i="3"/>
  <c r="X286" i="3"/>
  <c r="S307" i="3"/>
  <c r="X308" i="3"/>
  <c r="X320" i="3"/>
  <c r="X328" i="3"/>
  <c r="Z8" i="4"/>
  <c r="AI8" i="4"/>
  <c r="X13" i="4"/>
  <c r="Z13" i="4"/>
  <c r="AI13" i="4"/>
  <c r="X14" i="4"/>
  <c r="Z14" i="4"/>
  <c r="AI14" i="4"/>
  <c r="X15" i="4"/>
  <c r="Z15" i="4"/>
  <c r="AI15" i="4"/>
  <c r="X16" i="4"/>
  <c r="Z16" i="4"/>
  <c r="AI16" i="4"/>
  <c r="X18" i="4"/>
  <c r="Z18" i="4"/>
  <c r="AI18" i="4"/>
  <c r="X19" i="4"/>
  <c r="Z19" i="4"/>
  <c r="AI19" i="4"/>
  <c r="X20" i="4"/>
  <c r="Z20" i="4"/>
  <c r="AI20" i="4"/>
  <c r="X21" i="4"/>
  <c r="Z21" i="4"/>
  <c r="AI21" i="4"/>
  <c r="X22" i="4"/>
  <c r="Z22" i="4"/>
  <c r="AI22" i="4"/>
  <c r="X23" i="4"/>
  <c r="Z23" i="4"/>
  <c r="AI23" i="4"/>
  <c r="X24" i="4"/>
  <c r="Z24" i="4"/>
  <c r="AI24" i="4"/>
  <c r="X26" i="4"/>
  <c r="Z26" i="4"/>
  <c r="AI26" i="4"/>
  <c r="X31" i="4"/>
  <c r="Z31" i="4"/>
  <c r="AI31" i="4"/>
  <c r="X32" i="4"/>
  <c r="Z32" i="4"/>
  <c r="AI32" i="4"/>
  <c r="X33" i="4"/>
  <c r="Z33" i="4"/>
  <c r="AI33" i="4"/>
  <c r="X34" i="4"/>
  <c r="Z34" i="4"/>
  <c r="AI34" i="4"/>
  <c r="X35" i="4"/>
  <c r="Z35" i="4"/>
  <c r="AI35" i="4"/>
  <c r="X36" i="4"/>
  <c r="Z36" i="4"/>
  <c r="AI36" i="4"/>
  <c r="X37" i="4"/>
  <c r="Z37" i="4"/>
  <c r="AI37" i="4"/>
  <c r="X38" i="4"/>
  <c r="Z38" i="4"/>
  <c r="AI38" i="4"/>
  <c r="X39" i="4"/>
  <c r="Z39" i="4"/>
  <c r="AI39" i="4"/>
  <c r="X40" i="4"/>
  <c r="Z40" i="4"/>
  <c r="AI40" i="4"/>
  <c r="X41" i="4"/>
  <c r="Z41" i="4"/>
  <c r="AI41" i="4"/>
  <c r="X42" i="4"/>
  <c r="Z42" i="4"/>
  <c r="AI42" i="4"/>
  <c r="X43" i="4"/>
  <c r="Z43" i="4"/>
  <c r="AI43" i="4"/>
  <c r="X44" i="4"/>
  <c r="Z44" i="4"/>
  <c r="AI44" i="4"/>
  <c r="X45" i="4"/>
  <c r="Z45" i="4"/>
  <c r="AI45" i="4"/>
  <c r="X46" i="4"/>
  <c r="Z46" i="4"/>
  <c r="AI46" i="4"/>
  <c r="X47" i="4"/>
  <c r="Z47" i="4"/>
  <c r="AI47" i="4"/>
  <c r="X48" i="4"/>
  <c r="Z48" i="4"/>
  <c r="AI48" i="4"/>
  <c r="X49" i="4"/>
  <c r="Z49" i="4"/>
  <c r="AI49" i="4"/>
  <c r="X50" i="4"/>
  <c r="Z50" i="4"/>
  <c r="AI50" i="4"/>
  <c r="X51" i="4"/>
  <c r="Z51" i="4"/>
  <c r="AI51" i="4"/>
  <c r="X55" i="4"/>
  <c r="Z55" i="4"/>
  <c r="AI55" i="4"/>
  <c r="X56" i="4"/>
  <c r="Z56" i="4"/>
  <c r="AI56" i="4"/>
  <c r="X57" i="4"/>
  <c r="Z57" i="4"/>
  <c r="AI57" i="4"/>
  <c r="X58" i="4"/>
  <c r="Z58" i="4"/>
  <c r="AI58" i="4"/>
  <c r="X59" i="4"/>
  <c r="Z59" i="4"/>
  <c r="AI59" i="4"/>
  <c r="X66" i="4"/>
  <c r="Z66" i="4"/>
  <c r="AI66" i="4"/>
  <c r="X67" i="4"/>
  <c r="Z67" i="4"/>
  <c r="AI67" i="4"/>
  <c r="X68" i="4"/>
  <c r="Z68" i="4"/>
  <c r="AI68" i="4"/>
  <c r="X69" i="4"/>
  <c r="Z69" i="4"/>
  <c r="AI69" i="4"/>
  <c r="X70" i="4"/>
  <c r="Z70" i="4"/>
  <c r="AI70" i="4"/>
  <c r="X71" i="4"/>
  <c r="Z71" i="4"/>
  <c r="AI71" i="4"/>
  <c r="X72" i="4"/>
  <c r="Z72" i="4"/>
  <c r="AI72" i="4"/>
  <c r="X73" i="4"/>
  <c r="Z73" i="4"/>
  <c r="AI73" i="4"/>
  <c r="X78" i="4"/>
  <c r="Z78" i="4"/>
  <c r="AI78" i="4"/>
  <c r="X79" i="4"/>
  <c r="Z79" i="4"/>
  <c r="AI79" i="4"/>
  <c r="X80" i="4"/>
  <c r="Z80" i="4"/>
  <c r="AI80" i="4"/>
  <c r="X81" i="4"/>
  <c r="Z81" i="4"/>
  <c r="AI81" i="4"/>
  <c r="X82" i="4"/>
  <c r="Z82" i="4"/>
  <c r="AI82" i="4"/>
  <c r="X87" i="4"/>
  <c r="Z87" i="4"/>
  <c r="AI87" i="4"/>
  <c r="X88" i="4"/>
  <c r="Z88" i="4"/>
  <c r="AI88" i="4"/>
  <c r="X89" i="4"/>
  <c r="Z89" i="4"/>
  <c r="AI89" i="4"/>
  <c r="X90" i="4"/>
  <c r="Z90" i="4"/>
  <c r="AI90" i="4"/>
  <c r="X91" i="4"/>
  <c r="Z91" i="4"/>
  <c r="AI91" i="4"/>
  <c r="V205" i="4"/>
  <c r="Q219" i="4"/>
  <c r="Q224" i="4"/>
  <c r="Q225" i="4"/>
  <c r="Q309" i="4"/>
  <c r="Q312" i="4"/>
  <c r="Q313" i="4"/>
  <c r="Q314" i="4"/>
  <c r="Q322" i="4"/>
  <c r="Q325" i="4"/>
  <c r="Q326" i="4"/>
  <c r="Q334" i="4"/>
  <c r="V225" i="4"/>
  <c r="V250" i="4"/>
  <c r="V111" i="4"/>
  <c r="V123" i="4"/>
  <c r="V131" i="4"/>
  <c r="V139" i="4"/>
  <c r="Q105" i="4"/>
  <c r="Q107" i="4"/>
  <c r="Q110" i="4"/>
  <c r="Q111" i="4"/>
  <c r="Q118" i="4"/>
  <c r="Q119" i="4"/>
  <c r="Q120" i="4"/>
  <c r="Q123" i="4"/>
  <c r="Q124" i="4"/>
  <c r="Q127" i="4"/>
  <c r="Q136" i="4"/>
  <c r="Q139" i="4"/>
  <c r="Q140" i="4"/>
  <c r="V232" i="4"/>
  <c r="V242" i="4"/>
  <c r="V99" i="4"/>
  <c r="V107" i="4"/>
  <c r="V127" i="4"/>
  <c r="V189" i="4"/>
  <c r="V285" i="4"/>
  <c r="V155" i="4"/>
  <c r="V165" i="4"/>
  <c r="V168" i="4"/>
  <c r="V179" i="4"/>
  <c r="V226" i="4"/>
  <c r="V228" i="4"/>
  <c r="V229" i="4"/>
  <c r="V230" i="4"/>
  <c r="V234" i="4"/>
  <c r="V249" i="4"/>
  <c r="V8" i="4"/>
  <c r="V15" i="4"/>
  <c r="V19" i="4"/>
  <c r="V31" i="4"/>
  <c r="V35" i="4"/>
  <c r="V41" i="4"/>
  <c r="V47" i="4"/>
  <c r="V51" i="4"/>
  <c r="V60" i="4"/>
  <c r="Q166" i="4"/>
  <c r="Q168" i="4"/>
  <c r="Q187" i="4"/>
  <c r="Q188" i="4"/>
  <c r="V201" i="4"/>
  <c r="Q228" i="4"/>
  <c r="Q229" i="4"/>
  <c r="V252" i="4"/>
  <c r="V262" i="4"/>
  <c r="V270" i="4"/>
  <c r="Q9" i="4"/>
  <c r="Q14" i="4"/>
  <c r="Q15" i="4"/>
  <c r="Q19" i="4"/>
  <c r="Q20" i="4"/>
  <c r="Q24" i="4"/>
  <c r="Q31" i="4"/>
  <c r="Q34" i="4"/>
  <c r="Q35" i="4"/>
  <c r="Q38" i="4"/>
  <c r="Q41" i="4"/>
  <c r="Q44" i="4"/>
  <c r="Q45" i="4"/>
  <c r="Q47" i="4"/>
  <c r="Q50" i="4"/>
  <c r="Q51" i="4"/>
  <c r="Q57" i="4"/>
  <c r="Q60" i="4"/>
  <c r="M149" i="4"/>
  <c r="Q149" i="4" s="1"/>
  <c r="V214" i="4"/>
  <c r="V222" i="4"/>
  <c r="Q252" i="4"/>
  <c r="V294" i="4"/>
  <c r="V7" i="4"/>
  <c r="V97" i="4"/>
  <c r="V202" i="4"/>
  <c r="K212" i="4"/>
  <c r="V253" i="4"/>
  <c r="Q66" i="4"/>
  <c r="Q69" i="4"/>
  <c r="Q71" i="4"/>
  <c r="Q78" i="4"/>
  <c r="Q79" i="4"/>
  <c r="V82" i="4"/>
  <c r="V150" i="4"/>
  <c r="V177" i="4"/>
  <c r="V178" i="4"/>
  <c r="Q204" i="4"/>
  <c r="V211" i="4"/>
  <c r="O212" i="4"/>
  <c r="V239" i="4"/>
  <c r="V240" i="4"/>
  <c r="V241" i="4"/>
  <c r="V243" i="4"/>
  <c r="V244" i="4"/>
  <c r="V245" i="4"/>
  <c r="V248" i="4"/>
  <c r="Q253" i="4"/>
  <c r="Q262" i="4"/>
  <c r="V269" i="4"/>
  <c r="Q293" i="4"/>
  <c r="Q294" i="4"/>
  <c r="V295" i="4"/>
  <c r="X212" i="4"/>
  <c r="V71" i="4"/>
  <c r="V169" i="4"/>
  <c r="V203" i="4"/>
  <c r="V233" i="4"/>
  <c r="V258" i="4"/>
  <c r="V260" i="4"/>
  <c r="V261" i="4"/>
  <c r="V286" i="4"/>
  <c r="V293" i="4"/>
  <c r="Q82" i="4"/>
  <c r="Q89" i="4"/>
  <c r="Q150" i="4"/>
  <c r="Q155" i="4"/>
  <c r="V156" i="4"/>
  <c r="V158" i="4"/>
  <c r="V159" i="4"/>
  <c r="V160" i="4"/>
  <c r="V167" i="4"/>
  <c r="Q178" i="4"/>
  <c r="Q179" i="4"/>
  <c r="V180" i="4"/>
  <c r="V187" i="4"/>
  <c r="V188" i="4"/>
  <c r="V196" i="4"/>
  <c r="V219" i="4"/>
  <c r="V223" i="4"/>
  <c r="V224" i="4"/>
  <c r="Q243" i="4"/>
  <c r="Q244" i="4"/>
  <c r="Q269" i="4"/>
  <c r="Q270" i="4"/>
  <c r="V271" i="4"/>
  <c r="V278" i="4"/>
  <c r="V279" i="4"/>
  <c r="Q295" i="4"/>
  <c r="V309" i="4"/>
  <c r="V310" i="4"/>
  <c r="V311" i="4"/>
  <c r="V313" i="4"/>
  <c r="V314" i="4"/>
  <c r="V315" i="4"/>
  <c r="V322" i="4"/>
  <c r="V326" i="4"/>
  <c r="V334" i="4"/>
  <c r="O7" i="4"/>
  <c r="M7" i="4"/>
  <c r="K7" i="4"/>
  <c r="V22" i="4"/>
  <c r="V33" i="4"/>
  <c r="V49" i="4"/>
  <c r="V67" i="4"/>
  <c r="V176" i="4"/>
  <c r="M213" i="4"/>
  <c r="K213" i="4"/>
  <c r="V220" i="4"/>
  <c r="V221" i="4"/>
  <c r="V231" i="4"/>
  <c r="V301" i="4"/>
  <c r="V302" i="4"/>
  <c r="V307" i="4"/>
  <c r="V327" i="4"/>
  <c r="Q13" i="4"/>
  <c r="Q16" i="4"/>
  <c r="Q21" i="4"/>
  <c r="Q22" i="4"/>
  <c r="V23" i="4"/>
  <c r="Q25" i="4"/>
  <c r="Q33" i="4"/>
  <c r="Q36" i="4"/>
  <c r="Q39" i="4"/>
  <c r="Q42" i="4"/>
  <c r="V43" i="4"/>
  <c r="Q49" i="4"/>
  <c r="Q55" i="4"/>
  <c r="Q58" i="4"/>
  <c r="Q67" i="4"/>
  <c r="Q73" i="4"/>
  <c r="Q87" i="4"/>
  <c r="Q91" i="4"/>
  <c r="Q109" i="4"/>
  <c r="Q158" i="4"/>
  <c r="Q159" i="4"/>
  <c r="V194" i="4"/>
  <c r="O213" i="4"/>
  <c r="Q233" i="4"/>
  <c r="Q234" i="4"/>
  <c r="Q248" i="4"/>
  <c r="Q249" i="4"/>
  <c r="Q260" i="4"/>
  <c r="Q261" i="4"/>
  <c r="Q277" i="4"/>
  <c r="Q278" i="4"/>
  <c r="Q279" i="4"/>
  <c r="Q308" i="4"/>
  <c r="X97" i="4"/>
  <c r="K97" i="4"/>
  <c r="V39" i="4"/>
  <c r="V58" i="4"/>
  <c r="V87" i="4"/>
  <c r="M97" i="4"/>
  <c r="V174" i="4"/>
  <c r="V175" i="4"/>
  <c r="V246" i="4"/>
  <c r="Q17" i="4"/>
  <c r="Q18" i="4"/>
  <c r="Q23" i="4"/>
  <c r="Q26" i="4"/>
  <c r="Q37" i="4"/>
  <c r="Q43" i="4"/>
  <c r="Q46" i="4"/>
  <c r="Q56" i="4"/>
  <c r="Q70" i="4"/>
  <c r="Q88" i="4"/>
  <c r="Q106" i="4"/>
  <c r="Q122" i="4"/>
  <c r="Q126" i="4"/>
  <c r="Q130" i="4"/>
  <c r="Q138" i="4"/>
  <c r="Q142" i="4"/>
  <c r="Q177" i="4"/>
  <c r="Q201" i="4"/>
  <c r="V323" i="4"/>
  <c r="V335" i="4"/>
  <c r="V70" i="4"/>
  <c r="Q72" i="4"/>
  <c r="V79" i="4"/>
  <c r="Q81" i="4"/>
  <c r="Q90" i="4"/>
  <c r="V91" i="4"/>
  <c r="Q99" i="4"/>
  <c r="Q116" i="4"/>
  <c r="V119" i="4"/>
  <c r="Q128" i="4"/>
  <c r="Q131" i="4"/>
  <c r="X149" i="4"/>
  <c r="V149" i="4"/>
  <c r="Q156" i="4"/>
  <c r="V157" i="4"/>
  <c r="Q165" i="4"/>
  <c r="V166" i="4"/>
  <c r="Q174" i="4"/>
  <c r="Q175" i="4"/>
  <c r="Q180" i="4"/>
  <c r="V186" i="4"/>
  <c r="Q194" i="4"/>
  <c r="V195" i="4"/>
  <c r="Q203" i="4"/>
  <c r="V204" i="4"/>
  <c r="V213" i="4"/>
  <c r="Q220" i="4"/>
  <c r="Q221" i="4"/>
  <c r="V227" i="4"/>
  <c r="Q231" i="4"/>
  <c r="Q240" i="4"/>
  <c r="V247" i="4"/>
  <c r="V251" i="4"/>
  <c r="V259" i="4"/>
  <c r="V263" i="4"/>
  <c r="V277" i="4"/>
  <c r="Q286" i="4"/>
  <c r="Q301" i="4"/>
  <c r="V320" i="4"/>
  <c r="Q323" i="4"/>
  <c r="V324" i="4"/>
  <c r="V328" i="4"/>
  <c r="Q335" i="4"/>
  <c r="V336" i="4"/>
  <c r="Q167" i="4"/>
  <c r="Q195" i="4"/>
  <c r="Q196" i="4"/>
  <c r="Q222" i="4"/>
  <c r="Q227" i="4"/>
  <c r="Q242" i="4"/>
  <c r="Q247" i="4"/>
  <c r="Q251" i="4"/>
  <c r="Q259" i="4"/>
  <c r="Q287" i="4"/>
  <c r="Q307" i="4"/>
  <c r="V308" i="4"/>
  <c r="V312" i="4"/>
  <c r="Q320" i="4"/>
  <c r="V321" i="4"/>
  <c r="Q324" i="4"/>
  <c r="V325" i="4"/>
  <c r="Q328" i="4"/>
  <c r="V333" i="4"/>
  <c r="Q336" i="4"/>
  <c r="M98" i="4"/>
  <c r="X98" i="4"/>
  <c r="O98" i="4"/>
  <c r="K98" i="4"/>
  <c r="V38" i="4"/>
  <c r="V57" i="4"/>
  <c r="V69" i="4"/>
  <c r="V81" i="4"/>
  <c r="V130" i="4"/>
  <c r="V142" i="4"/>
  <c r="K8" i="4"/>
  <c r="V14" i="4"/>
  <c r="V18" i="4"/>
  <c r="V26" i="4"/>
  <c r="Q245" i="4"/>
  <c r="Q321" i="4"/>
  <c r="Q333" i="4"/>
  <c r="V46" i="4"/>
  <c r="V118" i="4"/>
  <c r="V122" i="4"/>
  <c r="V126" i="4"/>
  <c r="V138" i="4"/>
  <c r="O8" i="4"/>
  <c r="X8" i="4"/>
  <c r="V13" i="4"/>
  <c r="V17" i="4"/>
  <c r="V21" i="4"/>
  <c r="Q32" i="4"/>
  <c r="V37" i="4"/>
  <c r="Q40" i="4"/>
  <c r="V45" i="4"/>
  <c r="Q48" i="4"/>
  <c r="V56" i="4"/>
  <c r="Q59" i="4"/>
  <c r="V66" i="4"/>
  <c r="V78" i="4"/>
  <c r="V90" i="4"/>
  <c r="V98" i="4"/>
  <c r="Q104" i="4"/>
  <c r="V106" i="4"/>
  <c r="Q108" i="4"/>
  <c r="V110" i="4"/>
  <c r="Q223" i="4"/>
  <c r="Q241" i="4"/>
  <c r="Q6" i="4"/>
  <c r="V6" i="4"/>
  <c r="X7" i="4"/>
  <c r="V9" i="4"/>
  <c r="V16" i="4"/>
  <c r="V20" i="4"/>
  <c r="V25" i="4"/>
  <c r="V34" i="4"/>
  <c r="V42" i="4"/>
  <c r="V50" i="4"/>
  <c r="Q68" i="4"/>
  <c r="V73" i="4"/>
  <c r="Q80" i="4"/>
  <c r="V89" i="4"/>
  <c r="Q117" i="4"/>
  <c r="Q121" i="4"/>
  <c r="Q125" i="4"/>
  <c r="Q129" i="4"/>
  <c r="Q137" i="4"/>
  <c r="Q141" i="4"/>
  <c r="Q157" i="4"/>
  <c r="Q160" i="4"/>
  <c r="Q169" i="4"/>
  <c r="Q176" i="4"/>
  <c r="Q186" i="4"/>
  <c r="Q189" i="4"/>
  <c r="Q202" i="4"/>
  <c r="Q205" i="4"/>
  <c r="Q214" i="4"/>
  <c r="Q232" i="4"/>
  <c r="Q239" i="4"/>
  <c r="Q258" i="4"/>
  <c r="Q263" i="4"/>
  <c r="Q302" i="4"/>
  <c r="Q310" i="4"/>
  <c r="Q327" i="4"/>
  <c r="V105" i="4"/>
  <c r="V109" i="4"/>
  <c r="V117" i="4"/>
  <c r="V121" i="4"/>
  <c r="V125" i="4"/>
  <c r="V129" i="4"/>
  <c r="V137" i="4"/>
  <c r="V141" i="4"/>
  <c r="Q211" i="4"/>
  <c r="Q226" i="4"/>
  <c r="Q246" i="4"/>
  <c r="Q271" i="4"/>
  <c r="Q311" i="4"/>
  <c r="V24" i="4"/>
  <c r="V32" i="4"/>
  <c r="V36" i="4"/>
  <c r="V40" i="4"/>
  <c r="V44" i="4"/>
  <c r="V48" i="4"/>
  <c r="V55" i="4"/>
  <c r="V59" i="4"/>
  <c r="V68" i="4"/>
  <c r="V72" i="4"/>
  <c r="V80" i="4"/>
  <c r="V88" i="4"/>
  <c r="V104" i="4"/>
  <c r="V108" i="4"/>
  <c r="V116" i="4"/>
  <c r="V120" i="4"/>
  <c r="V124" i="4"/>
  <c r="V128" i="4"/>
  <c r="V136" i="4"/>
  <c r="V140" i="4"/>
  <c r="Q230" i="4"/>
  <c r="Q250" i="4"/>
  <c r="Q285" i="4"/>
  <c r="Q315" i="4"/>
  <c r="V212" i="4"/>
  <c r="X213" i="4"/>
  <c r="O213" i="3"/>
  <c r="Z213" i="3"/>
  <c r="Q213" i="3"/>
  <c r="M213" i="3"/>
  <c r="Q7" i="3"/>
  <c r="M7" i="3"/>
  <c r="O7" i="3"/>
  <c r="X7" i="3"/>
  <c r="S9" i="3"/>
  <c r="S15" i="3"/>
  <c r="S18" i="3"/>
  <c r="S22" i="3"/>
  <c r="S33" i="3"/>
  <c r="S37" i="3"/>
  <c r="S47" i="3"/>
  <c r="S50" i="3"/>
  <c r="S67" i="3"/>
  <c r="S70" i="3"/>
  <c r="S90" i="3"/>
  <c r="S16" i="3"/>
  <c r="S19" i="3"/>
  <c r="S23" i="3"/>
  <c r="S26" i="3"/>
  <c r="S34" i="3"/>
  <c r="S38" i="3"/>
  <c r="S51" i="3"/>
  <c r="S57" i="3"/>
  <c r="S71" i="3"/>
  <c r="S78" i="3"/>
  <c r="S88" i="3"/>
  <c r="Z8" i="3"/>
  <c r="Z337" i="3" s="1"/>
  <c r="Z98" i="3"/>
  <c r="S157" i="3"/>
  <c r="S165" i="3"/>
  <c r="S169" i="3"/>
  <c r="S177" i="3"/>
  <c r="S186" i="3"/>
  <c r="S194" i="3"/>
  <c r="S202" i="3"/>
  <c r="S211" i="3"/>
  <c r="S229" i="3"/>
  <c r="S241" i="3"/>
  <c r="S249" i="3"/>
  <c r="S261" i="3"/>
  <c r="S279" i="3"/>
  <c r="S302" i="3"/>
  <c r="M337" i="3"/>
  <c r="S6" i="3"/>
  <c r="S149" i="3"/>
  <c r="S150" i="3"/>
  <c r="S158" i="3"/>
  <c r="S166" i="3"/>
  <c r="S174" i="3"/>
  <c r="S178" i="3"/>
  <c r="S187" i="3"/>
  <c r="S195" i="3"/>
  <c r="S203" i="3"/>
  <c r="S227" i="3"/>
  <c r="S239" i="3"/>
  <c r="S247" i="3"/>
  <c r="S259" i="3"/>
  <c r="S277" i="3"/>
  <c r="S295" i="3"/>
  <c r="Z97" i="3"/>
  <c r="Z149" i="3"/>
  <c r="X220" i="3"/>
  <c r="X224" i="3"/>
  <c r="S310" i="3"/>
  <c r="S314" i="3"/>
  <c r="S322" i="3"/>
  <c r="S326" i="3"/>
  <c r="S334" i="3"/>
  <c r="Z212" i="3"/>
  <c r="X214" i="3"/>
  <c r="X222" i="3"/>
  <c r="X226" i="3"/>
  <c r="S311" i="3"/>
  <c r="S315" i="3"/>
  <c r="S323" i="3"/>
  <c r="S327" i="3"/>
  <c r="S335" i="3"/>
  <c r="AI337" i="4" l="1"/>
  <c r="O337" i="3"/>
  <c r="Q337" i="3"/>
  <c r="Q338" i="3" s="1"/>
  <c r="Z337" i="4"/>
  <c r="Q212" i="4"/>
  <c r="M337" i="4"/>
  <c r="M338" i="4" s="1"/>
  <c r="Q7" i="4"/>
  <c r="O337" i="4"/>
  <c r="O340" i="4" s="1"/>
  <c r="O341" i="4" s="1"/>
  <c r="X337" i="4"/>
  <c r="X338" i="4" s="1"/>
  <c r="Q213" i="4"/>
  <c r="Q97" i="4"/>
  <c r="Q8" i="4"/>
  <c r="K337" i="4"/>
  <c r="Q98" i="4"/>
  <c r="O340" i="3"/>
  <c r="O341" i="3" s="1"/>
  <c r="O339" i="3"/>
  <c r="O338" i="3"/>
  <c r="Z338" i="3"/>
  <c r="Z342" i="3" s="1"/>
  <c r="Z340" i="3"/>
  <c r="Z341" i="3" s="1"/>
  <c r="Z339" i="3"/>
  <c r="S7" i="3"/>
  <c r="M338" i="3"/>
  <c r="M340" i="3"/>
  <c r="M341" i="3" s="1"/>
  <c r="M339" i="3"/>
  <c r="S213" i="3"/>
  <c r="Q342" i="3" l="1"/>
  <c r="M342" i="3"/>
  <c r="Q339" i="3"/>
  <c r="Q340" i="3"/>
  <c r="Q341" i="3" s="1"/>
  <c r="M340" i="4"/>
  <c r="M341" i="4" s="1"/>
  <c r="Z339" i="4"/>
  <c r="Z338" i="4"/>
  <c r="Z340" i="4"/>
  <c r="Z341" i="4" s="1"/>
  <c r="Z342" i="4"/>
  <c r="Z345" i="4" s="1"/>
  <c r="O342" i="3"/>
  <c r="AI340" i="4"/>
  <c r="AI341" i="4" s="1"/>
  <c r="AI339" i="4"/>
  <c r="AI338" i="4"/>
  <c r="AI342" i="4"/>
  <c r="AH344" i="4" s="1"/>
  <c r="M339" i="4"/>
  <c r="X339" i="4"/>
  <c r="O339" i="4"/>
  <c r="O338" i="4"/>
  <c r="X340" i="4"/>
  <c r="X341" i="4" s="1"/>
  <c r="M342" i="4"/>
  <c r="K339" i="4"/>
  <c r="K340" i="4"/>
  <c r="K341" i="4" s="1"/>
  <c r="K338" i="4"/>
  <c r="O342" i="4" l="1"/>
  <c r="X342" i="4"/>
  <c r="X344" i="4" s="1"/>
  <c r="K342" i="4"/>
</calcChain>
</file>

<file path=xl/sharedStrings.xml><?xml version="1.0" encoding="utf-8"?>
<sst xmlns="http://schemas.openxmlformats.org/spreadsheetml/2006/main" count="9515" uniqueCount="199">
  <si>
    <t>BAÑOS Y LAVADEROS COMPAÑÍA DE SEGURIDAD</t>
  </si>
  <si>
    <t>3R5B026250</t>
  </si>
  <si>
    <t xml:space="preserve">CLASIFICADOR POR OBJETO DEL GASTO </t>
  </si>
  <si>
    <t>NOMBRE CUENTA</t>
  </si>
  <si>
    <t>PORCENTAJE</t>
  </si>
  <si>
    <t>02-02-02-005-004-03</t>
  </si>
  <si>
    <t>SERVICIOS DE PREPARACIÓN DEL TERRENO</t>
  </si>
  <si>
    <t>ITEM</t>
  </si>
  <si>
    <t>CÓDIGO DANE</t>
  </si>
  <si>
    <t xml:space="preserve">DESCRIPCIÓN DEL BIEN Y/O SERVICIO </t>
  </si>
  <si>
    <t>UNIDAD MEDIDA</t>
  </si>
  <si>
    <t>EXISTENCIAS (STOCK - INVENTARIOS)</t>
  </si>
  <si>
    <t>NECESIDAD</t>
  </si>
  <si>
    <t>NECESIDAD TOTAL</t>
  </si>
  <si>
    <t>UNSPSC (CCE)</t>
  </si>
  <si>
    <t>CÓDIGO MATERIAL SAP (OPCIONAL)</t>
  </si>
  <si>
    <t>CÓDIGO OTAN - NOC (OPCIONAL)</t>
  </si>
  <si>
    <t xml:space="preserve">DEMOLICIÓN MUROS  DE LADRILLO COMUN RECOCIDO  DE 19 CM LARGO X 10 CM ANCHO X 6 CM ALTO </t>
  </si>
  <si>
    <t>M2</t>
  </si>
  <si>
    <t>OMITIDO</t>
  </si>
  <si>
    <t>DEMOLICIÓN A TODO COSTO ENCHAPE PISO</t>
  </si>
  <si>
    <t>DEMOLICION ENCHAPE PISO</t>
  </si>
  <si>
    <t>DEMOLICIÓN A TODO COSTO  ENCHAPE PARED</t>
  </si>
  <si>
    <t>DEMOLICION ENCHAPE PARED</t>
  </si>
  <si>
    <t xml:space="preserve">EXCAVACIÓN TODO COSTO PARA TUBERÍAS Y  CAJAS DE INSPECCIÓN INCLUYE LABORES DE EXCABACION Y OBRA CIVL PARA LA REALIZACIONES DE LAS CAJAS, PARA DEJARLAS AL SERVICIO </t>
  </si>
  <si>
    <t>EXCAVACION PARA TUBERIAS, CAJAS DE INSPECCION</t>
  </si>
  <si>
    <t>M3</t>
  </si>
  <si>
    <t>02-02-02-005-004-005</t>
  </si>
  <si>
    <t>SERVICIOS ESPECIALES DE CONSTRUCCION</t>
  </si>
  <si>
    <t xml:space="preserve">DESMONTE APARATOS SANITARIOS </t>
  </si>
  <si>
    <t>DESMONTE APARATOS, SANITARIOS, ORINALES LAVAMANOS, DUCHAS Y GRIFERIAS</t>
  </si>
  <si>
    <t>UND</t>
  </si>
  <si>
    <t xml:space="preserve">DESMONTE APARATOS ORINALES </t>
  </si>
  <si>
    <t xml:space="preserve">DESMONTE APARATOS LAVAMANOS </t>
  </si>
  <si>
    <t xml:space="preserve">DESMONTE APARATOS DUCHAS Y GRIFERÍAS </t>
  </si>
  <si>
    <t>DESMONTE A TODO COSTO  DIVISIONES METÁLICAS DE DUCHAS</t>
  </si>
  <si>
    <t>DESMONTE DIVISIONES DE BAÑOS, DUCHASMETALICAS</t>
  </si>
  <si>
    <t>MANTENIMIENTO A TODO COSTO  DE ALISTADO PISO E=0.04 MTS - 1:5  EN  DUCHAS Y BAÑOS</t>
  </si>
  <si>
    <t>MANTENIMIENTO A TODO COSTO DE CABALLETE FIJO P7 FIBROCEMENTO INCLUYE SUMINISTRO E INSTALACION DE CABALLETES EN MAL ESTADO Ó FALTANTES</t>
  </si>
  <si>
    <t>ML</t>
  </si>
  <si>
    <t xml:space="preserve">MANTENIMIENTO A TODO COSTO DE CUBIERTA INCLUYE LIMPIEZA GENERAL Y  DESMONTE, SUMINISTRÓ E INSTALACIÓN DE TEJAS FIBROCEMENTO ETERNIT NO8 X 2,44 </t>
  </si>
  <si>
    <t>MANTENIMIENTO A TODO COSTO PARA VIGA CANALES DE 15 CM DE ANCHO X 8 CM DE FONDO X 15 METROS DE LARGO,PAÑETE IMPERMEABILIZADO 1:3 INCLUYE SUMNISTRO DE TODO EL MATERIAL E INSUMOS REQUERIDOS.</t>
  </si>
  <si>
    <t>PAÑETE IMPERMEABILIZADO 1:3 PARA VIGA CANALES</t>
  </si>
  <si>
    <t>MANTENIMIENTO A TODO COSTO E INSTALACIÓN PARA IMPERMEABILIZACIÓN EN MANTO ASFALTICO PARA CANALES Y VIGA CANALES  15 CM DE ANCHO X 8 CM DE FONDO X 15 METROS DE LARGO</t>
  </si>
  <si>
    <t>SUMINISTRO E INSTALACIÓN IMPERMEABILIZACION EN MANTO ASFALTICO PARA CANALES Y VIGACANALES</t>
  </si>
  <si>
    <t>MANTENIMIENTO A TODO COSTO DE MESONES EN GRANITO DE LAVAMANOS INCLUYE PULIDA DE MESONES,  REPARACIÓN DE FRENTEROS Y SALPICADERO</t>
  </si>
  <si>
    <t>MANTENIMIENTO DE MESONES EN GRANITO DE LAVAMANOS, PULIDA DE MESONES, REPARACION DE FRENTES Y SALPICADERO</t>
  </si>
  <si>
    <t>MANTENIMIENTO A TODO COSTO DE DILATACIONES, GRIETAS, FISURAS INCLUYE SUMINISTRO DE MATERIAL, PINTURA Y TODO LO NECESARIO PARA ENTREGAR LA SUPERFICIE UNIFORME</t>
  </si>
  <si>
    <t>MANTENIMIENTO A TODO COSTO DE ENCHAPE PARED 30X60 PARA SALPICADERO LAVAMANOS, LAVADERO, MUROS BAJOS DE LAVADEROS Y  ZONA LAVANDERÍA (INCLUYE SUMINISTRO E INSTALACION  DE ENCHAPE, PEGANTE Y BOQUILLA)</t>
  </si>
  <si>
    <t>MANTENIMIENTO A TODO COSTO DE GRANITO LAVADERO INCLUYE  ESMALTADO, PULIDA DE MESONES,  REPARACIÓN DE FRENTEROS Y SALPICADERO</t>
  </si>
  <si>
    <t>MANTEMINIMIENTO, Y ESMALATADO DE GRANITO LAVADERO</t>
  </si>
  <si>
    <t>02-02-02-005-04-06</t>
  </si>
  <si>
    <t>SERVICIOS DE INSTALACIONES</t>
  </si>
  <si>
    <t>MANTENIMIENTO A TODO COSTO DE  ESPEJOS  DILATADOS EN SUS BORDES CREANDO UN MARCO DE 3 CM  DE 180 CMX 130 CM ESPESOR DE LOS ESPEJOS DE 4MM</t>
  </si>
  <si>
    <t>SUMINISTRO E INSTALACION ESPEJOS BICELADOS, DILATADOS</t>
  </si>
  <si>
    <t>MANTENIMIENTO A TODO COSTO DE TENDEDERO PARA ROPA TUBO CUADRADO 1 " EN FORMA DE PARRILLA CON SEPARACION INTERLINEAL DE 50 CM ENTRE CADA PELDAÑO, INCRUSTADO A LA PARED Y TERMINADO EN PINTURA ANTICORROSIVA COLOR GRIS 2 MANOS DE 1METRO POR 4 METROS.</t>
  </si>
  <si>
    <t>SUMINISTRO TENDEDERO PARA ROPA TUBO CUADRADO 1 1/2"</t>
  </si>
  <si>
    <t>MANTENIMIENTO A TODO COSTO DE LÁMPARA PANEL LED 18W ILUMINACIÓN: UNIFORME  MATERIAL: ALUMINIO  TIPO DE LED: SMD2835 FLUJO LUMINOSO: 1.350LM. ÁNGULO: 120˚  COLOR DEL CUERPO: BLANCO  VIDA ÚTIL: 30.000HRS. INSTALACIÓN: SOBREPUESTO VOLTAJE 110 V POTENCIA 18 W</t>
  </si>
  <si>
    <t>UN</t>
  </si>
  <si>
    <t> 72151501</t>
  </si>
  <si>
    <t xml:space="preserve">MANTENIMIENTO A TODO COSTO CAJA DE INSPECCION   DE 1.00 X 1.00 X 1.00 MTS  INCLUYE TRABAJOS DE OBRA CIVIL Y ADECUACION DE CAJA DE INSPECCIÓN DE 1.00 X 1.00 X 1.00 MTS LADRILLO </t>
  </si>
  <si>
    <t>MANTENIMIENTO A TODO COSTO DE INTERRUPTOR SENCILLO
FRECUENCIA: 60 HZ
RESISTENCIA DE AISLAMIENTO A 500V: MAYOR A 5M Ω
MANIOBRAS A PLENA CARGA: 100.000
PODER DE INTERRUPCIÓN: 200 MANIOBRAS 1.25 IN Y 1.10 VN
PRUEBA DE VIDA ÚTIL 40,000 MANIOBRAS INVN COSФ=0.6
TENSIÓN DE PRUEBA: 1,250 V ~ 60 HZ DURANTE 1 MINUTO
CAPACIDAD DE CONDUCTORES EN BORNES: 2 X #12 AWG (4 MM2)
TIPO DE TORNILLOS EN BORNES: DE CABEZA MIXTA (PLANO Y CRUZ)
MATERIAL DE CONTACTOS: DOBLE CONTACTO DE PLATA
TIPO DE BORNES: ENCAPSULADOS - PROTEGIDOS
MATERIAL DE CONSTRUCCIÓN: POLIPROPILENO
DIMENSIONES: 118 X 78 MM (ALTO X ANCHO)</t>
  </si>
  <si>
    <t>INTERRUPTOR SENCILLO INCLUYE APARATO LINEA FUTURA BLANCA</t>
  </si>
  <si>
    <t>MANTENIMIENTO A TODO COSTO DE  TANQUE ELEVADO EXISTENTES INCLUYE UNIONES, TERMINALES, UNIVERSALES, REGISTRO TIPO FLOTADOR, CODOS, TUBERÍA Y FLUIDOS PARA PEGAR ESTOS ACCESORIOS</t>
  </si>
  <si>
    <t> 72101510</t>
  </si>
  <si>
    <t>MANTENIMIENTO A TODO COSTO DE  RED PUNTOS DE AGUA FRÍA EN 1/2".</t>
  </si>
  <si>
    <t>SUMINISTRO E INSTALACION RED PUNTOS DE AGUA FRIA</t>
  </si>
  <si>
    <t xml:space="preserve">MANTENIMIENTO A TODO COSTO DE  DESAGÜES 2" Y 4"  INCLUYE SUMINISTRO E INSTALACION  </t>
  </si>
  <si>
    <t>SUMINISTRO, INSTALACION Y ADECUACION DESAGUES 2 Y 4</t>
  </si>
  <si>
    <t>MANTENIMIENTO A TODO COSTO DE  REGISTROS 3/4`` EN BRONCE, INCLUYE SUMINISTRO E INSTALACION</t>
  </si>
  <si>
    <t>SUMINISTRO E INSTALACION DE REGISTROS 3/4`` EN BRONCE</t>
  </si>
  <si>
    <t xml:space="preserve">MANTENIMIENTO A TODO COSTO DE  SIFONES DE PISO DE 3" METALICO, INCLUYE SUMINISTRO E INSTALACION </t>
  </si>
  <si>
    <t>SUMINISTRO, INSTALACION Y ADECUACION SIFONES DE PISO</t>
  </si>
  <si>
    <t xml:space="preserve">MANTENIMIENTO A TODO COSTO DE  BAJANTE DE AGUA LLUVIA. PVC. 3", INCLUYE SUMINISTRO E INSTALACION </t>
  </si>
  <si>
    <t>SUMINISTRO E INSTALACION DE BAJANTE DE AGUA LLUVIA. PVC. 3.</t>
  </si>
  <si>
    <t xml:space="preserve">MANTENIMIENTO A TODO COSTO DE  RED SUMINISTRO PVC-P 3/4" RED  INCLUYE SUMINISTRO E INSTALACION </t>
  </si>
  <si>
    <t>SUMINISTRO E INSTALACION DE RED SUMINISTRO PVC-P 3/4" RDE 11</t>
  </si>
  <si>
    <t xml:space="preserve">MANTENIMIENTO A TODO COSTO DE  GRIFERÍA GALVANIZADA PARA LAVADEROS Y LAVAMANOS EN 1/2" -GRIFERIA
CUERPO DE LATÓN CON ALTO PORCENTAJE DE COBRE QUE LO HACE MÁS RESISTENTE A LA CORROSIÓN. 
ESTE PRODUCTO CUMPLE CON LOS REQUERIMIENTOS Y ESPECIFICACIONES EXIGIDOS POR LA NORMA NTC 1644 – 2011 (ASME 112.18.1). GARANTÍA:  1 AÑO POR USO.
CONSUMO DE AGUA (CICLO CERTIFICACIONES): 0.3 LITROS
TIEMPO DE CICLO CERTIFICACIONES AMBIENTALES: 12 SEGUNDOS
CONSUMO DE AGUA (CICLO DEL PRODUCTO): 0.13 LITROS
TIEMPO DE CICLO DEL PRODUCTO: 4 A 5 SEGUNDOS
PRESIÓN DEL AGUA:   MÍNIMA PRESIÓN 10 PSI MÁXIMA PRESIÓN 80 PSI
TEMPERATURA NOMINAL: AGUA FRÍA
CICLO DE VIDA: 150000 CICLOS. AGUA ENTRE 15ºC Y 25ºC @ 0,4 MPA (58 PSI), MATERIAL: LATÓN 
-LAVADEROS
MODELO MOSSINI METAL, ANCHO7.1 CM, ALTO13.4 CM, PROFUNDIDAD 11.85 CM, LARGO11.85 CM, MATERIAL ACERO INOXIDABLE, COLOR PLATEADO, GARANTÍA5 AÑOS, CARACTERÍSTICAS VÁSTAGO NO DESPLAZABLE Y CONEXIÓN POR UNIÓN ROSCADA DE ½”
CONEXIÓN RED AGUA1/2, TIPO DE GRIFO LLAVE INDIVIDUAL, ACABADO CROMADO, USO LAVADERO, FORMA DETALLE REDONDA
TIPO LAVADERO
 </t>
  </si>
  <si>
    <t>SUMINISTRO E INSTALACIÓN GRIFERIA GALVANIZADA PARA LAVADEROS Y LAVAMANOS</t>
  </si>
  <si>
    <t>MANTENIMIENTO A TODO COSTO DE CANALINA ACERO GALVANIZADO DE PISO ANCHO MÍNIMO DE 40 CM,  INCLUYE SUMINISTRO E INSTALACION</t>
  </si>
  <si>
    <t>SUMINISTRO E INSTALACIÓN CANALINA ACERO GALVANIZADO DE PISO</t>
  </si>
  <si>
    <t>MANTENIMIENTO A TODO COSTO DE GRIFERÍA ALTO TRÁFICO PARA ORINAL, • FLUXÓMETRO MANUAL DE PALANCA PARA ORINAL DE MONTAJE A PISO O COLGADO EN PARED
CICLO DE DESCARGA BAJO CONSUMO (3.8 LPF O 1.0 GPF) O (1.9 LPF O 0.5 GPF). 
FLUXÓMETRO PARA ORINAL CROMADO, TIPO DIAFRAGMA, DESCUBIERTO Y SILENCIOSO. 
DIAFRAGMA DE VOLUMEN FIJO CON DERIVACIÓN DE ANILLO DE HULE CON FILTRO, PRESIÓN MÍNIMA REQUERIDA 20 PSI, Y CONEXIÓN I.P.S. A ¾”. 
MANIJA OSCILANTE METÁLICA DE CONFORMIDAD CON LA ADA. 
ACABADO: CROMADO
MATERIAL: BRONCE</t>
  </si>
  <si>
    <t>SUMINISTRO E INSTALACIÓN GRIFERIA PUSH PARA ORINAL</t>
  </si>
  <si>
    <t>MANTENIMIENTO A TODO COSTO DEL  DESAGÜES PARA ORINAL INCLUYE TRABAJOS DE PERFORACION Y RESANES</t>
  </si>
  <si>
    <t>SUMINISTRO E INSTALACIÓN DESAGUES PARA ORINAL</t>
  </si>
  <si>
    <t> 72101512</t>
  </si>
  <si>
    <t>MANTENIMIENTO A TODO COSTO DE ORINAL CERÁMICA 
ORINAL DE ALTA EFICIENCIA DE ENTRADA POSTERIOR CON ALTO DISEÑO 
MODERNO DE FORMAS ORGÁNICAS EN FORMA DE GOTA.
ULTRA AHORRADOR EN CONSUMO DE AGUA 0.5 LPF (0.13 GPF).
PRESIÓN ÓPTIMA DE FUNCIONAMIENTO MÍNIMA 35 PSI
Y MÁXIMA 80 PSI.
INCLUYE RACOR POSTERIOR PARA INSTALACIÓN DE GRIFERÍA, REJILLA DE 
DESAGÜE, RACOR DE SALIDA Y SISTEMA DE FIJACIÓN GRAPA OCULTO.
DISPONIBLE CON DIFERENTES TIPOS DE GRIFERÍA QUE GARANTIZAN 
EL ULTRA AHORRO
CUMPLE CON LA CERTIFICACIÓN WATERSENSE (ALTA EFICIENCIA EN 
CONSUMO DE AGUA).
APLICA PARA PROYECTOS TIPO LEED.
DISEÑO MODERNO DE FORMAS ORGÁNICAS SIFÓN OCULTO INTEGRADO 
EN LA PORCELANA.
GEOMETRÍA DEL POZO DISEÑADA PARA MINIMIZAR SALPIQUE.
GARANTÍA INTEGRAL DE POR VIDA.
COLOR BLANCO
ANCHO: 34 CM MÍNIMO
LARGO:32,5 CM MÍNIMO
ALTO: 61,2 CM MÍNIMO</t>
  </si>
  <si>
    <t xml:space="preserve">SUMINISTRO E INSTALACIÓN ORINAL CERAMICA </t>
  </si>
  <si>
    <t>MANTENIMIENTO A TODO COSTO DE LAVAMANOS DE INCRUSTAR, •LAVAMANOS DE INCRUSTAR EN PORCELANA SANITARIA. 
CUMPLE REQUERIMIENTOS ADA.
POZO AMPLIO DE GRAN COMODIDAD PARA EL USO DE 17” X 14 5/16" (43,2 CM X 36,4 CM).
SUPERFICIE AUTODRENANTE, EL AGUA CORRE MÁS FÁCILMENTE, EVITANDO EMPOZAMIENTOS.
DISEÑO MODERNO, QUE OFRECE MAYOR FACILIDAD DE LIMPIEZA.
AGUJERO PARA GRIFERÍA 1½” (3,8 CM).
MEDIDA DE INSTALACIÓN 31,7” (80,5 CM).
PARA INSTALAR CON GRIFERÍA A LA PARED O EN EL MESÓN.
AGUJERO INTEGRAL DE DRENAJE QUE EVITA EL REBOSE.
QUE CUMPLA CON LAS NORMAS ASME/ANSI A112.19.2M. 
INCLUYE TAPÓN DE REBOSE CON TERMINADO CROMADO.
GARANTÍA INTEGRAL DE POR VIDA
COLOR BLANCO
 ANCHO: 48,7 CM MÍNIMO
LARGO:42,1 CM MÍNIMO</t>
  </si>
  <si>
    <t>SUMINISTRO E INSTALACIÓN LAVAMANOS DE INCRUSTAR, INCLUYE  DESAGUE Y SIFON CROMADO ACOPLES Y ACCESORIOS PLOMERIA</t>
  </si>
  <si>
    <t>MANTENIMIENTO A TODO COSTO DE SANITARIO 
SANITARIO ALONGADO ONE PIECE.
SISTEMA DE DESCARGA DE ALTO DESEMPEÑO CON IMPULSO DE AGUA POR PRESIÓN FLUSHMATE.
CONSUMO DE ALTA EFICIENCIA DE 3.8 LTS.
PRESIÓN OPTIMA DE FUNCIONAMIENTO MÍNIMA 35 PSI 
Y MÁXIMA 80 PSI.
CAPACIDAD DE EVACUACIÓN EN LA DESCARGA DE 1000GR DE SÓLIDOS.
SISTEMA DE ACCIONAMIENTO CON BOTÓN PUSH EN LA TAPA
SIFÓN 100% ESMALTADO DE 5.1 CM QUE OPTIMIZA EL FUNCIONAMIENTO 
Y MANTIENE LIMPIO EL SANITARIO.
PARA INSTALACIÓN TRADICIONAL A 30.5 CM DE LA PARED TERMINADA.
APLICA PARA PROYECTOS LEED.
INSTALE CON BRIDA SANITARIA REF: 737600001.
GARANTÍA INTEGRAL DE POR VIDA.
COLOR BLANCO
ANCHO: 50.8 CM MÍNIMO
LARGO: 78,7 CM MÍNIMO
ALTO: 50,8 CM MÍNIMO</t>
  </si>
  <si>
    <t>SUMINISTRO E INSTALACIÓN SANITARIO CORONA, INCLUYE ACOPLES Y ACCESORIOS PLOMERIA</t>
  </si>
  <si>
    <t>MANTENIMIENTO A TODO COSTO DE DUCHA GALVANIZADA CON CADENA   DUCHAS TORRENCIALES CON TUBERÍA DE 1/2" Ó 3/4".
EL PLATO DE LA DUCHA ES DE 24 CM, (9.1/2”) 
ACCIONADA CON PALANCA TRIANGULAR RÍGIDA. 
SU CONFIGURACIÓN ES TAL, QUE PROVEE UN TORRENTE DE DISTRIBUCIÓN UNIFORME, OPTIMIZANDO EL PROCEDIMIENTO DE DUCHA DEL USUARIO. 
ESTRUCTURA EN ACERO CON TRATAMIENTO GALVANIZADO</t>
  </si>
  <si>
    <t xml:space="preserve">SUMINISTRO E INSTALACIÓN DUCHA GALVANIZADA CON CADENA </t>
  </si>
  <si>
    <t xml:space="preserve">ADECUACIÓN Y REPARACIÓN A TODO COSTO DE LA RED DE DESAGÜE SANITARIA  INCLUYE TRABAJOS DE PERFORACION, ADECUACION Y EXCABACION,SUMINISTRO E INSTALACION </t>
  </si>
  <si>
    <t>02-02-02-005-004-007</t>
  </si>
  <si>
    <t>SERVICIOS DE TERMINACION Y ACABADOS DE EDIFICIOS</t>
  </si>
  <si>
    <t>MANTENIMIENTO A TODO COSTO DE  ENCHAPE PARED 30X60 REF. DEBE SER APROBADA ANTES DE INSTALAR (INCLUYE SUMINISTRO E INSTALACION  DE ENCHAPE, PEGANTE Y BOQUILLA)</t>
  </si>
  <si>
    <t>SUMINSTRO E INSTALACION ENCHAPE PARED 30X60</t>
  </si>
  <si>
    <t>MANTENIMIENTO A TODO COSTO DE PINTURA ESMALTE LLEVA 3 MANOS ESTRUCTURA METALICA ( INCLUYE PINTURA BASE  ANTICORROSIVA 1 MANO Y 2 MANOS ESMALTE NEGRO, TRABAJOS DE CONTROL CORROCION.</t>
  </si>
  <si>
    <t>PINTURA ESMALTE LLENA 3 MANOS ESTRUCTURA Y BAJO CUBIERTA, SISTEMA DE AIRE ACONDICIONADO</t>
  </si>
  <si>
    <t xml:space="preserve">MANTENIMIENTO A TODO COSTO PUERTAS METÁLICAS INCLUYE PINTURA, ARREGLO CHAPAS, SOLDADURAS, TRATAMIENTO CONTRA LA CORROSIÓN. </t>
  </si>
  <si>
    <t>MANTENIMIENTO  A TODO COSTO DE  VENTANEARÍA EN ALUMINIO INCLUYE  SELLADO DE JUNTAS, LIMPIEZA, CAMBIO DE VIDRIOS</t>
  </si>
  <si>
    <t>MANTENIMIENTO GENERAL ALUMINIO VENTANERIA, SELLADO DE JUNTAS</t>
  </si>
  <si>
    <t>MANTENIMIENTO A TODO COSTO DIVISIONES DE BAÑO METÁLICAS INCLUYE AJUSTE Y/O REEMPLAZO DE BISAGRAS, TRATAMIENTO CONTRA LA CORROSIÓN Y ACABADO EN PINTURA</t>
  </si>
  <si>
    <t>MANTENIMIENTO GENERAL DIVISIONES DE BAÑO METALICAS</t>
  </si>
  <si>
    <t xml:space="preserve">MANTENIMIENTO A TODO COSTO DE  DIVISIONES DE BAÑO ACERO INOXIDABLE, INCLUYE SUMINISTRO E INSTALACIÓN DE LAS DIVISIONES  DE MEDIDAS  2,M DE ALTO,  1,60 DE ANCHO, 1,50 DE LARGO </t>
  </si>
  <si>
    <t>SUMINISTRO E INSTALACION DIVISIONES DE BAÑO ACERO INOXIDABLE, INCLUYE ACCESORIOS</t>
  </si>
  <si>
    <t>ALOJAMIENTO COMPAÑÍA DE SEGURIDAD</t>
  </si>
  <si>
    <t>MANTENIMIENTO A TODO COSTO DE PISO ANTIDESLIZANTE ALTO TRÁFICO PARA BAÑOS 30X60 REF. DEBE SER APROBADA ANTES DE INSTALAR (INCLUYE SUMINISTRO E INSTALACION  DE BALDOSA ANTIDESLIZANTE, PEGANTE Y BOQUILLA)</t>
  </si>
  <si>
    <t>SUMINSTRO E INSTALACION PISO ANTIDESLIZANTE PARA BAÑOS 30X60</t>
  </si>
  <si>
    <t xml:space="preserve">DESMONTE A TODO COSTO DE  CIELO RASO </t>
  </si>
  <si>
    <t xml:space="preserve">DESMONTE A TODO COSTO DE CUBIERTA </t>
  </si>
  <si>
    <t xml:space="preserve">DESMONTE CUBIERTA </t>
  </si>
  <si>
    <t>MANTENIMIENTO GENERAL CUBIERTA, REMPLAZO DE TEJAS</t>
  </si>
  <si>
    <t>MANTENIMIENTO A TODO COSTO DE PAÑETE IMPERMEABILIZADO 1:3 MUROS  INCLUYE SUMINISTRO DE PAÑETE</t>
  </si>
  <si>
    <t>MANTENIMIENTO A TODO COSTO DE DILATACIONES, GRIETAS, FISURAS INCLUYE SUMINISTRÓ DE MATERIAL, PINTURA Y TODO LO NECESARIO PARA ENTREGAR LA SUPERFICIE UNIFORME</t>
  </si>
  <si>
    <t xml:space="preserve"> MANTENIMIENTO A TODO COSTO DE  CIELO RASO EN  PVC 8.5MM INCLUYE ESTRUCTURA, LAMINAS DE PVC</t>
  </si>
  <si>
    <t>SUMINISTRO E INSTALACION TECHO PVC 8.5MM INCLUYE ESTRUCTURA.</t>
  </si>
  <si>
    <t xml:space="preserve">MANTENIMIENTO A TODO COSTO DE FACHADAS INCLUYE LAVADO DE PAREDES, RESANE DE DILATACIONES Y CAMBIO DE LADRILLO POR CONDICION, PINTURA TIPO UNO CORAZA PARA EXTERIORES 3 MANOS COLORES INSTITUCIONALES DE ACUERDO A DIRECTIVA PERMANENTE DE INGENIEROS. </t>
  </si>
  <si>
    <t>MANTENIMIENTO GENERAL FACHADAS</t>
  </si>
  <si>
    <t>MANTENIMIENTO A TODO COSTO DE  LADRILLO DE FACHADA   INCLUYE    LAVAR Y ESMALTAR, LIMPIAR CON  ÁCIDO MURIÁTICO</t>
  </si>
  <si>
    <t>LAVADA Y ESMALATADA DE LADRILLO FACHADA INC. ACIDO MURIATICO</t>
  </si>
  <si>
    <t>MANTENIMIENTO A TODO COSTO DE TOMA DE CORRIENTE DUPLEX 110 V, BLANCO, 2P+TIERRA CON CHASIS Y CON PLACA, INCORPORA SISTEMA DE SEGURIDAD, INTENSIDAD MAXIMA 15A, ALIMENTACION 127/220V</t>
  </si>
  <si>
    <t> 72151502</t>
  </si>
  <si>
    <t>BAÑOS Y LAVADEROS PROFESIONALES</t>
  </si>
  <si>
    <t>SERVICIOS GENERALES DE CONSTRUCCION</t>
  </si>
  <si>
    <t>MANTENIMIENTO A TODO COSTO CAJA DE INSPECCION   DE 1.00 X 1.00 X 1.00 MTS  INCLUYE TRABAJOS DE OBRA CIVIL Y ADECUACION DE CAJA DE INSPECCIÓN DE 1.00 X 1.00 X 1.00 MTS LADRILLO</t>
  </si>
  <si>
    <t>MS</t>
  </si>
  <si>
    <t>MANTENIMIENTO A TODO COSTO DE PINTURA  VINILO TIPO 1 EN MUROS INTERNOS 3 MANOS COLOR BLACO INTITUCIONAL DE ACUERDO A DIRECTIVA DE INGENIEROS</t>
  </si>
  <si>
    <t>SUMINISTRO E INSTALACION  VINILO TIPO 1 EN MUROS INTERNOS</t>
  </si>
  <si>
    <t>ALOJAMIENTO PROFESIONALES</t>
  </si>
  <si>
    <t>PRELIMINARES</t>
  </si>
  <si>
    <t>DEMOLICION A TODO COSTO DE  MURO DE  DRYWALL BLOQUE</t>
  </si>
  <si>
    <t xml:space="preserve">DEMOLICION MURO DE  DRYWALL BLOQUE ALOJAMIENTO </t>
  </si>
  <si>
    <t>MANTENIMIENTO A TODO COSTO DE PUERTAS INTERNAS EN MADERA ENTAMBORADAS REFORZADAS , INCLUYE  SUMINISTRO E INSTALACION DE LA PUESTA,  MARCO Y CHAPA, PINTURA</t>
  </si>
  <si>
    <t>SUMINISTRO E INSTALACION PUERTAS INTERNAS EN MADERA ENTAMBORADAS REFORZADAS , INCLUYE MARCO Y CHAPA</t>
  </si>
  <si>
    <t>MANTENIMIENTO A TODO COSTO DE GABINETE PARA CLOSET METALICO MEDIDAS 0.60 FONDO, 1.00 ALTURA X 1.00 ANCHO  EN BLOQUE ALOJAMIENTO INCLUYE GABINETES PARA CLOSET METALICO Y PUERTA</t>
  </si>
  <si>
    <t>SUMINISTRO E INSTALACION GABINETE PARA CLOSET METALICO MEDIDAS 0.60 FONDO, 1.00 ALTURA X 1.00 ANCHO BLOQUE ALOJAMIENTO</t>
  </si>
  <si>
    <t>ALOJAMIENTO PROFESIONALES CUARTOS</t>
  </si>
  <si>
    <t>BAÑOS GUARDIA</t>
  </si>
  <si>
    <t>CLASIFICADOR POR OBJETO DEL GASTO</t>
  </si>
  <si>
    <t>MANTENIMIENTO A TODO COSTO PARA PLACA DE TANQUE E=8CM, CONCRETO SIMPLE DE 21 MPA (3000) INCLUYE LA ELABORACION DE LOS CIMIENTOS Y PLACA PARA EL TANQUE ELEVADO</t>
  </si>
  <si>
    <t>SUMINISTRO E INSTALACION DE CONCRETO SIMPLE DE 21 MPA (3000) PARA PLACA DE TANQUE E=8CM</t>
  </si>
  <si>
    <t>MANTENIMIENTO A TODO COSTO DE CONCRETO CICLOPEO 10,5MPa (1500 PSI) RELACIÓN 60C/40P</t>
  </si>
  <si>
    <t>CONCRETO CICLOPEO 10,5MPa (1500 PSI) RELACIÓN 60C/40P</t>
  </si>
  <si>
    <t>MANTENIMIENTO A TODO COSTO DE TANQUE ELEVADO PVC 1000 LTS. INC. PARA GARANTIZAR EL CORRECTO FUNCIONAMIENTO  INCLUYE TANQUE PVC DE 1000LTS INC.  UNIONES, TERMINALES, UNIVERSALES, REGISTRO TIPO FLOTADOR, CODOS, TUBERÍA Y FLUIDOS PARA PEGAR ESTOS ACCESORIOS</t>
  </si>
  <si>
    <t>SUMINISTRO E INSTALACIÓN TANQUE ELEVADO PVC 1000 LTS. INC. ACCESORIOS</t>
  </si>
  <si>
    <t>AREA ADMINISTRATIVA_OFICINAS 1ER PISO</t>
  </si>
  <si>
    <t xml:space="preserve">MANTENIMIENTO A TODO COSTO DE PISO PORCELANATO RECTIFICADO 60X60 REF. SELECCIONADA COLOR BEIGE  INCLUYE PEGANTE, BOQUILLA Y DISTANCIADORES.  INCLUYE SUMINISTRO E INSTALACION </t>
  </si>
  <si>
    <t>SUMINSTRO E INSTALACION PISO PORCELANATO RECTIFICADO 60X60 REF. SELECCIONADA _ AREA ADMNITRATIVA 1ER PISO</t>
  </si>
  <si>
    <t xml:space="preserve">MANTENIMIENTO A TODO COSTO DE GUARDAESCOBA EN PORCELANATO RECTIFICADO 60X60 REF. SELECCIONADA BEIGE , INCLUYE PEGANTE, BOQUILLA Y DISTANCIADORES. INCLUYE SUMINISTRO E INSTALACION </t>
  </si>
  <si>
    <t>SUMINSTRO E INSTALACION GUARDAESCOBA EN PORCELANATO RECTIFICADO 60X60 REF. SELECCIONADA _ AREA ADMNITRATIVA 1ER PISO</t>
  </si>
  <si>
    <t xml:space="preserve">MANTENIMIENTO A TODO COSTO DE FACHALETA TIPO PIEDRA OFICINAS COLOR BLANCO INCLUYE SUMINISTRO E INSTALACION </t>
  </si>
  <si>
    <t xml:space="preserve">SUMINISTRO E INSTALACION FACHALETA TIPO PIEDRA OFICINAS </t>
  </si>
  <si>
    <t>OFICINA 1  1ER PISO</t>
  </si>
  <si>
    <t>OFICINA 2 2DO PISO</t>
  </si>
  <si>
    <t>OFICINA 3 2DO PISO</t>
  </si>
  <si>
    <t>BAÑOS COMPAÑÍA DE INSTRUCCIÓN</t>
  </si>
  <si>
    <t xml:space="preserve">MENOR VALOR COTIZADO </t>
  </si>
  <si>
    <t xml:space="preserve">VALOR UNITARIO </t>
  </si>
  <si>
    <t xml:space="preserve">VALOR TOTAL </t>
  </si>
  <si>
    <t xml:space="preserve">JAVIER EDUARDO CARVAJAL ACOSTA </t>
  </si>
  <si>
    <t xml:space="preserve">ANDAMIAJE ARQUITECTURA SAS </t>
  </si>
  <si>
    <t xml:space="preserve">EMPRESA COLOMBIANA DE CONSULTORIA Y PROYECTO </t>
  </si>
  <si>
    <t>3R5B026660</t>
  </si>
  <si>
    <t xml:space="preserve">PROMEDIO </t>
  </si>
  <si>
    <t>MEDIANA</t>
  </si>
  <si>
    <t>MEDIA GEOMETRICA</t>
  </si>
  <si>
    <t>DESVIACION ESTANDAR</t>
  </si>
  <si>
    <t xml:space="preserve">PRECIO REFERENCIA </t>
  </si>
  <si>
    <t xml:space="preserve">METRICA UTILIZADA </t>
  </si>
  <si>
    <t>MENOR VALOR COTIZACIONES</t>
  </si>
  <si>
    <t>MENOR VALOR DE LAS COTIZACIONES</t>
  </si>
  <si>
    <t>DISPERSION RELATIVA</t>
  </si>
  <si>
    <t>PROMEDOIO</t>
  </si>
  <si>
    <t>PROMEDIO</t>
  </si>
  <si>
    <t xml:space="preserve">COSTOS DIRECTOS </t>
  </si>
  <si>
    <t xml:space="preserve">ADMINISTRACION   20% </t>
  </si>
  <si>
    <t xml:space="preserve">IMPREVISTOS  1% </t>
  </si>
  <si>
    <t xml:space="preserve">UTILIDAD  4% </t>
  </si>
  <si>
    <t>IVA/ UTILIDAD  19%</t>
  </si>
  <si>
    <t xml:space="preserve">COSTO TOTAL </t>
  </si>
  <si>
    <t>PROYECCION CANTIDADES ADQUIRIR</t>
  </si>
  <si>
    <t xml:space="preserve">LIMITACION </t>
  </si>
  <si>
    <t xml:space="preserve">CANTIDAD </t>
  </si>
  <si>
    <t>%</t>
  </si>
  <si>
    <t xml:space="preserve">PRECIO REFERENCIA UNITARIO </t>
  </si>
  <si>
    <t xml:space="preserve">MENOR VALOR DE LAS COTIZACIONES </t>
  </si>
  <si>
    <t>MENOR VALOR DE LAS  COTIZACIONES</t>
  </si>
  <si>
    <t xml:space="preserve">PRECIO DE REFERENCIA UNITARIO </t>
  </si>
  <si>
    <t>66.67%</t>
  </si>
  <si>
    <t>50.50%</t>
  </si>
  <si>
    <t xml:space="preserve">Atentamente, </t>
  </si>
  <si>
    <t xml:space="preserve">REPRESENTANTE LEGAL </t>
  </si>
  <si>
    <t>Nombre</t>
  </si>
  <si>
    <t xml:space="preserve">Indentificación Razon social </t>
  </si>
  <si>
    <t xml:space="preserve">PRECIO OFERTADO UNITARIO </t>
  </si>
  <si>
    <t xml:space="preserve">PRECIO OFERTADO TOTAL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</si>
</sst>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quot;$&quot;* #,##0.00_-;\-&quot;$&quot;* #,##0.00_-;_-&quot;$&quot;* &quot;-&quot;??_-;_-@_-"/>
    <numFmt numFmtId="165" formatCode="_(* #,##0.00_);_(* \(#,##0.00\);_(* &quot;-&quot;??_);_(@_)"/>
    <numFmt numFmtId="166" formatCode="0.0%"/>
    <numFmt numFmtId="167" formatCode="0.000"/>
    <numFmt numFmtId="170" formatCode="_-&quot;$&quot;* #,##0.00000_-;\-&quot;$&quot;* #,##0.00000_-;_-&quot;$&quot;* &quot;-&quot;??_-;_-@_-"/>
    <numFmt numFmtId="171" formatCode="_-&quot;$&quot;* #,##0.000000_-;\-&quot;$&quot;* #,##0.000000_-;_-&quot;$&quot;* &quot;-&quot;??_-;_-@_-"/>
  </numFmts>
  <fonts count="22" x14ac:knownFonts="1">
    <font>
      <sz val="11"/>
      <color theme="1"/>
      <name val="Calibri"/>
      <family val="2"/>
      <scheme val="minor"/>
    </font>
    <font>
      <sz val="11"/>
      <color theme="1"/>
      <name val="Calibri"/>
      <family val="2"/>
      <scheme val="minor"/>
    </font>
    <font>
      <b/>
      <sz val="8"/>
      <color rgb="FF000000"/>
      <name val="Calibri"/>
      <family val="2"/>
    </font>
    <font>
      <b/>
      <sz val="7"/>
      <color rgb="FF000000"/>
      <name val="Calibri"/>
      <family val="2"/>
    </font>
    <font>
      <sz val="7"/>
      <color theme="1"/>
      <name val="Calibri"/>
      <family val="2"/>
      <scheme val="minor"/>
    </font>
    <font>
      <sz val="7"/>
      <color theme="1"/>
      <name val="Arial"/>
      <family val="2"/>
    </font>
    <font>
      <sz val="7"/>
      <name val="Arial"/>
      <family val="2"/>
    </font>
    <font>
      <b/>
      <sz val="7"/>
      <name val="Arial"/>
      <family val="2"/>
    </font>
    <font>
      <b/>
      <sz val="7"/>
      <color theme="1"/>
      <name val="Arial"/>
      <family val="2"/>
    </font>
    <font>
      <sz val="9"/>
      <color theme="1"/>
      <name val="Calibri"/>
      <family val="2"/>
      <scheme val="minor"/>
    </font>
    <font>
      <b/>
      <sz val="7"/>
      <color theme="1"/>
      <name val="Calibri"/>
      <family val="2"/>
      <scheme val="minor"/>
    </font>
    <font>
      <b/>
      <sz val="6"/>
      <color rgb="FF000000"/>
      <name val="Calibri"/>
      <family val="2"/>
    </font>
    <font>
      <b/>
      <sz val="6"/>
      <name val="Arial"/>
      <family val="2"/>
    </font>
    <font>
      <sz val="6"/>
      <name val="Arial"/>
      <family val="2"/>
    </font>
    <font>
      <b/>
      <sz val="6"/>
      <color theme="1"/>
      <name val="Arial"/>
      <family val="2"/>
    </font>
    <font>
      <sz val="6"/>
      <color theme="1"/>
      <name val="Arial"/>
      <family val="2"/>
    </font>
    <font>
      <sz val="5"/>
      <color theme="1"/>
      <name val="Arial"/>
      <family val="2"/>
    </font>
    <font>
      <sz val="6"/>
      <color theme="1"/>
      <name val="Calibri"/>
      <family val="2"/>
      <scheme val="minor"/>
    </font>
    <font>
      <b/>
      <sz val="6"/>
      <color theme="1"/>
      <name val="Calibri"/>
      <family val="2"/>
      <scheme val="minor"/>
    </font>
    <font>
      <sz val="5"/>
      <name val="Arial"/>
      <family val="2"/>
    </font>
    <font>
      <sz val="8"/>
      <color theme="1"/>
      <name val="Calibri"/>
      <family val="2"/>
      <scheme val="minor"/>
    </font>
    <font>
      <b/>
      <sz val="9"/>
      <color theme="1"/>
      <name val="Calibri"/>
      <family val="2"/>
      <scheme val="minor"/>
    </font>
  </fonts>
  <fills count="21">
    <fill>
      <patternFill patternType="none"/>
    </fill>
    <fill>
      <patternFill patternType="gray125"/>
    </fill>
    <fill>
      <patternFill patternType="solid">
        <fgColor theme="3" tint="0.79998168889431442"/>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theme="0"/>
        <bgColor indexed="64"/>
      </patternFill>
    </fill>
    <fill>
      <patternFill patternType="solid">
        <fgColor theme="5" tint="0.39997558519241921"/>
        <bgColor indexed="64"/>
      </patternFill>
    </fill>
    <fill>
      <patternFill patternType="solid">
        <fgColor rgb="FFFFFF00"/>
        <bgColor indexed="64"/>
      </patternFill>
    </fill>
    <fill>
      <patternFill patternType="solid">
        <fgColor theme="4" tint="0.39997558519241921"/>
        <bgColor indexed="64"/>
      </patternFill>
    </fill>
    <fill>
      <patternFill patternType="solid">
        <fgColor rgb="FFFFC000"/>
        <bgColor indexed="64"/>
      </patternFill>
    </fill>
    <fill>
      <patternFill patternType="solid">
        <fgColor rgb="FFE5A79D"/>
        <bgColor indexed="64"/>
      </patternFill>
    </fill>
    <fill>
      <patternFill patternType="solid">
        <fgColor rgb="FF92D050"/>
        <bgColor indexed="64"/>
      </patternFill>
    </fill>
    <fill>
      <patternFill patternType="solid">
        <fgColor rgb="FFFF0000"/>
        <bgColor indexed="64"/>
      </patternFill>
    </fill>
    <fill>
      <patternFill patternType="solid">
        <fgColor rgb="FF2BEBF5"/>
        <bgColor indexed="64"/>
      </patternFill>
    </fill>
    <fill>
      <patternFill patternType="solid">
        <fgColor rgb="FFEF6731"/>
        <bgColor indexed="64"/>
      </patternFill>
    </fill>
    <fill>
      <patternFill patternType="solid">
        <fgColor theme="8" tint="0.39997558519241921"/>
        <bgColor indexed="64"/>
      </patternFill>
    </fill>
    <fill>
      <patternFill patternType="solid">
        <fgColor theme="5" tint="-0.249977111117893"/>
        <bgColor indexed="64"/>
      </patternFill>
    </fill>
    <fill>
      <patternFill patternType="solid">
        <fgColor theme="2" tint="-9.9978637043366805E-2"/>
        <bgColor indexed="64"/>
      </patternFill>
    </fill>
    <fill>
      <patternFill patternType="solid">
        <fgColor rgb="FF00B0F0"/>
        <bgColor indexed="64"/>
      </patternFill>
    </fill>
    <fill>
      <patternFill patternType="solid">
        <fgColor theme="4"/>
        <bgColor indexed="64"/>
      </patternFill>
    </fill>
    <fill>
      <patternFill patternType="solid">
        <fgColor theme="4" tint="-0.499984740745262"/>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165" fontId="1"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cellStyleXfs>
  <cellXfs count="367">
    <xf numFmtId="0" fontId="0" fillId="0" borderId="0" xfId="0"/>
    <xf numFmtId="0" fontId="7" fillId="3" borderId="1" xfId="0" applyFont="1" applyFill="1" applyBorder="1" applyAlignment="1" applyProtection="1">
      <alignment horizontal="center" vertical="center" textRotation="90" wrapText="1"/>
      <protection locked="0"/>
    </xf>
    <xf numFmtId="0" fontId="7" fillId="3" borderId="1" xfId="0" applyFont="1" applyFill="1" applyBorder="1" applyAlignment="1">
      <alignment horizontal="center" vertical="center" wrapText="1"/>
    </xf>
    <xf numFmtId="0" fontId="6" fillId="0" borderId="1" xfId="0" applyFont="1" applyBorder="1" applyAlignment="1" applyProtection="1">
      <alignment horizontal="center" vertical="center" wrapText="1"/>
      <protection locked="0"/>
    </xf>
    <xf numFmtId="0" fontId="6" fillId="0" borderId="1" xfId="0" applyFont="1" applyBorder="1" applyAlignment="1">
      <alignment horizontal="center" vertical="center" wrapText="1"/>
    </xf>
    <xf numFmtId="0" fontId="7" fillId="2" borderId="6" xfId="0" applyFont="1" applyFill="1" applyBorder="1" applyAlignment="1" applyProtection="1">
      <alignment vertical="center"/>
      <protection locked="0"/>
    </xf>
    <xf numFmtId="2" fontId="6" fillId="0" borderId="1" xfId="0" applyNumberFormat="1" applyFont="1" applyBorder="1" applyAlignment="1">
      <alignment horizontal="center" vertical="center" shrinkToFit="1"/>
    </xf>
    <xf numFmtId="0" fontId="6" fillId="0" borderId="1" xfId="0" applyFont="1" applyBorder="1" applyAlignment="1">
      <alignment horizontal="center" vertical="center"/>
    </xf>
    <xf numFmtId="0" fontId="6" fillId="0" borderId="2" xfId="0" applyFont="1" applyBorder="1" applyAlignment="1">
      <alignment horizontal="center" vertical="center" wrapText="1"/>
    </xf>
    <xf numFmtId="0" fontId="7" fillId="2" borderId="1" xfId="0" applyFont="1" applyFill="1" applyBorder="1" applyAlignment="1" applyProtection="1">
      <alignment vertical="center"/>
      <protection locked="0"/>
    </xf>
    <xf numFmtId="0" fontId="7" fillId="2" borderId="8" xfId="0" applyFont="1" applyFill="1" applyBorder="1" applyAlignment="1" applyProtection="1">
      <alignment vertical="center"/>
      <protection locked="0"/>
    </xf>
    <xf numFmtId="0" fontId="6" fillId="0" borderId="1" xfId="0" applyFont="1" applyBorder="1" applyAlignment="1">
      <alignment horizontal="center" vertical="top" wrapText="1"/>
    </xf>
    <xf numFmtId="2" fontId="6" fillId="0" borderId="1" xfId="0" applyNumberFormat="1" applyFont="1" applyBorder="1" applyAlignment="1">
      <alignment horizontal="center" vertical="top" shrinkToFit="1"/>
    </xf>
    <xf numFmtId="0" fontId="7" fillId="0" borderId="1" xfId="0" applyFont="1" applyFill="1" applyBorder="1" applyAlignment="1" applyProtection="1">
      <alignment horizontal="center" vertical="center" textRotation="90" wrapText="1"/>
      <protection locked="0"/>
    </xf>
    <xf numFmtId="0" fontId="7" fillId="0" borderId="1" xfId="0" applyFont="1" applyFill="1" applyBorder="1" applyAlignment="1">
      <alignment horizontal="center" vertical="center" wrapText="1"/>
    </xf>
    <xf numFmtId="0" fontId="6" fillId="0" borderId="1" xfId="0" applyFont="1" applyFill="1" applyBorder="1" applyAlignment="1">
      <alignment horizontal="center" vertical="top" wrapText="1"/>
    </xf>
    <xf numFmtId="2" fontId="6" fillId="0" borderId="1" xfId="0" applyNumberFormat="1" applyFont="1" applyFill="1" applyBorder="1" applyAlignment="1">
      <alignment horizontal="center" vertical="top" shrinkToFit="1"/>
    </xf>
    <xf numFmtId="0" fontId="6"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2" fontId="6" fillId="0" borderId="1" xfId="0" applyNumberFormat="1" applyFont="1" applyFill="1" applyBorder="1" applyAlignment="1">
      <alignment horizontal="center" vertical="center" shrinkToFit="1"/>
    </xf>
    <xf numFmtId="0" fontId="7" fillId="5" borderId="1" xfId="0" applyFont="1" applyFill="1" applyBorder="1" applyAlignment="1" applyProtection="1">
      <alignment horizontal="center" vertical="center" textRotation="90" wrapText="1"/>
      <protection locked="0"/>
    </xf>
    <xf numFmtId="0" fontId="6" fillId="5" borderId="1" xfId="0" applyFont="1" applyFill="1" applyBorder="1" applyAlignment="1">
      <alignment horizontal="center" vertical="center" wrapText="1"/>
    </xf>
    <xf numFmtId="2" fontId="6" fillId="5" borderId="1" xfId="0" applyNumberFormat="1" applyFont="1" applyFill="1" applyBorder="1" applyAlignment="1">
      <alignment horizontal="center" vertical="center" shrinkToFit="1"/>
    </xf>
    <xf numFmtId="0" fontId="6" fillId="5" borderId="1" xfId="0" applyFont="1" applyFill="1" applyBorder="1" applyAlignment="1">
      <alignment horizontal="center" vertical="center"/>
    </xf>
    <xf numFmtId="0" fontId="6" fillId="5" borderId="4" xfId="0" applyFont="1" applyFill="1" applyBorder="1" applyAlignment="1" applyProtection="1">
      <alignment horizontal="center" vertical="center" wrapText="1"/>
      <protection locked="0"/>
    </xf>
    <xf numFmtId="0" fontId="6" fillId="5" borderId="4" xfId="0" applyFont="1" applyFill="1" applyBorder="1" applyAlignment="1">
      <alignment horizontal="center" vertical="center" wrapText="1"/>
    </xf>
    <xf numFmtId="2" fontId="6" fillId="5" borderId="4" xfId="0" applyNumberFormat="1" applyFont="1" applyFill="1" applyBorder="1" applyAlignment="1">
      <alignment horizontal="center" vertical="center" shrinkToFit="1"/>
    </xf>
    <xf numFmtId="0" fontId="6" fillId="5" borderId="4" xfId="0" applyFont="1" applyFill="1" applyBorder="1" applyAlignment="1">
      <alignment horizontal="center" vertical="center"/>
    </xf>
    <xf numFmtId="0" fontId="6" fillId="0" borderId="4" xfId="0" applyFont="1" applyBorder="1" applyAlignment="1" applyProtection="1">
      <alignment horizontal="center" vertical="center" wrapText="1"/>
      <protection locked="0"/>
    </xf>
    <xf numFmtId="0" fontId="6" fillId="0" borderId="4" xfId="0" applyFont="1" applyBorder="1" applyAlignment="1">
      <alignment horizontal="center" vertical="center" wrapText="1"/>
    </xf>
    <xf numFmtId="2" fontId="6" fillId="0" borderId="4" xfId="0" applyNumberFormat="1" applyFont="1" applyBorder="1" applyAlignment="1">
      <alignment horizontal="center" vertical="center" shrinkToFit="1"/>
    </xf>
    <xf numFmtId="0" fontId="6" fillId="0" borderId="4" xfId="0" applyFont="1" applyBorder="1" applyAlignment="1">
      <alignment horizontal="center" vertical="center"/>
    </xf>
    <xf numFmtId="0" fontId="6" fillId="0" borderId="7" xfId="0" applyFont="1" applyBorder="1" applyAlignment="1" applyProtection="1">
      <alignment horizontal="center" vertical="center" wrapText="1"/>
      <protection locked="0"/>
    </xf>
    <xf numFmtId="0" fontId="6" fillId="0" borderId="7" xfId="0" applyFont="1" applyBorder="1" applyAlignment="1">
      <alignment horizontal="center" vertical="center" wrapText="1"/>
    </xf>
    <xf numFmtId="0" fontId="6" fillId="0" borderId="7" xfId="0" applyFont="1" applyBorder="1" applyAlignment="1">
      <alignment horizontal="left" vertical="center" wrapText="1"/>
    </xf>
    <xf numFmtId="0" fontId="6" fillId="0" borderId="7" xfId="0" applyFont="1" applyBorder="1" applyAlignment="1">
      <alignment horizontal="center" vertical="top" wrapText="1"/>
    </xf>
    <xf numFmtId="2" fontId="6" fillId="0" borderId="7" xfId="0" applyNumberFormat="1" applyFont="1" applyBorder="1" applyAlignment="1">
      <alignment horizontal="center" vertical="center" shrinkToFit="1"/>
    </xf>
    <xf numFmtId="0" fontId="6" fillId="5" borderId="7" xfId="0" applyFont="1" applyFill="1" applyBorder="1" applyAlignment="1">
      <alignment horizontal="center" vertical="center"/>
    </xf>
    <xf numFmtId="0" fontId="6" fillId="0" borderId="2" xfId="0" applyFont="1" applyBorder="1" applyAlignment="1" applyProtection="1">
      <alignment horizontal="center" vertical="center" wrapText="1"/>
      <protection locked="0"/>
    </xf>
    <xf numFmtId="0" fontId="7" fillId="0" borderId="2" xfId="0" applyFont="1" applyFill="1" applyBorder="1" applyAlignment="1" applyProtection="1">
      <alignment horizontal="center" vertical="center" wrapText="1"/>
      <protection locked="0"/>
    </xf>
    <xf numFmtId="0" fontId="6" fillId="0" borderId="2"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6" fillId="5" borderId="2" xfId="0" applyFont="1" applyFill="1" applyBorder="1" applyAlignment="1" applyProtection="1">
      <alignment horizontal="center" vertical="center" wrapText="1"/>
      <protection locked="0"/>
    </xf>
    <xf numFmtId="0" fontId="6" fillId="5" borderId="9" xfId="0" applyFont="1" applyFill="1" applyBorder="1" applyAlignment="1" applyProtection="1">
      <alignment horizontal="center" vertical="center" wrapText="1"/>
      <protection locked="0"/>
    </xf>
    <xf numFmtId="0" fontId="6" fillId="0" borderId="9" xfId="0" applyFont="1" applyBorder="1" applyAlignment="1" applyProtection="1">
      <alignment horizontal="center" vertical="center" wrapText="1"/>
      <protection locked="0"/>
    </xf>
    <xf numFmtId="164" fontId="2" fillId="8" borderId="1" xfId="2" applyFont="1" applyFill="1" applyBorder="1" applyAlignment="1">
      <alignment horizontal="center" vertical="center" wrapText="1"/>
    </xf>
    <xf numFmtId="164" fontId="2" fillId="9" borderId="1" xfId="2" applyFont="1" applyFill="1" applyBorder="1" applyAlignment="1">
      <alignment horizontal="center" vertical="center" wrapText="1"/>
    </xf>
    <xf numFmtId="164" fontId="2" fillId="10" borderId="1" xfId="2" applyFont="1" applyFill="1" applyBorder="1" applyAlignment="1">
      <alignment horizontal="center" vertical="center" wrapText="1"/>
    </xf>
    <xf numFmtId="0" fontId="9" fillId="0" borderId="1" xfId="0" applyFont="1" applyBorder="1"/>
    <xf numFmtId="0" fontId="9" fillId="0" borderId="0" xfId="0" applyFont="1"/>
    <xf numFmtId="0" fontId="9" fillId="0" borderId="0" xfId="0" applyFont="1" applyBorder="1"/>
    <xf numFmtId="0" fontId="7" fillId="3" borderId="1" xfId="0" applyFont="1" applyFill="1" applyBorder="1" applyAlignment="1" applyProtection="1">
      <alignment horizontal="center" vertical="center" wrapText="1"/>
      <protection locked="0"/>
    </xf>
    <xf numFmtId="1" fontId="7" fillId="2" borderId="1" xfId="3" applyNumberFormat="1" applyFont="1" applyFill="1" applyBorder="1" applyAlignment="1" applyProtection="1">
      <alignment horizontal="center" vertical="center" wrapText="1"/>
      <protection locked="0"/>
    </xf>
    <xf numFmtId="0" fontId="7" fillId="5" borderId="1" xfId="0" applyFont="1" applyFill="1" applyBorder="1" applyAlignment="1" applyProtection="1">
      <alignment horizontal="center" vertical="center" wrapText="1"/>
      <protection locked="0"/>
    </xf>
    <xf numFmtId="0" fontId="6" fillId="5" borderId="1"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7" fillId="5" borderId="1" xfId="0" applyFont="1" applyFill="1" applyBorder="1" applyAlignment="1">
      <alignment horizontal="center" vertical="center" wrapText="1"/>
    </xf>
    <xf numFmtId="0" fontId="6" fillId="0" borderId="1" xfId="0" applyFont="1" applyFill="1" applyBorder="1" applyAlignment="1" applyProtection="1">
      <alignment horizontal="center" vertical="center" wrapText="1"/>
      <protection locked="0"/>
    </xf>
    <xf numFmtId="2" fontId="6" fillId="12" borderId="1" xfId="0" applyNumberFormat="1" applyFont="1" applyFill="1" applyBorder="1" applyAlignment="1">
      <alignment horizontal="center" vertical="center" shrinkToFit="1"/>
    </xf>
    <xf numFmtId="0" fontId="4" fillId="0" borderId="1" xfId="0" applyFont="1" applyBorder="1" applyAlignment="1">
      <alignment horizontal="center" wrapText="1"/>
    </xf>
    <xf numFmtId="0" fontId="4" fillId="0" borderId="1" xfId="0" applyFont="1" applyBorder="1"/>
    <xf numFmtId="0" fontId="4" fillId="0" borderId="1" xfId="0" applyFont="1" applyBorder="1" applyAlignment="1">
      <alignment wrapText="1"/>
    </xf>
    <xf numFmtId="2" fontId="0" fillId="0" borderId="0" xfId="0" applyNumberFormat="1"/>
    <xf numFmtId="4" fontId="9" fillId="0" borderId="0" xfId="0" applyNumberFormat="1" applyFont="1"/>
    <xf numFmtId="4" fontId="0" fillId="0" borderId="0" xfId="0" applyNumberFormat="1"/>
    <xf numFmtId="4" fontId="9" fillId="0" borderId="1" xfId="0" applyNumberFormat="1" applyFont="1" applyBorder="1"/>
    <xf numFmtId="4" fontId="9" fillId="12" borderId="1" xfId="0" applyNumberFormat="1" applyFont="1" applyFill="1" applyBorder="1"/>
    <xf numFmtId="4" fontId="4" fillId="0" borderId="1" xfId="0" applyNumberFormat="1" applyFont="1" applyBorder="1"/>
    <xf numFmtId="9" fontId="4" fillId="0" borderId="1" xfId="0" applyNumberFormat="1" applyFont="1" applyBorder="1"/>
    <xf numFmtId="4" fontId="4" fillId="12" borderId="1" xfId="0" applyNumberFormat="1" applyFont="1" applyFill="1" applyBorder="1"/>
    <xf numFmtId="4" fontId="4" fillId="7" borderId="1" xfId="0" applyNumberFormat="1" applyFont="1" applyFill="1" applyBorder="1"/>
    <xf numFmtId="4" fontId="4" fillId="0" borderId="1" xfId="0" applyNumberFormat="1" applyFont="1" applyFill="1" applyBorder="1"/>
    <xf numFmtId="4" fontId="4" fillId="0" borderId="0" xfId="0" applyNumberFormat="1" applyFont="1"/>
    <xf numFmtId="0" fontId="4" fillId="0" borderId="0" xfId="0" applyFont="1"/>
    <xf numFmtId="4" fontId="4" fillId="0" borderId="0" xfId="0" applyNumberFormat="1" applyFont="1" applyFill="1" applyBorder="1"/>
    <xf numFmtId="164" fontId="3" fillId="11" borderId="1" xfId="2" applyFont="1" applyFill="1" applyBorder="1" applyAlignment="1">
      <alignment horizontal="center" vertical="center" wrapText="1"/>
    </xf>
    <xf numFmtId="164" fontId="3" fillId="7" borderId="1" xfId="2" applyFont="1" applyFill="1" applyBorder="1" applyAlignment="1">
      <alignment horizontal="center" vertical="center" wrapText="1"/>
    </xf>
    <xf numFmtId="0" fontId="4" fillId="0" borderId="0" xfId="0" applyFont="1" applyBorder="1"/>
    <xf numFmtId="0" fontId="8" fillId="2" borderId="1" xfId="0" applyFont="1" applyFill="1" applyBorder="1" applyAlignment="1" applyProtection="1">
      <alignment vertical="center"/>
      <protection locked="0"/>
    </xf>
    <xf numFmtId="0" fontId="6" fillId="0" borderId="5" xfId="0" applyFont="1" applyBorder="1" applyAlignment="1" applyProtection="1">
      <alignment horizontal="center" vertical="center" wrapText="1"/>
      <protection locked="0"/>
    </xf>
    <xf numFmtId="0" fontId="6" fillId="5" borderId="5" xfId="0" applyFont="1" applyFill="1" applyBorder="1" applyAlignment="1">
      <alignment horizontal="left" vertical="top" wrapText="1"/>
    </xf>
    <xf numFmtId="0" fontId="6" fillId="5" borderId="5" xfId="0" applyFont="1" applyFill="1" applyBorder="1" applyAlignment="1">
      <alignment horizontal="center" vertical="center" wrapText="1"/>
    </xf>
    <xf numFmtId="0" fontId="6" fillId="5" borderId="5" xfId="0" applyFont="1" applyFill="1" applyBorder="1" applyAlignment="1">
      <alignment horizontal="center" vertical="center"/>
    </xf>
    <xf numFmtId="0" fontId="6" fillId="0" borderId="5" xfId="0" applyFont="1" applyBorder="1" applyAlignment="1">
      <alignment horizontal="center" vertical="center" wrapText="1"/>
    </xf>
    <xf numFmtId="0" fontId="6" fillId="0" borderId="5" xfId="0" applyFont="1" applyBorder="1" applyAlignment="1">
      <alignment horizontal="left" vertical="center" wrapText="1"/>
    </xf>
    <xf numFmtId="0" fontId="6" fillId="0" borderId="5" xfId="0" applyFont="1" applyBorder="1" applyAlignment="1">
      <alignment horizontal="center" vertical="top" wrapText="1"/>
    </xf>
    <xf numFmtId="2" fontId="6" fillId="0" borderId="5" xfId="0" applyNumberFormat="1" applyFont="1" applyBorder="1" applyAlignment="1">
      <alignment horizontal="center" vertical="center" shrinkToFit="1"/>
    </xf>
    <xf numFmtId="0" fontId="5" fillId="0" borderId="0" xfId="0" applyFont="1"/>
    <xf numFmtId="0" fontId="5" fillId="0" borderId="0" xfId="0" applyFont="1" applyAlignment="1">
      <alignment vertical="top"/>
    </xf>
    <xf numFmtId="0" fontId="5" fillId="0" borderId="0" xfId="0" applyFont="1" applyAlignment="1">
      <alignment horizontal="center" vertical="center"/>
    </xf>
    <xf numFmtId="37" fontId="8" fillId="0" borderId="0" xfId="1" applyNumberFormat="1" applyFont="1" applyFill="1" applyBorder="1" applyAlignment="1">
      <alignment horizontal="center" vertical="center"/>
    </xf>
    <xf numFmtId="0" fontId="8" fillId="0" borderId="0" xfId="0" applyFont="1" applyAlignment="1" applyProtection="1">
      <alignment horizontal="left" vertical="center"/>
      <protection locked="0"/>
    </xf>
    <xf numFmtId="0" fontId="6" fillId="0" borderId="0" xfId="0" applyFont="1" applyAlignment="1" applyProtection="1">
      <alignment horizontal="center" vertical="center" wrapText="1"/>
      <protection locked="0"/>
    </xf>
    <xf numFmtId="0" fontId="5" fillId="0" borderId="0" xfId="0" applyFont="1" applyAlignment="1">
      <alignment horizontal="left" vertical="center" wrapText="1"/>
    </xf>
    <xf numFmtId="0" fontId="6" fillId="0" borderId="0" xfId="0" applyFont="1" applyAlignment="1">
      <alignment horizontal="center" vertical="center" wrapText="1"/>
    </xf>
    <xf numFmtId="2" fontId="6" fillId="0" borderId="0" xfId="0" applyNumberFormat="1" applyFont="1" applyAlignment="1">
      <alignment horizontal="center" vertical="center" shrinkToFit="1"/>
    </xf>
    <xf numFmtId="0" fontId="6" fillId="0" borderId="0" xfId="0" applyFont="1" applyAlignment="1">
      <alignment horizontal="center" vertical="center"/>
    </xf>
    <xf numFmtId="0" fontId="5" fillId="0" borderId="7" xfId="0" applyFont="1" applyBorder="1" applyAlignment="1">
      <alignment horizontal="left" vertical="center" wrapText="1"/>
    </xf>
    <xf numFmtId="0" fontId="6" fillId="0" borderId="7" xfId="0" applyFont="1" applyBorder="1" applyAlignment="1">
      <alignment horizontal="center" vertical="center"/>
    </xf>
    <xf numFmtId="0" fontId="6" fillId="5" borderId="7" xfId="0" applyFont="1" applyFill="1" applyBorder="1" applyAlignment="1">
      <alignment horizontal="left" vertical="top" wrapText="1"/>
    </xf>
    <xf numFmtId="0" fontId="6" fillId="5" borderId="7" xfId="0" applyFont="1" applyFill="1" applyBorder="1" applyAlignment="1">
      <alignment horizontal="center" vertical="center" wrapText="1"/>
    </xf>
    <xf numFmtId="0" fontId="6" fillId="5" borderId="7" xfId="0" applyFont="1" applyFill="1" applyBorder="1" applyAlignment="1" applyProtection="1">
      <alignment horizontal="center" vertical="center" wrapText="1"/>
      <protection locked="0"/>
    </xf>
    <xf numFmtId="0" fontId="6" fillId="5" borderId="7" xfId="0" applyFont="1" applyFill="1" applyBorder="1" applyAlignment="1">
      <alignment horizontal="left" vertical="center" wrapText="1"/>
    </xf>
    <xf numFmtId="0" fontId="6" fillId="5" borderId="7" xfId="0" applyFont="1" applyFill="1" applyBorder="1" applyAlignment="1">
      <alignment horizontal="center" vertical="top" wrapText="1"/>
    </xf>
    <xf numFmtId="2" fontId="6" fillId="5" borderId="7" xfId="0" applyNumberFormat="1" applyFont="1" applyFill="1" applyBorder="1" applyAlignment="1">
      <alignment horizontal="center" vertical="center" shrinkToFit="1"/>
    </xf>
    <xf numFmtId="0" fontId="6" fillId="5" borderId="1" xfId="0" applyFont="1" applyFill="1" applyBorder="1" applyAlignment="1">
      <alignment horizontal="left" vertical="center" wrapText="1"/>
    </xf>
    <xf numFmtId="0" fontId="6" fillId="5" borderId="1" xfId="0" applyFont="1" applyFill="1" applyBorder="1" applyAlignment="1">
      <alignment horizontal="center" vertical="top" wrapText="1"/>
    </xf>
    <xf numFmtId="4" fontId="4" fillId="0" borderId="0" xfId="0" applyNumberFormat="1" applyFont="1" applyBorder="1"/>
    <xf numFmtId="164" fontId="11" fillId="11" borderId="1" xfId="2" applyFont="1" applyFill="1" applyBorder="1" applyAlignment="1">
      <alignment horizontal="center" vertical="center" wrapText="1"/>
    </xf>
    <xf numFmtId="1" fontId="7" fillId="2" borderId="2" xfId="3" applyNumberFormat="1" applyFont="1" applyFill="1" applyBorder="1" applyAlignment="1" applyProtection="1">
      <alignment horizontal="center" vertical="center" wrapText="1"/>
      <protection locked="0"/>
    </xf>
    <xf numFmtId="164" fontId="3" fillId="7" borderId="10" xfId="2" applyFont="1" applyFill="1" applyBorder="1" applyAlignment="1">
      <alignment vertical="center"/>
    </xf>
    <xf numFmtId="164" fontId="3" fillId="7" borderId="1" xfId="2" applyFont="1" applyFill="1" applyBorder="1" applyAlignment="1">
      <alignment horizontal="center" vertical="center"/>
    </xf>
    <xf numFmtId="4" fontId="6" fillId="0" borderId="0" xfId="0" applyNumberFormat="1" applyFont="1" applyBorder="1" applyAlignment="1">
      <alignment horizontal="center" vertical="center" shrinkToFit="1"/>
    </xf>
    <xf numFmtId="4" fontId="4" fillId="0" borderId="0" xfId="0" applyNumberFormat="1" applyFont="1" applyFill="1"/>
    <xf numFmtId="2" fontId="4" fillId="0" borderId="1" xfId="0" applyNumberFormat="1" applyFont="1" applyBorder="1"/>
    <xf numFmtId="4" fontId="4" fillId="5" borderId="0" xfId="0" applyNumberFormat="1" applyFont="1" applyFill="1"/>
    <xf numFmtId="10" fontId="4" fillId="0" borderId="1" xfId="0" applyNumberFormat="1" applyFont="1" applyBorder="1"/>
    <xf numFmtId="10" fontId="4" fillId="0" borderId="1" xfId="0" applyNumberFormat="1" applyFont="1" applyBorder="1" applyAlignment="1">
      <alignment horizontal="center"/>
    </xf>
    <xf numFmtId="0" fontId="7" fillId="17" borderId="1" xfId="0" applyFont="1" applyFill="1" applyBorder="1" applyAlignment="1" applyProtection="1">
      <alignment vertical="center"/>
      <protection locked="0"/>
    </xf>
    <xf numFmtId="1" fontId="7" fillId="17" borderId="2" xfId="3" applyNumberFormat="1" applyFont="1" applyFill="1" applyBorder="1" applyAlignment="1" applyProtection="1">
      <alignment horizontal="center" vertical="center" wrapText="1"/>
      <protection locked="0"/>
    </xf>
    <xf numFmtId="164" fontId="3" fillId="8" borderId="1" xfId="2" applyFont="1" applyFill="1" applyBorder="1" applyAlignment="1">
      <alignment horizontal="center" vertical="center" wrapText="1"/>
    </xf>
    <xf numFmtId="164" fontId="3" fillId="9" borderId="1" xfId="2" applyFont="1" applyFill="1" applyBorder="1" applyAlignment="1">
      <alignment horizontal="center" vertical="center" wrapText="1"/>
    </xf>
    <xf numFmtId="164" fontId="3" fillId="10" borderId="1" xfId="2" applyFont="1" applyFill="1" applyBorder="1" applyAlignment="1">
      <alignment horizontal="center" vertical="center" wrapText="1"/>
    </xf>
    <xf numFmtId="164" fontId="11" fillId="11" borderId="1" xfId="2" applyFont="1" applyFill="1" applyBorder="1" applyAlignment="1">
      <alignment horizontal="center" vertical="center" wrapText="1"/>
    </xf>
    <xf numFmtId="9" fontId="4" fillId="5" borderId="1" xfId="0" applyNumberFormat="1" applyFont="1" applyFill="1" applyBorder="1"/>
    <xf numFmtId="9" fontId="4" fillId="0" borderId="0" xfId="0" applyNumberFormat="1" applyFont="1"/>
    <xf numFmtId="0" fontId="4" fillId="18" borderId="1" xfId="0" applyFont="1" applyFill="1" applyBorder="1" applyAlignment="1">
      <alignment horizontal="center" wrapText="1"/>
    </xf>
    <xf numFmtId="0" fontId="4" fillId="19" borderId="1" xfId="0" applyFont="1" applyFill="1" applyBorder="1" applyAlignment="1">
      <alignment horizontal="center" wrapText="1"/>
    </xf>
    <xf numFmtId="0" fontId="4" fillId="18" borderId="1" xfId="0" applyFont="1" applyFill="1" applyBorder="1" applyAlignment="1">
      <alignment wrapText="1"/>
    </xf>
    <xf numFmtId="9" fontId="4" fillId="12" borderId="1" xfId="0" applyNumberFormat="1" applyFont="1" applyFill="1" applyBorder="1"/>
    <xf numFmtId="164" fontId="3" fillId="7" borderId="3" xfId="2" applyFont="1" applyFill="1" applyBorder="1" applyAlignment="1">
      <alignment horizontal="center" vertical="center"/>
    </xf>
    <xf numFmtId="4" fontId="4" fillId="0" borderId="6" xfId="0" applyNumberFormat="1" applyFont="1" applyBorder="1"/>
    <xf numFmtId="164" fontId="3" fillId="7" borderId="0" xfId="2" applyFont="1" applyFill="1" applyBorder="1" applyAlignment="1">
      <alignment vertical="center"/>
    </xf>
    <xf numFmtId="164" fontId="3" fillId="7" borderId="0" xfId="2" applyFont="1" applyFill="1" applyBorder="1" applyAlignment="1">
      <alignment horizontal="center" vertical="center"/>
    </xf>
    <xf numFmtId="0" fontId="0" fillId="0" borderId="1" xfId="0" applyBorder="1"/>
    <xf numFmtId="164" fontId="3" fillId="7" borderId="10" xfId="2" applyFont="1" applyFill="1" applyBorder="1" applyAlignment="1">
      <alignment vertical="center" wrapText="1"/>
    </xf>
    <xf numFmtId="0" fontId="4" fillId="0" borderId="2" xfId="0" applyFont="1" applyBorder="1" applyAlignment="1">
      <alignment horizontal="center" wrapText="1"/>
    </xf>
    <xf numFmtId="0" fontId="4" fillId="0" borderId="2" xfId="0" applyFont="1" applyBorder="1"/>
    <xf numFmtId="164" fontId="11" fillId="11" borderId="4" xfId="2" applyFont="1" applyFill="1" applyBorder="1" applyAlignment="1">
      <alignment horizontal="center" vertical="center" wrapText="1"/>
    </xf>
    <xf numFmtId="4" fontId="9" fillId="0" borderId="0" xfId="0" applyNumberFormat="1" applyFont="1" applyFill="1"/>
    <xf numFmtId="4" fontId="9" fillId="5" borderId="0" xfId="0" applyNumberFormat="1" applyFont="1" applyFill="1"/>
    <xf numFmtId="4" fontId="9" fillId="11" borderId="0" xfId="0" applyNumberFormat="1" applyFont="1" applyFill="1"/>
    <xf numFmtId="4" fontId="9" fillId="20" borderId="0" xfId="0" applyNumberFormat="1" applyFont="1" applyFill="1"/>
    <xf numFmtId="4" fontId="0" fillId="0" borderId="1" xfId="0" applyNumberFormat="1" applyBorder="1"/>
    <xf numFmtId="4" fontId="4" fillId="0" borderId="1" xfId="3" applyNumberFormat="1" applyFont="1" applyBorder="1"/>
    <xf numFmtId="0" fontId="12" fillId="3" borderId="1" xfId="0" applyFont="1" applyFill="1" applyBorder="1" applyAlignment="1" applyProtection="1">
      <alignment horizontal="center" vertical="center" textRotation="90" wrapText="1"/>
      <protection locked="0"/>
    </xf>
    <xf numFmtId="0" fontId="12" fillId="3" borderId="1" xfId="0" applyFont="1" applyFill="1" applyBorder="1" applyAlignment="1" applyProtection="1">
      <alignment horizontal="center" vertical="center" wrapText="1"/>
      <protection locked="0"/>
    </xf>
    <xf numFmtId="0" fontId="12" fillId="3" borderId="1" xfId="0" applyFont="1" applyFill="1" applyBorder="1" applyAlignment="1">
      <alignment horizontal="center" vertical="center" wrapText="1"/>
    </xf>
    <xf numFmtId="0" fontId="14" fillId="2" borderId="1" xfId="0" applyFont="1" applyFill="1" applyBorder="1" applyAlignment="1" applyProtection="1">
      <alignment vertical="center"/>
      <protection locked="0"/>
    </xf>
    <xf numFmtId="0" fontId="13" fillId="0" borderId="1" xfId="0" applyFont="1" applyBorder="1" applyAlignment="1" applyProtection="1">
      <alignment horizontal="center" vertical="center" wrapText="1"/>
      <protection locked="0"/>
    </xf>
    <xf numFmtId="0" fontId="13" fillId="0" borderId="1" xfId="0" applyFont="1" applyBorder="1" applyAlignment="1">
      <alignment horizontal="center" vertical="center" wrapText="1"/>
    </xf>
    <xf numFmtId="2" fontId="13" fillId="0" borderId="1" xfId="0" applyNumberFormat="1" applyFont="1" applyBorder="1" applyAlignment="1">
      <alignment horizontal="center" vertical="center" shrinkToFit="1"/>
    </xf>
    <xf numFmtId="0" fontId="13" fillId="0" borderId="1" xfId="0" applyFont="1" applyBorder="1" applyAlignment="1">
      <alignment horizontal="center" vertical="center"/>
    </xf>
    <xf numFmtId="0" fontId="13" fillId="0" borderId="4" xfId="0" applyFont="1" applyBorder="1" applyAlignment="1">
      <alignment horizontal="center" vertical="center" wrapText="1"/>
    </xf>
    <xf numFmtId="0" fontId="13" fillId="0" borderId="4" xfId="0" applyFont="1" applyBorder="1" applyAlignment="1" applyProtection="1">
      <alignment horizontal="center" vertical="center" wrapText="1"/>
      <protection locked="0"/>
    </xf>
    <xf numFmtId="2" fontId="13" fillId="0" borderId="4" xfId="0" applyNumberFormat="1" applyFont="1" applyBorder="1" applyAlignment="1">
      <alignment horizontal="center" vertical="center" shrinkToFit="1"/>
    </xf>
    <xf numFmtId="0" fontId="13" fillId="0" borderId="4" xfId="0" applyFont="1" applyBorder="1" applyAlignment="1">
      <alignment horizontal="center" vertical="center"/>
    </xf>
    <xf numFmtId="0" fontId="13" fillId="0" borderId="5" xfId="0" applyFont="1" applyBorder="1" applyAlignment="1" applyProtection="1">
      <alignment horizontal="center" vertical="center" wrapText="1"/>
      <protection locked="0"/>
    </xf>
    <xf numFmtId="0" fontId="13" fillId="5" borderId="5" xfId="0" applyFont="1" applyFill="1" applyBorder="1" applyAlignment="1">
      <alignment horizontal="left" vertical="top" wrapText="1"/>
    </xf>
    <xf numFmtId="0" fontId="13" fillId="5" borderId="5" xfId="0" applyFont="1" applyFill="1" applyBorder="1" applyAlignment="1">
      <alignment horizontal="center" vertical="center" wrapText="1"/>
    </xf>
    <xf numFmtId="0" fontId="13" fillId="5" borderId="5" xfId="0" applyFont="1" applyFill="1" applyBorder="1" applyAlignment="1">
      <alignment horizontal="center" vertical="center"/>
    </xf>
    <xf numFmtId="0" fontId="13" fillId="0" borderId="5" xfId="0" applyFont="1" applyBorder="1" applyAlignment="1">
      <alignment horizontal="center" vertical="center" wrapText="1"/>
    </xf>
    <xf numFmtId="0" fontId="13" fillId="0" borderId="5" xfId="0" applyFont="1" applyBorder="1" applyAlignment="1">
      <alignment horizontal="left" vertical="center" wrapText="1"/>
    </xf>
    <xf numFmtId="0" fontId="13" fillId="0" borderId="5" xfId="0" applyFont="1" applyBorder="1" applyAlignment="1">
      <alignment horizontal="center" vertical="top" wrapText="1"/>
    </xf>
    <xf numFmtId="2" fontId="13" fillId="0" borderId="5" xfId="0" applyNumberFormat="1" applyFont="1" applyBorder="1" applyAlignment="1">
      <alignment horizontal="center" vertical="center" shrinkToFit="1"/>
    </xf>
    <xf numFmtId="0" fontId="12" fillId="2" borderId="6" xfId="0" applyFont="1" applyFill="1" applyBorder="1" applyAlignment="1" applyProtection="1">
      <alignment vertical="center"/>
      <protection locked="0"/>
    </xf>
    <xf numFmtId="2" fontId="13" fillId="0" borderId="1" xfId="0" applyNumberFormat="1" applyFont="1" applyFill="1" applyBorder="1" applyAlignment="1">
      <alignment horizontal="center" vertical="center" shrinkToFit="1"/>
    </xf>
    <xf numFmtId="0" fontId="15" fillId="0" borderId="0" xfId="0" applyFont="1"/>
    <xf numFmtId="0" fontId="15" fillId="0" borderId="0" xfId="0" applyFont="1" applyAlignment="1">
      <alignment vertical="top"/>
    </xf>
    <xf numFmtId="0" fontId="15" fillId="0" borderId="0" xfId="0" applyFont="1" applyAlignment="1">
      <alignment horizontal="center" vertical="center"/>
    </xf>
    <xf numFmtId="0" fontId="13" fillId="0" borderId="2" xfId="0" applyFont="1" applyBorder="1" applyAlignment="1">
      <alignment horizontal="center" vertical="center" wrapText="1"/>
    </xf>
    <xf numFmtId="37" fontId="14" fillId="0" borderId="0" xfId="1" applyNumberFormat="1" applyFont="1" applyFill="1" applyBorder="1" applyAlignment="1">
      <alignment horizontal="center" vertical="center"/>
    </xf>
    <xf numFmtId="0" fontId="14" fillId="0" borderId="0" xfId="0" applyFont="1" applyAlignment="1" applyProtection="1">
      <alignment horizontal="left" vertical="center"/>
      <protection locked="0"/>
    </xf>
    <xf numFmtId="0" fontId="12" fillId="2" borderId="1" xfId="0" applyFont="1" applyFill="1" applyBorder="1" applyAlignment="1" applyProtection="1">
      <alignment vertical="center"/>
      <protection locked="0"/>
    </xf>
    <xf numFmtId="0" fontId="12" fillId="0" borderId="1" xfId="0" applyFont="1" applyFill="1" applyBorder="1" applyAlignment="1" applyProtection="1">
      <alignment vertical="center"/>
      <protection locked="0"/>
    </xf>
    <xf numFmtId="0" fontId="13" fillId="0" borderId="0" xfId="0" applyFont="1" applyAlignment="1" applyProtection="1">
      <alignment horizontal="center" vertical="center" wrapText="1"/>
      <protection locked="0"/>
    </xf>
    <xf numFmtId="0" fontId="15" fillId="0" borderId="0" xfId="0" applyFont="1" applyAlignment="1">
      <alignment horizontal="left" vertical="center" wrapText="1"/>
    </xf>
    <xf numFmtId="0" fontId="13" fillId="0" borderId="0" xfId="0" applyFont="1" applyAlignment="1">
      <alignment horizontal="center" vertical="center" wrapText="1"/>
    </xf>
    <xf numFmtId="2" fontId="13" fillId="0" borderId="0" xfId="0" applyNumberFormat="1" applyFont="1" applyAlignment="1">
      <alignment horizontal="center" vertical="center" shrinkToFit="1"/>
    </xf>
    <xf numFmtId="0" fontId="13" fillId="0" borderId="0" xfId="0" applyFont="1" applyAlignment="1">
      <alignment horizontal="center" vertical="center"/>
    </xf>
    <xf numFmtId="0" fontId="13" fillId="0" borderId="7" xfId="0" applyFont="1" applyBorder="1" applyAlignment="1" applyProtection="1">
      <alignment horizontal="center" vertical="center" wrapText="1"/>
      <protection locked="0"/>
    </xf>
    <xf numFmtId="0" fontId="15" fillId="0" borderId="7" xfId="0" applyFont="1" applyBorder="1" applyAlignment="1">
      <alignment horizontal="left" vertical="center" wrapText="1"/>
    </xf>
    <xf numFmtId="0" fontId="13" fillId="0" borderId="7" xfId="0" applyFont="1" applyBorder="1" applyAlignment="1">
      <alignment horizontal="center" vertical="center" wrapText="1"/>
    </xf>
    <xf numFmtId="2" fontId="13" fillId="0" borderId="7" xfId="0" applyNumberFormat="1" applyFont="1" applyBorder="1" applyAlignment="1">
      <alignment horizontal="center" vertical="center" shrinkToFit="1"/>
    </xf>
    <xf numFmtId="0" fontId="13" fillId="0" borderId="7" xfId="0" applyFont="1" applyBorder="1" applyAlignment="1">
      <alignment horizontal="center" vertical="center"/>
    </xf>
    <xf numFmtId="0" fontId="13" fillId="5" borderId="7" xfId="0" applyFont="1" applyFill="1" applyBorder="1" applyAlignment="1">
      <alignment horizontal="left" vertical="top" wrapText="1"/>
    </xf>
    <xf numFmtId="0" fontId="13" fillId="5" borderId="7" xfId="0" applyFont="1" applyFill="1" applyBorder="1" applyAlignment="1">
      <alignment horizontal="center" vertical="center" wrapText="1"/>
    </xf>
    <xf numFmtId="0" fontId="13" fillId="5" borderId="7" xfId="0" applyFont="1" applyFill="1" applyBorder="1" applyAlignment="1">
      <alignment horizontal="center" vertical="center"/>
    </xf>
    <xf numFmtId="0" fontId="12" fillId="2" borderId="8" xfId="0" applyFont="1" applyFill="1" applyBorder="1" applyAlignment="1" applyProtection="1">
      <alignment vertical="center"/>
      <protection locked="0"/>
    </xf>
    <xf numFmtId="0" fontId="13" fillId="0" borderId="1" xfId="0" applyFont="1" applyBorder="1" applyAlignment="1">
      <alignment horizontal="center" vertical="top" wrapText="1"/>
    </xf>
    <xf numFmtId="2" fontId="13" fillId="0" borderId="1" xfId="0" applyNumberFormat="1" applyFont="1" applyBorder="1" applyAlignment="1">
      <alignment horizontal="center" vertical="top" shrinkToFit="1"/>
    </xf>
    <xf numFmtId="0" fontId="12" fillId="0" borderId="1" xfId="0" applyFont="1" applyFill="1" applyBorder="1" applyAlignment="1" applyProtection="1">
      <alignment horizontal="center" vertical="center" textRotation="90" wrapText="1"/>
      <protection locked="0"/>
    </xf>
    <xf numFmtId="0" fontId="12" fillId="0" borderId="1" xfId="0" applyFont="1" applyFill="1" applyBorder="1" applyAlignment="1" applyProtection="1">
      <alignment horizontal="center" vertical="center" wrapText="1"/>
      <protection locked="0"/>
    </xf>
    <xf numFmtId="0" fontId="12" fillId="0" borderId="1" xfId="0" applyFont="1" applyFill="1" applyBorder="1" applyAlignment="1">
      <alignment horizontal="center" vertical="center" wrapText="1"/>
    </xf>
    <xf numFmtId="0" fontId="13" fillId="0" borderId="1" xfId="0" applyFont="1" applyFill="1" applyBorder="1" applyAlignment="1" applyProtection="1">
      <alignment horizontal="center" vertical="center" wrapText="1"/>
      <protection locked="0"/>
    </xf>
    <xf numFmtId="0" fontId="13" fillId="0" borderId="1" xfId="0" applyFont="1" applyFill="1" applyBorder="1" applyAlignment="1">
      <alignment horizontal="center" vertical="top" wrapText="1"/>
    </xf>
    <xf numFmtId="2" fontId="13" fillId="0" borderId="1" xfId="0" applyNumberFormat="1" applyFont="1" applyFill="1" applyBorder="1" applyAlignment="1">
      <alignment horizontal="center" vertical="top" shrinkToFit="1"/>
    </xf>
    <xf numFmtId="0" fontId="13" fillId="0" borderId="1" xfId="0" applyFont="1" applyFill="1" applyBorder="1" applyAlignment="1">
      <alignment horizontal="center" vertical="center"/>
    </xf>
    <xf numFmtId="0" fontId="13" fillId="0" borderId="1" xfId="0" applyFont="1" applyFill="1" applyBorder="1" applyAlignment="1">
      <alignment horizontal="center" vertical="center" wrapText="1"/>
    </xf>
    <xf numFmtId="0" fontId="13" fillId="0" borderId="7" xfId="0" applyFont="1" applyBorder="1" applyAlignment="1">
      <alignment horizontal="left" vertical="center" wrapText="1"/>
    </xf>
    <xf numFmtId="0" fontId="13" fillId="0" borderId="7" xfId="0" applyFont="1" applyBorder="1" applyAlignment="1">
      <alignment horizontal="center" vertical="top" wrapText="1"/>
    </xf>
    <xf numFmtId="0" fontId="12" fillId="5" borderId="1" xfId="0" applyFont="1" applyFill="1" applyBorder="1" applyAlignment="1" applyProtection="1">
      <alignment horizontal="center" vertical="center" textRotation="90" wrapText="1"/>
      <protection locked="0"/>
    </xf>
    <xf numFmtId="0" fontId="12" fillId="5" borderId="1" xfId="0" applyFont="1" applyFill="1" applyBorder="1" applyAlignment="1" applyProtection="1">
      <alignment horizontal="center" vertical="center" wrapText="1"/>
      <protection locked="0"/>
    </xf>
    <xf numFmtId="0" fontId="12" fillId="5" borderId="1" xfId="0" applyFont="1" applyFill="1" applyBorder="1" applyAlignment="1">
      <alignment horizontal="center" vertical="center" wrapText="1"/>
    </xf>
    <xf numFmtId="0" fontId="13" fillId="5" borderId="1" xfId="0" applyFont="1" applyFill="1" applyBorder="1" applyAlignment="1" applyProtection="1">
      <alignment horizontal="center" vertical="center" wrapText="1"/>
      <protection locked="0"/>
    </xf>
    <xf numFmtId="0" fontId="13" fillId="5" borderId="1" xfId="0" applyFont="1" applyFill="1" applyBorder="1" applyAlignment="1">
      <alignment horizontal="center" vertical="center" wrapText="1"/>
    </xf>
    <xf numFmtId="2" fontId="13" fillId="5" borderId="1" xfId="0" applyNumberFormat="1" applyFont="1" applyFill="1" applyBorder="1" applyAlignment="1">
      <alignment horizontal="center" vertical="center" shrinkToFit="1"/>
    </xf>
    <xf numFmtId="0" fontId="13" fillId="5" borderId="1" xfId="0" applyFont="1" applyFill="1" applyBorder="1" applyAlignment="1">
      <alignment horizontal="center" vertical="center"/>
    </xf>
    <xf numFmtId="0" fontId="13" fillId="5" borderId="4" xfId="0" applyFont="1" applyFill="1" applyBorder="1" applyAlignment="1" applyProtection="1">
      <alignment horizontal="center" vertical="center" wrapText="1"/>
      <protection locked="0"/>
    </xf>
    <xf numFmtId="0" fontId="13" fillId="5" borderId="4" xfId="0" applyFont="1" applyFill="1" applyBorder="1" applyAlignment="1">
      <alignment horizontal="center" vertical="center" wrapText="1"/>
    </xf>
    <xf numFmtId="2" fontId="13" fillId="5" borderId="4" xfId="0" applyNumberFormat="1" applyFont="1" applyFill="1" applyBorder="1" applyAlignment="1">
      <alignment horizontal="center" vertical="center" shrinkToFit="1"/>
    </xf>
    <xf numFmtId="0" fontId="13" fillId="5" borderId="4" xfId="0" applyFont="1" applyFill="1" applyBorder="1" applyAlignment="1">
      <alignment horizontal="center" vertical="center"/>
    </xf>
    <xf numFmtId="0" fontId="13" fillId="5" borderId="7" xfId="0" applyFont="1" applyFill="1" applyBorder="1" applyAlignment="1" applyProtection="1">
      <alignment horizontal="center" vertical="center" wrapText="1"/>
      <protection locked="0"/>
    </xf>
    <xf numFmtId="0" fontId="13" fillId="5" borderId="7" xfId="0" applyFont="1" applyFill="1" applyBorder="1" applyAlignment="1">
      <alignment horizontal="left" vertical="center" wrapText="1"/>
    </xf>
    <xf numFmtId="0" fontId="13" fillId="5" borderId="7" xfId="0" applyFont="1" applyFill="1" applyBorder="1" applyAlignment="1">
      <alignment horizontal="center" vertical="top" wrapText="1"/>
    </xf>
    <xf numFmtId="2" fontId="13" fillId="5" borderId="7" xfId="0" applyNumberFormat="1" applyFont="1" applyFill="1" applyBorder="1" applyAlignment="1">
      <alignment horizontal="center" vertical="center" shrinkToFit="1"/>
    </xf>
    <xf numFmtId="0" fontId="13" fillId="5" borderId="1" xfId="0" applyFont="1" applyFill="1" applyBorder="1" applyAlignment="1">
      <alignment horizontal="left" vertical="center" wrapText="1"/>
    </xf>
    <xf numFmtId="0" fontId="13" fillId="5" borderId="1" xfId="0" applyFont="1" applyFill="1" applyBorder="1" applyAlignment="1">
      <alignment horizontal="center" vertical="top"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17" fillId="0" borderId="0" xfId="0" applyFont="1"/>
    <xf numFmtId="1" fontId="12" fillId="2" borderId="1" xfId="3" applyNumberFormat="1" applyFont="1" applyFill="1" applyBorder="1" applyAlignment="1" applyProtection="1">
      <alignment horizontal="center" vertical="center" wrapText="1"/>
      <protection locked="0"/>
    </xf>
    <xf numFmtId="1" fontId="12" fillId="0" borderId="1" xfId="3" applyNumberFormat="1" applyFont="1" applyFill="1" applyBorder="1" applyAlignment="1" applyProtection="1">
      <alignment horizontal="center" vertical="center" wrapText="1"/>
      <protection locked="0"/>
    </xf>
    <xf numFmtId="0" fontId="20" fillId="0" borderId="0" xfId="0" applyFont="1"/>
    <xf numFmtId="0" fontId="20" fillId="0" borderId="8" xfId="0" applyFont="1" applyBorder="1"/>
    <xf numFmtId="4" fontId="0" fillId="0" borderId="0" xfId="0" applyNumberFormat="1" applyFill="1"/>
    <xf numFmtId="0" fontId="0" fillId="0" borderId="0" xfId="0" applyFill="1"/>
    <xf numFmtId="4" fontId="0" fillId="0" borderId="1" xfId="0" applyNumberFormat="1" applyFill="1" applyBorder="1"/>
    <xf numFmtId="0" fontId="0" fillId="0" borderId="1" xfId="0" applyFill="1" applyBorder="1"/>
    <xf numFmtId="4" fontId="4" fillId="0" borderId="6" xfId="0" applyNumberFormat="1" applyFont="1" applyBorder="1" applyAlignment="1">
      <alignment horizontal="center" vertical="center"/>
    </xf>
    <xf numFmtId="4" fontId="4" fillId="0" borderId="1" xfId="0" applyNumberFormat="1" applyFont="1" applyBorder="1" applyAlignment="1">
      <alignment horizontal="center" vertical="center"/>
    </xf>
    <xf numFmtId="4" fontId="4" fillId="0" borderId="1" xfId="3" applyNumberFormat="1" applyFont="1" applyBorder="1" applyAlignment="1">
      <alignment horizontal="center" vertical="center"/>
    </xf>
    <xf numFmtId="10" fontId="4" fillId="0" borderId="1" xfId="3" applyNumberFormat="1" applyFont="1" applyBorder="1" applyAlignment="1">
      <alignment horizontal="center" vertical="center"/>
    </xf>
    <xf numFmtId="4" fontId="4" fillId="0" borderId="1" xfId="0" applyNumberFormat="1" applyFont="1" applyBorder="1" applyAlignment="1">
      <alignment vertical="center"/>
    </xf>
    <xf numFmtId="10" fontId="4" fillId="0" borderId="1" xfId="3" applyNumberFormat="1" applyFont="1" applyBorder="1" applyAlignment="1">
      <alignment vertical="center"/>
    </xf>
    <xf numFmtId="4" fontId="4" fillId="0" borderId="1" xfId="0" applyNumberFormat="1" applyFont="1" applyFill="1" applyBorder="1" applyAlignment="1">
      <alignment horizontal="center" vertical="center"/>
    </xf>
    <xf numFmtId="10" fontId="4" fillId="0" borderId="1" xfId="3" applyNumberFormat="1" applyFont="1" applyFill="1" applyBorder="1" applyAlignment="1">
      <alignment horizontal="center" vertical="center"/>
    </xf>
    <xf numFmtId="0" fontId="4" fillId="18" borderId="1" xfId="0" applyFont="1" applyFill="1" applyBorder="1" applyAlignment="1">
      <alignment horizontal="center" vertical="center" wrapText="1"/>
    </xf>
    <xf numFmtId="0" fontId="4" fillId="0" borderId="1" xfId="0" applyFont="1" applyBorder="1" applyAlignment="1">
      <alignment vertical="center"/>
    </xf>
    <xf numFmtId="166" fontId="4" fillId="0" borderId="1" xfId="3" applyNumberFormat="1" applyFont="1" applyBorder="1" applyAlignment="1">
      <alignment horizontal="center" vertical="center"/>
    </xf>
    <xf numFmtId="9" fontId="4" fillId="0" borderId="1" xfId="0" applyNumberFormat="1" applyFont="1" applyBorder="1" applyAlignment="1">
      <alignment vertical="center"/>
    </xf>
    <xf numFmtId="4" fontId="4" fillId="0" borderId="6" xfId="0" applyNumberFormat="1" applyFont="1" applyBorder="1" applyAlignment="1">
      <alignment vertical="center"/>
    </xf>
    <xf numFmtId="0" fontId="4" fillId="19" borderId="1" xfId="0" applyFont="1" applyFill="1" applyBorder="1" applyAlignment="1">
      <alignment horizontal="center" vertical="center" wrapText="1"/>
    </xf>
    <xf numFmtId="4" fontId="9" fillId="0" borderId="1" xfId="0" applyNumberFormat="1" applyFont="1" applyBorder="1" applyAlignment="1">
      <alignment horizontal="center" vertical="center"/>
    </xf>
    <xf numFmtId="0" fontId="4" fillId="0" borderId="2" xfId="0" applyFont="1" applyBorder="1" applyAlignment="1">
      <alignment horizontal="center" vertical="center" wrapText="1"/>
    </xf>
    <xf numFmtId="0" fontId="4" fillId="0" borderId="2" xfId="0" applyFont="1" applyBorder="1" applyAlignment="1">
      <alignment horizontal="center" vertical="center"/>
    </xf>
    <xf numFmtId="167" fontId="0" fillId="0" borderId="0" xfId="0" applyNumberFormat="1"/>
    <xf numFmtId="164" fontId="11" fillId="11" borderId="1" xfId="2" applyFont="1" applyFill="1" applyBorder="1" applyAlignment="1">
      <alignment horizontal="center" vertical="center" wrapText="1"/>
    </xf>
    <xf numFmtId="0" fontId="12" fillId="3" borderId="1" xfId="0" applyFont="1" applyFill="1" applyBorder="1" applyAlignment="1" applyProtection="1">
      <alignment horizontal="center" vertical="center" wrapText="1"/>
      <protection locked="0"/>
    </xf>
    <xf numFmtId="0" fontId="12" fillId="5" borderId="1" xfId="0" applyFont="1" applyFill="1" applyBorder="1" applyAlignment="1">
      <alignment horizontal="center" vertical="center" wrapText="1"/>
    </xf>
    <xf numFmtId="0" fontId="13" fillId="0" borderId="1" xfId="0" applyFont="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protection locked="0"/>
    </xf>
    <xf numFmtId="0" fontId="12" fillId="5" borderId="1" xfId="0" applyFont="1" applyFill="1" applyBorder="1" applyAlignment="1" applyProtection="1">
      <alignment horizontal="center" vertical="center" wrapText="1"/>
      <protection locked="0"/>
    </xf>
    <xf numFmtId="2" fontId="4" fillId="0" borderId="1" xfId="0" applyNumberFormat="1" applyFont="1" applyBorder="1" applyAlignment="1">
      <alignment horizontal="center" vertical="center"/>
    </xf>
    <xf numFmtId="0" fontId="8" fillId="17" borderId="1"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5" fillId="0" borderId="1" xfId="0" applyFont="1" applyFill="1" applyBorder="1" applyAlignment="1">
      <alignment horizontal="justify" vertical="justify" wrapText="1"/>
    </xf>
    <xf numFmtId="164" fontId="3" fillId="15" borderId="1" xfId="2" applyFont="1" applyFill="1" applyBorder="1" applyAlignment="1">
      <alignment horizontal="center" vertical="center" wrapText="1"/>
    </xf>
    <xf numFmtId="164" fontId="3" fillId="16" borderId="1" xfId="2" applyFont="1" applyFill="1" applyBorder="1" applyAlignment="1">
      <alignment horizontal="center" vertical="center" wrapText="1"/>
    </xf>
    <xf numFmtId="164" fontId="3" fillId="4" borderId="4" xfId="2" applyFont="1" applyFill="1" applyBorder="1" applyAlignment="1">
      <alignment horizontal="center" vertical="center" wrapText="1"/>
    </xf>
    <xf numFmtId="164" fontId="3" fillId="4" borderId="6" xfId="2" applyFont="1" applyFill="1" applyBorder="1" applyAlignment="1">
      <alignment horizontal="center" vertical="center" wrapText="1"/>
    </xf>
    <xf numFmtId="164" fontId="3" fillId="8" borderId="1" xfId="2" applyFont="1" applyFill="1" applyBorder="1" applyAlignment="1">
      <alignment horizontal="center" vertical="center" wrapText="1"/>
    </xf>
    <xf numFmtId="164" fontId="3" fillId="9" borderId="1" xfId="2" applyFont="1" applyFill="1" applyBorder="1" applyAlignment="1">
      <alignment horizontal="center" vertical="center" wrapText="1"/>
    </xf>
    <xf numFmtId="164" fontId="3" fillId="10" borderId="1" xfId="2" applyFont="1" applyFill="1" applyBorder="1" applyAlignment="1">
      <alignment horizontal="center" vertical="center" wrapText="1"/>
    </xf>
    <xf numFmtId="0" fontId="10" fillId="11" borderId="1" xfId="0" applyFont="1" applyFill="1" applyBorder="1" applyAlignment="1">
      <alignment horizontal="center" vertical="center" wrapText="1"/>
    </xf>
    <xf numFmtId="164" fontId="3" fillId="13" borderId="1" xfId="2" applyFont="1" applyFill="1" applyBorder="1" applyAlignment="1">
      <alignment horizontal="center" vertical="center" wrapText="1"/>
    </xf>
    <xf numFmtId="164" fontId="3" fillId="6" borderId="1" xfId="2" applyFont="1" applyFill="1" applyBorder="1" applyAlignment="1">
      <alignment horizontal="center" vertical="center" wrapText="1"/>
    </xf>
    <xf numFmtId="0" fontId="5" fillId="0" borderId="1" xfId="0" applyFont="1" applyFill="1" applyBorder="1" applyAlignment="1">
      <alignment horizontal="left" vertical="center" wrapText="1"/>
    </xf>
    <xf numFmtId="0" fontId="5" fillId="0" borderId="2" xfId="0" applyFont="1" applyFill="1" applyBorder="1" applyAlignment="1">
      <alignment horizontal="left" vertical="justify" wrapText="1"/>
    </xf>
    <xf numFmtId="0" fontId="5" fillId="0" borderId="3" xfId="0" applyFont="1" applyFill="1" applyBorder="1" applyAlignment="1">
      <alignment horizontal="left" vertical="justify" wrapText="1"/>
    </xf>
    <xf numFmtId="164" fontId="3" fillId="7" borderId="9" xfId="2" applyFont="1" applyFill="1" applyBorder="1" applyAlignment="1">
      <alignment horizontal="center" vertical="center" wrapText="1"/>
    </xf>
    <xf numFmtId="164" fontId="3" fillId="7" borderId="10" xfId="2" applyFont="1" applyFill="1" applyBorder="1" applyAlignment="1">
      <alignment horizontal="center" vertical="center" wrapText="1"/>
    </xf>
    <xf numFmtId="164" fontId="3" fillId="8" borderId="3" xfId="2" applyFont="1" applyFill="1" applyBorder="1" applyAlignment="1">
      <alignment horizontal="center" vertical="center" wrapText="1"/>
    </xf>
    <xf numFmtId="0" fontId="5" fillId="0" borderId="2" xfId="0" applyFont="1" applyFill="1" applyBorder="1" applyAlignment="1">
      <alignment horizontal="justify" vertical="justify" wrapText="1"/>
    </xf>
    <xf numFmtId="0" fontId="5" fillId="0" borderId="3" xfId="0" applyFont="1" applyFill="1" applyBorder="1" applyAlignment="1">
      <alignment horizontal="justify" vertical="justify" wrapText="1"/>
    </xf>
    <xf numFmtId="0" fontId="5" fillId="0" borderId="4" xfId="0" applyFont="1" applyFill="1" applyBorder="1" applyAlignment="1">
      <alignment horizontal="justify" vertical="center" wrapText="1"/>
    </xf>
    <xf numFmtId="0" fontId="6" fillId="0" borderId="1" xfId="0" applyFont="1" applyFill="1" applyBorder="1" applyAlignment="1">
      <alignment horizontal="left" vertical="center" wrapText="1"/>
    </xf>
    <xf numFmtId="0" fontId="5" fillId="0" borderId="1" xfId="0" applyFont="1" applyFill="1" applyBorder="1" applyAlignment="1">
      <alignment horizontal="justify" vertical="center" wrapText="1"/>
    </xf>
    <xf numFmtId="0" fontId="6" fillId="0" borderId="1" xfId="0" applyFont="1" applyFill="1" applyBorder="1" applyAlignment="1">
      <alignment horizontal="justify" vertical="justify" wrapText="1"/>
    </xf>
    <xf numFmtId="0" fontId="7" fillId="3" borderId="6" xfId="0" applyFont="1" applyFill="1" applyBorder="1" applyAlignment="1" applyProtection="1">
      <alignment horizontal="center" vertical="center" wrapText="1"/>
      <protection locked="0"/>
    </xf>
    <xf numFmtId="0" fontId="5" fillId="0" borderId="2" xfId="0" applyFont="1" applyFill="1" applyBorder="1" applyAlignment="1">
      <alignment horizontal="left" vertical="center" wrapText="1"/>
    </xf>
    <xf numFmtId="0" fontId="5" fillId="0" borderId="3" xfId="0" applyFont="1" applyFill="1" applyBorder="1" applyAlignment="1">
      <alignment horizontal="left" vertical="center" wrapText="1"/>
    </xf>
    <xf numFmtId="0" fontId="8" fillId="2" borderId="1"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7" fillId="3" borderId="5" xfId="0" applyFont="1" applyFill="1" applyBorder="1" applyAlignment="1" applyProtection="1">
      <alignment horizontal="center" vertical="center" wrapText="1"/>
      <protection locked="0"/>
    </xf>
    <xf numFmtId="0" fontId="7" fillId="3" borderId="3" xfId="0" applyFont="1" applyFill="1" applyBorder="1" applyAlignment="1" applyProtection="1">
      <alignment horizontal="center" vertical="center" wrapText="1"/>
      <protection locked="0"/>
    </xf>
    <xf numFmtId="0" fontId="5" fillId="0" borderId="1" xfId="0" applyFont="1" applyFill="1" applyBorder="1" applyAlignment="1">
      <alignment horizontal="justify" wrapText="1"/>
    </xf>
    <xf numFmtId="0" fontId="7" fillId="0" borderId="1" xfId="0" applyFont="1" applyFill="1" applyBorder="1" applyAlignment="1" applyProtection="1">
      <alignment horizontal="center" vertical="center" wrapText="1"/>
      <protection locked="0"/>
    </xf>
    <xf numFmtId="0" fontId="7" fillId="5" borderId="1" xfId="0" applyFont="1" applyFill="1" applyBorder="1" applyAlignment="1">
      <alignment horizontal="center" vertical="center" wrapText="1"/>
    </xf>
    <xf numFmtId="0" fontId="6" fillId="0" borderId="1" xfId="0" applyFont="1" applyBorder="1" applyAlignment="1" applyProtection="1">
      <alignment horizontal="center" vertical="center" wrapText="1"/>
      <protection locked="0"/>
    </xf>
    <xf numFmtId="0" fontId="7" fillId="2" borderId="1" xfId="0" applyFont="1" applyFill="1" applyBorder="1" applyAlignment="1" applyProtection="1">
      <alignment horizontal="center" vertical="center"/>
      <protection locked="0"/>
    </xf>
    <xf numFmtId="0" fontId="7" fillId="5" borderId="6" xfId="0" applyFont="1" applyFill="1" applyBorder="1" applyAlignment="1" applyProtection="1">
      <alignment horizontal="center" vertical="center" wrapText="1"/>
      <protection locked="0"/>
    </xf>
    <xf numFmtId="0" fontId="7" fillId="5" borderId="1" xfId="0" applyFont="1" applyFill="1" applyBorder="1" applyAlignment="1" applyProtection="1">
      <alignment horizontal="center" vertical="center" wrapText="1"/>
      <protection locked="0"/>
    </xf>
    <xf numFmtId="0" fontId="6" fillId="0" borderId="4" xfId="0" applyFont="1" applyFill="1" applyBorder="1" applyAlignment="1">
      <alignment horizontal="left" vertical="center" wrapText="1"/>
    </xf>
    <xf numFmtId="0" fontId="7" fillId="2" borderId="5" xfId="0" applyFont="1" applyFill="1" applyBorder="1" applyAlignment="1" applyProtection="1">
      <alignment horizontal="center" vertical="center"/>
      <protection locked="0"/>
    </xf>
    <xf numFmtId="0" fontId="7" fillId="2" borderId="3" xfId="0" applyFont="1" applyFill="1" applyBorder="1" applyAlignment="1" applyProtection="1">
      <alignment horizontal="center" vertical="center"/>
      <protection locked="0"/>
    </xf>
    <xf numFmtId="0" fontId="7" fillId="2" borderId="2" xfId="0" applyFont="1" applyFill="1" applyBorder="1" applyAlignment="1" applyProtection="1">
      <alignment horizontal="center" vertical="center"/>
      <protection locked="0"/>
    </xf>
    <xf numFmtId="0" fontId="10" fillId="0" borderId="2" xfId="0" applyFont="1" applyFill="1" applyBorder="1" applyAlignment="1">
      <alignment horizontal="left" wrapText="1"/>
    </xf>
    <xf numFmtId="0" fontId="10" fillId="0" borderId="3" xfId="0" applyFont="1" applyFill="1" applyBorder="1" applyAlignment="1">
      <alignment horizontal="left" wrapText="1"/>
    </xf>
    <xf numFmtId="164" fontId="11" fillId="11" borderId="2" xfId="2" applyFont="1" applyFill="1" applyBorder="1" applyAlignment="1">
      <alignment horizontal="center" vertical="center" wrapText="1"/>
    </xf>
    <xf numFmtId="164" fontId="11" fillId="11" borderId="5" xfId="2" applyFont="1" applyFill="1" applyBorder="1" applyAlignment="1">
      <alignment horizontal="center" vertical="center" wrapText="1"/>
    </xf>
    <xf numFmtId="164" fontId="11" fillId="11" borderId="3" xfId="2" applyFont="1" applyFill="1" applyBorder="1" applyAlignment="1">
      <alignment horizontal="center" vertical="center" wrapText="1"/>
    </xf>
    <xf numFmtId="164" fontId="11" fillId="11" borderId="1" xfId="2" applyFont="1" applyFill="1" applyBorder="1" applyAlignment="1">
      <alignment horizontal="center" vertical="center" wrapText="1"/>
    </xf>
    <xf numFmtId="164" fontId="3" fillId="7" borderId="11" xfId="2" applyFont="1" applyFill="1" applyBorder="1" applyAlignment="1">
      <alignment horizontal="center" vertical="center" wrapText="1"/>
    </xf>
    <xf numFmtId="1" fontId="7" fillId="17" borderId="1" xfId="3" applyNumberFormat="1" applyFont="1" applyFill="1" applyBorder="1" applyAlignment="1" applyProtection="1">
      <alignment horizontal="center" vertical="center" wrapText="1"/>
      <protection locked="0"/>
    </xf>
    <xf numFmtId="0" fontId="6" fillId="3" borderId="1" xfId="0" applyFont="1" applyFill="1" applyBorder="1" applyAlignment="1" applyProtection="1">
      <alignment horizontal="center" vertical="center" wrapText="1"/>
      <protection locked="0"/>
    </xf>
    <xf numFmtId="0" fontId="6" fillId="3" borderId="2" xfId="0" applyFont="1" applyFill="1" applyBorder="1" applyAlignment="1" applyProtection="1">
      <alignment horizontal="center" vertical="center" wrapText="1"/>
      <protection locked="0"/>
    </xf>
    <xf numFmtId="164" fontId="3" fillId="14" borderId="1" xfId="2" applyFont="1" applyFill="1" applyBorder="1" applyAlignment="1">
      <alignment horizontal="center" vertical="center" wrapText="1"/>
    </xf>
    <xf numFmtId="1" fontId="7" fillId="2" borderId="1" xfId="3" applyNumberFormat="1" applyFont="1" applyFill="1" applyBorder="1" applyAlignment="1" applyProtection="1">
      <alignment horizontal="center" vertical="center" wrapText="1"/>
      <protection locked="0"/>
    </xf>
    <xf numFmtId="0" fontId="7" fillId="5" borderId="2" xfId="0" applyFont="1" applyFill="1" applyBorder="1" applyAlignment="1">
      <alignment horizontal="center" vertical="center" wrapText="1"/>
    </xf>
    <xf numFmtId="0" fontId="6" fillId="0" borderId="2" xfId="0" applyFont="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6" fillId="5" borderId="1" xfId="0" applyFont="1" applyFill="1" applyBorder="1" applyAlignment="1" applyProtection="1">
      <alignment horizontal="center" vertical="center" wrapText="1"/>
      <protection locked="0"/>
    </xf>
    <xf numFmtId="164" fontId="10" fillId="7" borderId="4" xfId="2" applyFont="1" applyFill="1" applyBorder="1" applyAlignment="1">
      <alignment horizontal="center" vertical="center" wrapText="1"/>
    </xf>
    <xf numFmtId="164" fontId="10" fillId="7" borderId="6" xfId="2" applyFont="1" applyFill="1" applyBorder="1" applyAlignment="1">
      <alignment horizontal="center" vertical="center" wrapText="1"/>
    </xf>
    <xf numFmtId="0" fontId="18" fillId="0" borderId="2" xfId="0" applyFont="1" applyBorder="1" applyAlignment="1">
      <alignment horizontal="left" wrapText="1"/>
    </xf>
    <xf numFmtId="0" fontId="18" fillId="0" borderId="3" xfId="0" applyFont="1" applyBorder="1" applyAlignment="1">
      <alignment horizontal="left" wrapText="1"/>
    </xf>
    <xf numFmtId="0" fontId="15" fillId="0" borderId="1" xfId="0" applyFont="1" applyFill="1" applyBorder="1" applyAlignment="1">
      <alignment horizontal="justify" vertical="justify" wrapText="1"/>
    </xf>
    <xf numFmtId="0" fontId="15" fillId="0" borderId="1" xfId="0" applyFont="1" applyFill="1" applyBorder="1" applyAlignment="1">
      <alignment horizontal="justify" vertical="center" wrapText="1"/>
    </xf>
    <xf numFmtId="0" fontId="12" fillId="3" borderId="1" xfId="0" applyFont="1" applyFill="1" applyBorder="1" applyAlignment="1" applyProtection="1">
      <alignment horizontal="center" vertical="center" wrapText="1"/>
      <protection locked="0"/>
    </xf>
    <xf numFmtId="0" fontId="15" fillId="0" borderId="2" xfId="0" applyFont="1" applyFill="1" applyBorder="1" applyAlignment="1">
      <alignment horizontal="left" vertical="justify" wrapText="1"/>
    </xf>
    <xf numFmtId="0" fontId="15" fillId="0" borderId="3" xfId="0" applyFont="1" applyFill="1" applyBorder="1" applyAlignment="1">
      <alignment horizontal="left" vertical="justify" wrapText="1"/>
    </xf>
    <xf numFmtId="164" fontId="3" fillId="11" borderId="9" xfId="2" applyFont="1" applyFill="1" applyBorder="1" applyAlignment="1">
      <alignment horizontal="center" vertical="center" wrapText="1"/>
    </xf>
    <xf numFmtId="164" fontId="3" fillId="11" borderId="11" xfId="2" applyFont="1" applyFill="1" applyBorder="1" applyAlignment="1">
      <alignment horizontal="center" vertical="center" wrapText="1"/>
    </xf>
    <xf numFmtId="164" fontId="3" fillId="7" borderId="1" xfId="2" applyFont="1" applyFill="1" applyBorder="1" applyAlignment="1">
      <alignment horizontal="center" vertical="center" wrapText="1"/>
    </xf>
    <xf numFmtId="164" fontId="3" fillId="14" borderId="3" xfId="2" applyFont="1" applyFill="1" applyBorder="1" applyAlignment="1">
      <alignment horizontal="center" vertical="center" wrapText="1"/>
    </xf>
    <xf numFmtId="0" fontId="13" fillId="0" borderId="1" xfId="0" applyFont="1" applyFill="1" applyBorder="1" applyAlignment="1">
      <alignment horizontal="left" vertical="center" wrapText="1"/>
    </xf>
    <xf numFmtId="0" fontId="15" fillId="0" borderId="1" xfId="0" applyFont="1" applyFill="1" applyBorder="1" applyAlignment="1">
      <alignment horizontal="left" vertical="center" wrapText="1"/>
    </xf>
    <xf numFmtId="0" fontId="15" fillId="0" borderId="2" xfId="0" applyFont="1" applyFill="1" applyBorder="1" applyAlignment="1">
      <alignment horizontal="left" vertical="center" wrapText="1"/>
    </xf>
    <xf numFmtId="0" fontId="15" fillId="0" borderId="3" xfId="0" applyFont="1" applyFill="1" applyBorder="1" applyAlignment="1">
      <alignment horizontal="left" vertical="center" wrapText="1"/>
    </xf>
    <xf numFmtId="164" fontId="3" fillId="11" borderId="1" xfId="2" applyFont="1" applyFill="1" applyBorder="1" applyAlignment="1">
      <alignment horizontal="center" vertical="center" wrapText="1"/>
    </xf>
    <xf numFmtId="0" fontId="12" fillId="3" borderId="6" xfId="0" applyFont="1" applyFill="1" applyBorder="1" applyAlignment="1" applyProtection="1">
      <alignment horizontal="center" vertical="center" wrapText="1"/>
      <protection locked="0"/>
    </xf>
    <xf numFmtId="0" fontId="13" fillId="4" borderId="4" xfId="0" applyFont="1" applyFill="1" applyBorder="1" applyAlignment="1">
      <alignment horizontal="left" vertical="center" wrapText="1"/>
    </xf>
    <xf numFmtId="0" fontId="12" fillId="2" borderId="1" xfId="0" applyFont="1" applyFill="1" applyBorder="1" applyAlignment="1" applyProtection="1">
      <alignment horizontal="center" vertical="center"/>
      <protection locked="0"/>
    </xf>
    <xf numFmtId="0" fontId="14" fillId="2" borderId="1" xfId="0" applyFont="1" applyFill="1" applyBorder="1" applyAlignment="1" applyProtection="1">
      <alignment horizontal="center" vertical="center" wrapText="1"/>
      <protection locked="0"/>
    </xf>
    <xf numFmtId="0" fontId="13" fillId="0" borderId="4" xfId="0" applyFont="1" applyFill="1" applyBorder="1" applyAlignment="1">
      <alignment horizontal="left" vertical="center" wrapText="1"/>
    </xf>
    <xf numFmtId="0" fontId="12" fillId="2" borderId="2" xfId="0" applyFont="1" applyFill="1" applyBorder="1" applyAlignment="1" applyProtection="1">
      <alignment horizontal="center" vertical="center"/>
      <protection locked="0"/>
    </xf>
    <xf numFmtId="0" fontId="12" fillId="2" borderId="5" xfId="0" applyFont="1" applyFill="1" applyBorder="1" applyAlignment="1" applyProtection="1">
      <alignment horizontal="center" vertical="center"/>
      <protection locked="0"/>
    </xf>
    <xf numFmtId="0" fontId="12" fillId="2" borderId="3" xfId="0" applyFont="1" applyFill="1" applyBorder="1" applyAlignment="1" applyProtection="1">
      <alignment horizontal="center" vertical="center"/>
      <protection locked="0"/>
    </xf>
    <xf numFmtId="0" fontId="12" fillId="5" borderId="1" xfId="0" applyFont="1" applyFill="1" applyBorder="1" applyAlignment="1" applyProtection="1">
      <alignment horizontal="center" vertical="center" wrapText="1"/>
      <protection locked="0"/>
    </xf>
    <xf numFmtId="0" fontId="12" fillId="5" borderId="6" xfId="0" applyFont="1" applyFill="1" applyBorder="1" applyAlignment="1" applyProtection="1">
      <alignment horizontal="center" vertical="center" wrapText="1"/>
      <protection locked="0"/>
    </xf>
    <xf numFmtId="0" fontId="16" fillId="0" borderId="1" xfId="0" applyFont="1" applyFill="1" applyBorder="1" applyAlignment="1">
      <alignment horizontal="justify" vertical="justify" wrapText="1"/>
    </xf>
    <xf numFmtId="0" fontId="13" fillId="0" borderId="1"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wrapText="1"/>
      <protection locked="0"/>
    </xf>
    <xf numFmtId="0" fontId="12" fillId="3" borderId="5" xfId="0" applyFont="1" applyFill="1" applyBorder="1" applyAlignment="1" applyProtection="1">
      <alignment horizontal="center" vertical="center" wrapText="1"/>
      <protection locked="0"/>
    </xf>
    <xf numFmtId="0" fontId="12" fillId="3" borderId="3" xfId="0" applyFont="1" applyFill="1" applyBorder="1" applyAlignment="1" applyProtection="1">
      <alignment horizontal="center" vertical="center" wrapText="1"/>
      <protection locked="0"/>
    </xf>
    <xf numFmtId="0" fontId="13" fillId="0" borderId="1" xfId="0" applyFont="1" applyFill="1" applyBorder="1" applyAlignment="1">
      <alignment horizontal="justify" vertical="justify" wrapText="1"/>
    </xf>
    <xf numFmtId="0" fontId="12" fillId="0" borderId="1" xfId="0" applyFont="1" applyFill="1" applyBorder="1" applyAlignment="1" applyProtection="1">
      <alignment horizontal="center" vertical="center" wrapText="1"/>
      <protection locked="0"/>
    </xf>
    <xf numFmtId="0" fontId="12" fillId="5" borderId="1" xfId="0" applyFont="1" applyFill="1" applyBorder="1" applyAlignment="1">
      <alignment horizontal="center" vertical="center" wrapText="1"/>
    </xf>
    <xf numFmtId="164" fontId="3" fillId="11" borderId="4" xfId="2" applyFont="1" applyFill="1" applyBorder="1" applyAlignment="1">
      <alignment horizontal="center" vertical="center" wrapText="1"/>
    </xf>
    <xf numFmtId="164" fontId="3" fillId="11" borderId="6" xfId="2" applyFont="1" applyFill="1" applyBorder="1" applyAlignment="1">
      <alignment horizontal="center" vertical="center" wrapText="1"/>
    </xf>
    <xf numFmtId="164" fontId="3" fillId="7" borderId="12" xfId="2" applyFont="1" applyFill="1" applyBorder="1" applyAlignment="1">
      <alignment horizontal="center" vertical="center" wrapText="1"/>
    </xf>
    <xf numFmtId="0" fontId="15" fillId="0" borderId="1" xfId="0" applyFont="1" applyFill="1" applyBorder="1" applyAlignment="1">
      <alignment horizontal="justify" wrapText="1"/>
    </xf>
    <xf numFmtId="0" fontId="19" fillId="0" borderId="1" xfId="0" applyFont="1" applyFill="1" applyBorder="1" applyAlignment="1">
      <alignment horizontal="justify" vertical="justify" wrapText="1"/>
    </xf>
    <xf numFmtId="0" fontId="14" fillId="0" borderId="1" xfId="0" applyFont="1" applyFill="1" applyBorder="1" applyAlignment="1" applyProtection="1">
      <alignment horizontal="center" vertical="center" wrapText="1"/>
      <protection locked="0"/>
    </xf>
    <xf numFmtId="0" fontId="15" fillId="0" borderId="2" xfId="0" applyFont="1" applyFill="1" applyBorder="1" applyAlignment="1">
      <alignment horizontal="justify" vertical="justify" wrapText="1"/>
    </xf>
    <xf numFmtId="0" fontId="15" fillId="0" borderId="3" xfId="0" applyFont="1" applyFill="1" applyBorder="1" applyAlignment="1">
      <alignment horizontal="justify" vertical="justify" wrapText="1"/>
    </xf>
    <xf numFmtId="0" fontId="15" fillId="0" borderId="4" xfId="0" applyFont="1" applyFill="1" applyBorder="1" applyAlignment="1">
      <alignment horizontal="justify" vertical="center" wrapText="1"/>
    </xf>
    <xf numFmtId="164" fontId="3" fillId="7" borderId="4" xfId="2" applyFont="1" applyFill="1" applyBorder="1" applyAlignment="1">
      <alignment horizontal="center" vertical="center" wrapText="1"/>
    </xf>
    <xf numFmtId="164" fontId="3" fillId="7" borderId="6" xfId="2" applyFont="1" applyFill="1" applyBorder="1" applyAlignment="1">
      <alignment horizontal="center" vertical="center" wrapText="1"/>
    </xf>
    <xf numFmtId="164" fontId="9" fillId="0" borderId="0" xfId="2" applyFont="1" applyAlignment="1">
      <alignment horizontal="center" vertical="center"/>
    </xf>
    <xf numFmtId="164" fontId="21" fillId="7" borderId="4" xfId="2" applyFont="1" applyFill="1" applyBorder="1" applyAlignment="1">
      <alignment horizontal="center" vertical="center" wrapText="1"/>
    </xf>
    <xf numFmtId="164" fontId="21" fillId="7" borderId="6" xfId="2" applyFont="1" applyFill="1" applyBorder="1" applyAlignment="1">
      <alignment horizontal="center" vertical="center" wrapText="1"/>
    </xf>
    <xf numFmtId="164" fontId="9" fillId="0" borderId="1" xfId="2" applyFont="1" applyBorder="1" applyAlignment="1">
      <alignment horizontal="center" vertical="center"/>
    </xf>
    <xf numFmtId="170" fontId="9" fillId="0" borderId="0" xfId="2" applyNumberFormat="1" applyFont="1" applyAlignment="1">
      <alignment horizontal="center" vertical="center"/>
    </xf>
    <xf numFmtId="171" fontId="9" fillId="0" borderId="0" xfId="2" applyNumberFormat="1" applyFont="1" applyAlignment="1">
      <alignment horizontal="center" vertical="center"/>
    </xf>
  </cellXfs>
  <cellStyles count="4">
    <cellStyle name="Millares 2" xfId="1" xr:uid="{E09D9992-2AA6-422F-8863-D41F9B396DEE}"/>
    <cellStyle name="Moneda" xfId="2" builtinId="4"/>
    <cellStyle name="Normal" xfId="0" builtinId="0"/>
    <cellStyle name="Porcentaje" xfId="3" builtinId="5"/>
  </cellStyles>
  <dxfs count="0"/>
  <tableStyles count="0" defaultTableStyle="TableStyleMedium2" defaultPivotStyle="PivotStyleLight16"/>
  <colors>
    <mruColors>
      <color rgb="FF99FF99"/>
      <color rgb="FFFF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364190</xdr:colOff>
      <xdr:row>344</xdr:row>
      <xdr:rowOff>184595</xdr:rowOff>
    </xdr:from>
    <xdr:to>
      <xdr:col>3</xdr:col>
      <xdr:colOff>1769961</xdr:colOff>
      <xdr:row>354</xdr:row>
      <xdr:rowOff>24407</xdr:rowOff>
    </xdr:to>
    <xdr:pic>
      <xdr:nvPicPr>
        <xdr:cNvPr id="2" name="Imagen 1">
          <a:extLst>
            <a:ext uri="{FF2B5EF4-FFF2-40B4-BE49-F238E27FC236}">
              <a16:creationId xmlns:a16="http://schemas.microsoft.com/office/drawing/2014/main" id="{E0B423DB-AAA5-4C3E-81CF-82D89C105519}"/>
            </a:ext>
          </a:extLst>
        </xdr:cNvPr>
        <xdr:cNvPicPr>
          <a:picLocks noChangeAspect="1"/>
        </xdr:cNvPicPr>
      </xdr:nvPicPr>
      <xdr:blipFill>
        <a:blip xmlns:r="http://schemas.openxmlformats.org/officeDocument/2006/relationships" r:embed="rId1"/>
        <a:stretch>
          <a:fillRect/>
        </a:stretch>
      </xdr:blipFill>
      <xdr:spPr>
        <a:xfrm>
          <a:off x="1190624" y="148193290"/>
          <a:ext cx="2015091" cy="173080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053050-C88D-4A3B-BC31-75DA59975477}">
  <dimension ref="A2:AI345"/>
  <sheetViews>
    <sheetView topLeftCell="A337" zoomScale="118" zoomScaleNormal="118" workbookViewId="0">
      <selection activeCell="AI6" sqref="AI6"/>
    </sheetView>
  </sheetViews>
  <sheetFormatPr baseColWidth="10" defaultColWidth="9.140625" defaultRowHeight="15" x14ac:dyDescent="0.25"/>
  <cols>
    <col min="1" max="1" width="6.85546875" customWidth="1"/>
    <col min="2" max="2" width="7.28515625" customWidth="1"/>
    <col min="4" max="4" width="41.85546875" customWidth="1"/>
    <col min="5" max="5" width="7" customWidth="1"/>
    <col min="6" max="7" width="9.140625" hidden="1" customWidth="1"/>
    <col min="8" max="8" width="9.140625" customWidth="1"/>
    <col min="9" max="9" width="12.140625" customWidth="1"/>
    <col min="10" max="10" width="8.85546875" hidden="1" customWidth="1"/>
    <col min="11" max="11" width="11" hidden="1" customWidth="1"/>
    <col min="12" max="12" width="9.28515625" hidden="1" customWidth="1"/>
    <col min="13" max="13" width="10.5703125" hidden="1" customWidth="1"/>
    <col min="14" max="14" width="10" hidden="1" customWidth="1"/>
    <col min="15" max="15" width="10.7109375" hidden="1" customWidth="1"/>
    <col min="16" max="16" width="11" hidden="1" customWidth="1"/>
    <col min="17" max="17" width="12.28515625" hidden="1" customWidth="1"/>
    <col min="18" max="18" width="11" hidden="1" customWidth="1"/>
    <col min="19" max="19" width="10.85546875" hidden="1" customWidth="1"/>
    <col min="20" max="20" width="11" hidden="1" customWidth="1"/>
    <col min="21" max="21" width="10.85546875" hidden="1" customWidth="1"/>
    <col min="22" max="22" width="9.7109375" hidden="1" customWidth="1"/>
    <col min="23" max="23" width="13" customWidth="1"/>
    <col min="24" max="24" width="13" hidden="1" customWidth="1"/>
    <col min="26" max="26" width="14.5703125" bestFit="1" customWidth="1"/>
    <col min="31" max="32" width="11.42578125" bestFit="1" customWidth="1"/>
    <col min="34" max="34" width="9.140625" style="73"/>
    <col min="35" max="35" width="13.42578125" style="73" bestFit="1" customWidth="1"/>
  </cols>
  <sheetData>
    <row r="2" spans="1:35" x14ac:dyDescent="0.25">
      <c r="A2" s="79" t="s">
        <v>0</v>
      </c>
      <c r="B2" s="79"/>
      <c r="C2" s="79"/>
      <c r="D2" s="79"/>
      <c r="E2" s="255" t="s">
        <v>1</v>
      </c>
      <c r="F2" s="255"/>
      <c r="G2" s="255"/>
      <c r="H2" s="255"/>
      <c r="I2" s="120">
        <v>164000002285</v>
      </c>
    </row>
    <row r="3" spans="1:35" x14ac:dyDescent="0.25">
      <c r="A3" s="256" t="s">
        <v>2</v>
      </c>
      <c r="B3" s="256"/>
      <c r="C3" s="256"/>
      <c r="D3" s="256"/>
      <c r="E3" s="256" t="s">
        <v>3</v>
      </c>
      <c r="F3" s="256"/>
      <c r="G3" s="256" t="s">
        <v>4</v>
      </c>
      <c r="H3" s="256"/>
      <c r="I3" s="256"/>
    </row>
    <row r="4" spans="1:35" ht="36" customHeight="1" x14ac:dyDescent="0.25">
      <c r="A4" s="256" t="s">
        <v>5</v>
      </c>
      <c r="B4" s="256"/>
      <c r="C4" s="256"/>
      <c r="D4" s="256"/>
      <c r="E4" s="256" t="s">
        <v>6</v>
      </c>
      <c r="F4" s="256"/>
      <c r="G4" s="256"/>
      <c r="H4" s="256"/>
      <c r="I4" s="256"/>
      <c r="J4" s="262" t="s">
        <v>162</v>
      </c>
      <c r="K4" s="262"/>
      <c r="L4" s="263" t="s">
        <v>164</v>
      </c>
      <c r="M4" s="263"/>
      <c r="N4" s="264" t="s">
        <v>163</v>
      </c>
      <c r="O4" s="264"/>
      <c r="P4" s="265" t="s">
        <v>159</v>
      </c>
      <c r="Q4" s="265"/>
      <c r="R4" s="266" t="s">
        <v>166</v>
      </c>
      <c r="S4" s="267" t="s">
        <v>167</v>
      </c>
      <c r="T4" s="258" t="s">
        <v>168</v>
      </c>
      <c r="U4" s="259" t="s">
        <v>169</v>
      </c>
      <c r="V4" s="260" t="s">
        <v>174</v>
      </c>
      <c r="W4" s="271" t="s">
        <v>187</v>
      </c>
      <c r="X4" s="111"/>
      <c r="Y4" s="300" t="s">
        <v>183</v>
      </c>
      <c r="Z4" s="301"/>
      <c r="AA4" s="302"/>
      <c r="AB4" s="303" t="s">
        <v>184</v>
      </c>
      <c r="AC4" s="303"/>
    </row>
    <row r="5" spans="1:35" ht="29.25" customHeight="1" x14ac:dyDescent="0.25">
      <c r="A5" s="51" t="s">
        <v>7</v>
      </c>
      <c r="B5" s="51" t="s">
        <v>8</v>
      </c>
      <c r="C5" s="256" t="s">
        <v>9</v>
      </c>
      <c r="D5" s="256"/>
      <c r="E5" s="51" t="s">
        <v>10</v>
      </c>
      <c r="F5" s="2" t="s">
        <v>11</v>
      </c>
      <c r="G5" s="51" t="s">
        <v>12</v>
      </c>
      <c r="H5" s="2" t="s">
        <v>13</v>
      </c>
      <c r="I5" s="51" t="s">
        <v>14</v>
      </c>
      <c r="J5" s="45" t="s">
        <v>160</v>
      </c>
      <c r="K5" s="45" t="s">
        <v>161</v>
      </c>
      <c r="L5" s="46" t="s">
        <v>160</v>
      </c>
      <c r="M5" s="46" t="s">
        <v>161</v>
      </c>
      <c r="N5" s="47" t="s">
        <v>160</v>
      </c>
      <c r="O5" s="47" t="s">
        <v>161</v>
      </c>
      <c r="P5" s="76" t="s">
        <v>160</v>
      </c>
      <c r="Q5" s="76" t="s">
        <v>161</v>
      </c>
      <c r="R5" s="266"/>
      <c r="S5" s="267"/>
      <c r="T5" s="258"/>
      <c r="U5" s="259"/>
      <c r="V5" s="261"/>
      <c r="W5" s="304"/>
      <c r="X5" s="112" t="s">
        <v>161</v>
      </c>
      <c r="Y5" s="109" t="s">
        <v>185</v>
      </c>
      <c r="Z5" s="109" t="s">
        <v>161</v>
      </c>
      <c r="AA5" s="109" t="s">
        <v>186</v>
      </c>
      <c r="AB5" s="109" t="s">
        <v>185</v>
      </c>
      <c r="AC5" s="109" t="s">
        <v>186</v>
      </c>
    </row>
    <row r="6" spans="1:35" ht="24" customHeight="1" x14ac:dyDescent="0.25">
      <c r="A6" s="3">
        <v>1</v>
      </c>
      <c r="B6" s="3">
        <v>54310</v>
      </c>
      <c r="C6" s="257" t="s">
        <v>17</v>
      </c>
      <c r="D6" s="257"/>
      <c r="E6" s="4" t="s">
        <v>18</v>
      </c>
      <c r="F6" s="3">
        <v>0</v>
      </c>
      <c r="G6" s="6">
        <v>35</v>
      </c>
      <c r="H6" s="6">
        <v>35</v>
      </c>
      <c r="I6" s="7">
        <v>72141510</v>
      </c>
      <c r="J6" s="66">
        <v>14000</v>
      </c>
      <c r="K6" s="66">
        <f>H6*J6</f>
        <v>490000</v>
      </c>
      <c r="L6" s="66">
        <v>10400</v>
      </c>
      <c r="M6" s="66">
        <f>H6*L6</f>
        <v>364000</v>
      </c>
      <c r="N6" s="66">
        <v>34155</v>
      </c>
      <c r="O6" s="66">
        <f>H6*N6</f>
        <v>1195425</v>
      </c>
      <c r="P6" s="72">
        <f>MIN(J6,L6,N6)</f>
        <v>10400</v>
      </c>
      <c r="Q6" s="68">
        <f>MIN(K6,M6,O6)</f>
        <v>364000</v>
      </c>
      <c r="R6" s="68">
        <f>AVERAGE(J6,L6,N6)</f>
        <v>19518.333333333332</v>
      </c>
      <c r="S6" s="68">
        <f>MEDIAN(J6,L6,N6)</f>
        <v>14000</v>
      </c>
      <c r="T6" s="68">
        <f>GEOMEAN(J6,L6,N6)</f>
        <v>17068.887718210357</v>
      </c>
      <c r="U6" s="68">
        <f>STDEV(J6,L6,N6)</f>
        <v>12802.890624125997</v>
      </c>
      <c r="V6" s="69">
        <f>U6/T6</f>
        <v>0.75007175836460172</v>
      </c>
      <c r="W6" s="68">
        <f>+R6</f>
        <v>19518.333333333332</v>
      </c>
      <c r="X6" s="68">
        <f>H6*W6</f>
        <v>683141.66666666663</v>
      </c>
      <c r="Y6" s="68">
        <v>30</v>
      </c>
      <c r="Z6" s="68">
        <f>Y6*W6</f>
        <v>585550</v>
      </c>
      <c r="AA6" s="117">
        <v>0.85709999999999997</v>
      </c>
      <c r="AB6" s="115">
        <f>H6-Y6</f>
        <v>5</v>
      </c>
      <c r="AC6" s="117">
        <v>0.1429</v>
      </c>
      <c r="AD6" s="65"/>
      <c r="AE6" s="63">
        <f>Y6*100/H6</f>
        <v>85.714285714285708</v>
      </c>
      <c r="AF6" s="63">
        <f>100-AE6</f>
        <v>14.285714285714292</v>
      </c>
      <c r="AH6" s="73">
        <v>30</v>
      </c>
      <c r="AI6" s="73">
        <f>AH6*W6</f>
        <v>585550</v>
      </c>
    </row>
    <row r="7" spans="1:35" ht="27" customHeight="1" x14ac:dyDescent="0.25">
      <c r="A7" s="3">
        <v>2</v>
      </c>
      <c r="B7" s="3">
        <v>54310</v>
      </c>
      <c r="C7" s="257" t="s">
        <v>20</v>
      </c>
      <c r="D7" s="257" t="s">
        <v>21</v>
      </c>
      <c r="E7" s="4" t="s">
        <v>18</v>
      </c>
      <c r="F7" s="3">
        <v>0</v>
      </c>
      <c r="G7" s="6">
        <f>27.93+21.42+52.38+34.65</f>
        <v>136.38</v>
      </c>
      <c r="H7" s="6">
        <f>27.93+21.42+52.38+34.65</f>
        <v>136.38</v>
      </c>
      <c r="I7" s="7">
        <v>72141510</v>
      </c>
      <c r="J7" s="66">
        <v>14000</v>
      </c>
      <c r="K7" s="66">
        <f>H7*J7</f>
        <v>1909320</v>
      </c>
      <c r="L7" s="66">
        <v>10400</v>
      </c>
      <c r="M7" s="66">
        <f>H7*L7</f>
        <v>1418352</v>
      </c>
      <c r="N7" s="66">
        <v>22802</v>
      </c>
      <c r="O7" s="66">
        <f>H7*N7</f>
        <v>3109736.76</v>
      </c>
      <c r="P7" s="68">
        <f t="shared" ref="P7:Q9" si="0">MIN(J7,L7,N7)</f>
        <v>10400</v>
      </c>
      <c r="Q7" s="68">
        <f t="shared" si="0"/>
        <v>1418352</v>
      </c>
      <c r="R7" s="68">
        <f t="shared" ref="R7:R9" si="1">AVERAGE(J7,L7,N7)</f>
        <v>15734</v>
      </c>
      <c r="S7" s="68">
        <f t="shared" ref="S7:S9" si="2">MEDIAN(J7,L7,N7)</f>
        <v>14000</v>
      </c>
      <c r="T7" s="68">
        <f>GEOMEAN(J7,L7,N7)</f>
        <v>14918.028715065242</v>
      </c>
      <c r="U7" s="68">
        <f t="shared" ref="U7:U9" si="3">STDEV(J7,L7,N7)</f>
        <v>6380.2404343410135</v>
      </c>
      <c r="V7" s="69">
        <f t="shared" ref="V7:V9" si="4">U7/T7</f>
        <v>0.42768656343299649</v>
      </c>
      <c r="W7" s="68">
        <f>+R7</f>
        <v>15734</v>
      </c>
      <c r="X7" s="68">
        <f>H7*W7</f>
        <v>2145802.92</v>
      </c>
      <c r="Y7" s="68">
        <v>130.38</v>
      </c>
      <c r="Z7" s="68">
        <f t="shared" ref="Z7:Z9" si="5">Y7*W7</f>
        <v>2051398.92</v>
      </c>
      <c r="AA7" s="117">
        <v>0.95599999999999996</v>
      </c>
      <c r="AB7" s="115">
        <f t="shared" ref="AB7:AB9" si="6">H7-Y7</f>
        <v>6</v>
      </c>
      <c r="AC7" s="117">
        <v>4.3999999999999997E-2</v>
      </c>
      <c r="AD7" s="65"/>
      <c r="AE7" s="63">
        <f>Y7*100/H7</f>
        <v>95.600527936647609</v>
      </c>
      <c r="AF7" s="63">
        <f t="shared" ref="AF7:AF9" si="7">100-AE7</f>
        <v>4.3994720633523912</v>
      </c>
      <c r="AH7" s="73">
        <v>130.38</v>
      </c>
      <c r="AI7" s="73">
        <f>AH7*W7</f>
        <v>2051398.92</v>
      </c>
    </row>
    <row r="8" spans="1:35" ht="22.5" customHeight="1" x14ac:dyDescent="0.25">
      <c r="A8" s="3">
        <v>3</v>
      </c>
      <c r="B8" s="3">
        <v>54310</v>
      </c>
      <c r="C8" s="257" t="s">
        <v>22</v>
      </c>
      <c r="D8" s="257" t="s">
        <v>23</v>
      </c>
      <c r="E8" s="4" t="s">
        <v>18</v>
      </c>
      <c r="F8" s="3">
        <v>0</v>
      </c>
      <c r="G8" s="6">
        <f>28+28+17+48.45+3.5+24.5</f>
        <v>149.44999999999999</v>
      </c>
      <c r="H8" s="6">
        <f>28+28+17+48.45+3.5+24.5</f>
        <v>149.44999999999999</v>
      </c>
      <c r="I8" s="7">
        <v>72141510</v>
      </c>
      <c r="J8" s="66">
        <v>14000</v>
      </c>
      <c r="K8" s="66">
        <f>H8*J8</f>
        <v>2092299.9999999998</v>
      </c>
      <c r="L8" s="66">
        <v>10400</v>
      </c>
      <c r="M8" s="66">
        <f>H8*L8</f>
        <v>1554279.9999999998</v>
      </c>
      <c r="N8" s="66">
        <v>22802</v>
      </c>
      <c r="O8" s="66">
        <f>H8*N8</f>
        <v>3407758.9</v>
      </c>
      <c r="P8" s="68">
        <f t="shared" si="0"/>
        <v>10400</v>
      </c>
      <c r="Q8" s="68">
        <f t="shared" si="0"/>
        <v>1554279.9999999998</v>
      </c>
      <c r="R8" s="68">
        <f t="shared" si="1"/>
        <v>15734</v>
      </c>
      <c r="S8" s="68">
        <f t="shared" si="2"/>
        <v>14000</v>
      </c>
      <c r="T8" s="68">
        <f t="shared" ref="T8:T9" si="8">GEOMEAN(J8,L8,N8)</f>
        <v>14918.028715065242</v>
      </c>
      <c r="U8" s="68">
        <f t="shared" si="3"/>
        <v>6380.2404343410135</v>
      </c>
      <c r="V8" s="69">
        <f t="shared" si="4"/>
        <v>0.42768656343299649</v>
      </c>
      <c r="W8" s="68">
        <f>+R8</f>
        <v>15734</v>
      </c>
      <c r="X8" s="68">
        <f>H8*W8</f>
        <v>2351446.2999999998</v>
      </c>
      <c r="Y8" s="68">
        <v>140.44999999999999</v>
      </c>
      <c r="Z8" s="68">
        <f t="shared" si="5"/>
        <v>2209840.2999999998</v>
      </c>
      <c r="AA8" s="117">
        <v>0.93979999999999997</v>
      </c>
      <c r="AB8" s="115">
        <f t="shared" si="6"/>
        <v>9</v>
      </c>
      <c r="AC8" s="117">
        <v>6.0199999999999997E-2</v>
      </c>
      <c r="AD8" s="65"/>
      <c r="AE8" s="63">
        <f t="shared" ref="AE8:AE9" si="9">Y8*100/H8</f>
        <v>93.977919036467043</v>
      </c>
      <c r="AF8" s="63">
        <f t="shared" si="7"/>
        <v>6.0220809635329573</v>
      </c>
      <c r="AH8" s="73">
        <v>140.44999999999999</v>
      </c>
      <c r="AI8" s="73">
        <f>AH8*W8</f>
        <v>2209840.2999999998</v>
      </c>
    </row>
    <row r="9" spans="1:35" ht="36.75" customHeight="1" x14ac:dyDescent="0.25">
      <c r="A9" s="3">
        <v>4</v>
      </c>
      <c r="B9" s="3">
        <v>54330</v>
      </c>
      <c r="C9" s="257" t="s">
        <v>24</v>
      </c>
      <c r="D9" s="257" t="s">
        <v>25</v>
      </c>
      <c r="E9" s="4" t="s">
        <v>26</v>
      </c>
      <c r="F9" s="3">
        <v>0</v>
      </c>
      <c r="G9" s="6">
        <v>6</v>
      </c>
      <c r="H9" s="6">
        <v>6</v>
      </c>
      <c r="I9" s="7">
        <v>72141511</v>
      </c>
      <c r="J9" s="66">
        <v>67000</v>
      </c>
      <c r="K9" s="66">
        <f>H9*J9</f>
        <v>402000</v>
      </c>
      <c r="L9" s="66">
        <v>52000</v>
      </c>
      <c r="M9" s="66">
        <f>H9*L9</f>
        <v>312000</v>
      </c>
      <c r="N9" s="66">
        <v>600225</v>
      </c>
      <c r="O9" s="66">
        <f>H9*N9</f>
        <v>3601350</v>
      </c>
      <c r="P9" s="68">
        <f>MIN(J9,L9,N9)</f>
        <v>52000</v>
      </c>
      <c r="Q9" s="68">
        <f t="shared" si="0"/>
        <v>312000</v>
      </c>
      <c r="R9" s="68">
        <f t="shared" si="1"/>
        <v>239741.66666666666</v>
      </c>
      <c r="S9" s="68">
        <f t="shared" si="2"/>
        <v>67000</v>
      </c>
      <c r="T9" s="68">
        <f t="shared" si="8"/>
        <v>127878.46333148415</v>
      </c>
      <c r="U9" s="68">
        <f t="shared" si="3"/>
        <v>312277.8013377405</v>
      </c>
      <c r="V9" s="69">
        <f t="shared" si="4"/>
        <v>2.4419890042646184</v>
      </c>
      <c r="W9" s="68">
        <f>+P9</f>
        <v>52000</v>
      </c>
      <c r="X9" s="68">
        <f>H9*W9</f>
        <v>312000</v>
      </c>
      <c r="Y9" s="68">
        <v>6</v>
      </c>
      <c r="Z9" s="68">
        <f t="shared" si="5"/>
        <v>312000</v>
      </c>
      <c r="AA9" s="117">
        <v>1</v>
      </c>
      <c r="AB9" s="115">
        <f t="shared" si="6"/>
        <v>0</v>
      </c>
      <c r="AC9" s="117">
        <v>0</v>
      </c>
      <c r="AD9" s="65"/>
      <c r="AE9" s="63">
        <f t="shared" si="9"/>
        <v>100</v>
      </c>
      <c r="AF9" s="63">
        <f t="shared" si="7"/>
        <v>0</v>
      </c>
      <c r="AH9" s="73">
        <v>6</v>
      </c>
      <c r="AI9" s="73">
        <f>AH9*W9</f>
        <v>312000</v>
      </c>
    </row>
    <row r="10" spans="1:35" x14ac:dyDescent="0.25">
      <c r="A10" s="256" t="s">
        <v>2</v>
      </c>
      <c r="B10" s="256"/>
      <c r="C10" s="256"/>
      <c r="D10" s="256"/>
      <c r="E10" s="256" t="s">
        <v>3</v>
      </c>
      <c r="F10" s="256"/>
      <c r="G10" s="256" t="s">
        <v>4</v>
      </c>
      <c r="H10" s="256"/>
      <c r="I10" s="256"/>
      <c r="J10" s="50"/>
      <c r="K10" s="50"/>
      <c r="L10" s="50"/>
      <c r="M10" s="50"/>
      <c r="N10" s="50"/>
      <c r="O10" s="50"/>
      <c r="P10" s="78"/>
      <c r="Q10" s="78"/>
      <c r="R10" s="74"/>
      <c r="S10" s="74"/>
      <c r="T10" s="74"/>
      <c r="U10" s="74"/>
      <c r="V10" s="74"/>
      <c r="W10" s="74"/>
      <c r="X10" s="74"/>
    </row>
    <row r="11" spans="1:35" ht="15" customHeight="1" x14ac:dyDescent="0.25">
      <c r="A11" s="256" t="s">
        <v>27</v>
      </c>
      <c r="B11" s="256"/>
      <c r="C11" s="256"/>
      <c r="D11" s="256"/>
      <c r="E11" s="256" t="s">
        <v>28</v>
      </c>
      <c r="F11" s="256"/>
      <c r="G11" s="256"/>
      <c r="H11" s="256"/>
      <c r="I11" s="256"/>
      <c r="J11" s="273" t="s">
        <v>162</v>
      </c>
      <c r="K11" s="262"/>
      <c r="L11" s="263" t="s">
        <v>164</v>
      </c>
      <c r="M11" s="263"/>
      <c r="N11" s="264" t="s">
        <v>163</v>
      </c>
      <c r="O11" s="264"/>
      <c r="P11" s="265" t="s">
        <v>159</v>
      </c>
      <c r="Q11" s="265"/>
      <c r="R11" s="266" t="s">
        <v>166</v>
      </c>
      <c r="S11" s="267" t="s">
        <v>167</v>
      </c>
      <c r="T11" s="258" t="s">
        <v>168</v>
      </c>
      <c r="U11" s="259" t="s">
        <v>169</v>
      </c>
      <c r="V11" s="260" t="s">
        <v>174</v>
      </c>
      <c r="W11" s="271" t="s">
        <v>170</v>
      </c>
      <c r="X11" s="272"/>
      <c r="Y11" s="300" t="s">
        <v>183</v>
      </c>
      <c r="Z11" s="301"/>
      <c r="AA11" s="302"/>
      <c r="AB11" s="303" t="s">
        <v>184</v>
      </c>
      <c r="AC11" s="303"/>
    </row>
    <row r="12" spans="1:35" ht="45" x14ac:dyDescent="0.25">
      <c r="A12" s="1" t="s">
        <v>7</v>
      </c>
      <c r="B12" s="51" t="s">
        <v>8</v>
      </c>
      <c r="C12" s="256" t="s">
        <v>9</v>
      </c>
      <c r="D12" s="256"/>
      <c r="E12" s="51" t="s">
        <v>10</v>
      </c>
      <c r="F12" s="2" t="s">
        <v>11</v>
      </c>
      <c r="G12" s="51" t="s">
        <v>12</v>
      </c>
      <c r="H12" s="2" t="s">
        <v>13</v>
      </c>
      <c r="I12" s="51" t="s">
        <v>14</v>
      </c>
      <c r="J12" s="45" t="s">
        <v>160</v>
      </c>
      <c r="K12" s="45" t="s">
        <v>161</v>
      </c>
      <c r="L12" s="46" t="s">
        <v>160</v>
      </c>
      <c r="M12" s="46" t="s">
        <v>161</v>
      </c>
      <c r="N12" s="47" t="s">
        <v>160</v>
      </c>
      <c r="O12" s="47" t="s">
        <v>161</v>
      </c>
      <c r="P12" s="76" t="s">
        <v>160</v>
      </c>
      <c r="Q12" s="76" t="s">
        <v>161</v>
      </c>
      <c r="R12" s="266"/>
      <c r="S12" s="267"/>
      <c r="T12" s="258"/>
      <c r="U12" s="259"/>
      <c r="V12" s="261"/>
      <c r="W12" s="77" t="s">
        <v>160</v>
      </c>
      <c r="X12" s="77" t="s">
        <v>161</v>
      </c>
      <c r="Y12" s="109" t="s">
        <v>185</v>
      </c>
      <c r="Z12" s="109" t="s">
        <v>161</v>
      </c>
      <c r="AA12" s="109" t="s">
        <v>186</v>
      </c>
      <c r="AB12" s="109" t="s">
        <v>185</v>
      </c>
      <c r="AC12" s="109" t="s">
        <v>186</v>
      </c>
    </row>
    <row r="13" spans="1:35" x14ac:dyDescent="0.25">
      <c r="A13" s="3">
        <v>6</v>
      </c>
      <c r="B13" s="3">
        <v>54560</v>
      </c>
      <c r="C13" s="268" t="s">
        <v>29</v>
      </c>
      <c r="D13" s="268" t="s">
        <v>30</v>
      </c>
      <c r="E13" s="4" t="s">
        <v>31</v>
      </c>
      <c r="F13" s="3">
        <v>0</v>
      </c>
      <c r="G13" s="6">
        <v>20</v>
      </c>
      <c r="H13" s="6">
        <v>20</v>
      </c>
      <c r="I13" s="7">
        <v>72101501</v>
      </c>
      <c r="J13" s="66">
        <v>38000</v>
      </c>
      <c r="K13" s="66">
        <f t="shared" ref="K13:K26" si="10">H13*J13</f>
        <v>760000</v>
      </c>
      <c r="L13" s="66">
        <v>19500</v>
      </c>
      <c r="M13" s="66">
        <f t="shared" ref="M13:M26" si="11">H13*L13</f>
        <v>390000</v>
      </c>
      <c r="N13" s="66">
        <v>48698</v>
      </c>
      <c r="O13" s="66">
        <f t="shared" ref="O13:O26" si="12">H13*N13</f>
        <v>973960</v>
      </c>
      <c r="P13" s="68">
        <f>MIN(J13,L13,N13)</f>
        <v>19500</v>
      </c>
      <c r="Q13" s="68">
        <f>MIN(K13,M13,O13)</f>
        <v>390000</v>
      </c>
      <c r="R13" s="68">
        <f>AVERAGE(J13,L13,N13)</f>
        <v>35399.333333333336</v>
      </c>
      <c r="S13" s="68">
        <f>MEDIAN(J13,L13,N13)</f>
        <v>38000</v>
      </c>
      <c r="T13" s="68">
        <f>GEOMEAN(J13,L13,N13)</f>
        <v>33045.305998251948</v>
      </c>
      <c r="U13" s="68">
        <f>STDEV(J13,L13,N13)</f>
        <v>14771.709492585253</v>
      </c>
      <c r="V13" s="69">
        <f>U13/T13</f>
        <v>0.4470138510252154</v>
      </c>
      <c r="W13" s="68">
        <f>+R13</f>
        <v>35399.333333333336</v>
      </c>
      <c r="X13" s="68">
        <f t="shared" ref="X13:X26" si="13">H13*W13</f>
        <v>707986.66666666674</v>
      </c>
      <c r="Y13" s="68">
        <v>10</v>
      </c>
      <c r="Z13" s="68">
        <f>W13*Y13</f>
        <v>353993.33333333337</v>
      </c>
      <c r="AA13" s="117">
        <v>0.5</v>
      </c>
      <c r="AB13" s="115">
        <f>H13-Y13</f>
        <v>10</v>
      </c>
      <c r="AC13" s="117">
        <v>0.5</v>
      </c>
      <c r="AE13" s="63">
        <f>Y13*100/H13</f>
        <v>50</v>
      </c>
      <c r="AF13" s="63">
        <f>100-AE13</f>
        <v>50</v>
      </c>
      <c r="AH13" s="73">
        <v>10</v>
      </c>
      <c r="AI13" s="73">
        <f>AH13*W13</f>
        <v>353993.33333333337</v>
      </c>
    </row>
    <row r="14" spans="1:35" x14ac:dyDescent="0.25">
      <c r="A14" s="3">
        <v>7</v>
      </c>
      <c r="B14" s="3">
        <v>54560</v>
      </c>
      <c r="C14" s="268" t="s">
        <v>32</v>
      </c>
      <c r="D14" s="268" t="s">
        <v>30</v>
      </c>
      <c r="E14" s="4" t="s">
        <v>31</v>
      </c>
      <c r="F14" s="3">
        <v>0</v>
      </c>
      <c r="G14" s="6">
        <v>20</v>
      </c>
      <c r="H14" s="6">
        <v>20</v>
      </c>
      <c r="I14" s="7">
        <v>72101501</v>
      </c>
      <c r="J14" s="66">
        <v>38000</v>
      </c>
      <c r="K14" s="66">
        <f t="shared" si="10"/>
        <v>760000</v>
      </c>
      <c r="L14" s="66">
        <v>19500</v>
      </c>
      <c r="M14" s="66">
        <f t="shared" si="11"/>
        <v>390000</v>
      </c>
      <c r="N14" s="66">
        <v>43898</v>
      </c>
      <c r="O14" s="66">
        <f t="shared" si="12"/>
        <v>877960</v>
      </c>
      <c r="P14" s="68">
        <f t="shared" ref="P14:Q26" si="14">MIN(J14,L14,N14)</f>
        <v>19500</v>
      </c>
      <c r="Q14" s="68">
        <f t="shared" si="14"/>
        <v>390000</v>
      </c>
      <c r="R14" s="68">
        <f t="shared" ref="R14:R26" si="15">AVERAGE(J14,L14,N14)</f>
        <v>33799.333333333336</v>
      </c>
      <c r="S14" s="68">
        <f t="shared" ref="S14:S26" si="16">MEDIAN(J14,L14,N14)</f>
        <v>38000</v>
      </c>
      <c r="T14" s="68">
        <f t="shared" ref="T14:T26" si="17">GEOMEAN(J14,L14,N14)</f>
        <v>31921.820220821992</v>
      </c>
      <c r="U14" s="68">
        <f t="shared" ref="U14:U26" si="18">STDEV(J14,L14,N14)</f>
        <v>12729.878292164982</v>
      </c>
      <c r="V14" s="69">
        <f t="shared" ref="V14:V26" si="19">U14/T14</f>
        <v>0.39878297052313849</v>
      </c>
      <c r="W14" s="68">
        <f>+R14</f>
        <v>33799.333333333336</v>
      </c>
      <c r="X14" s="68">
        <f t="shared" si="13"/>
        <v>675986.66666666674</v>
      </c>
      <c r="Y14" s="68">
        <v>10</v>
      </c>
      <c r="Z14" s="68">
        <f t="shared" ref="Z14:Z26" si="20">W14*Y14</f>
        <v>337993.33333333337</v>
      </c>
      <c r="AA14" s="117">
        <v>0.5</v>
      </c>
      <c r="AB14" s="115">
        <f t="shared" ref="AB14:AB26" si="21">H14-Y14</f>
        <v>10</v>
      </c>
      <c r="AC14" s="117">
        <v>0.5</v>
      </c>
      <c r="AE14" s="63">
        <f t="shared" ref="AE14:AE26" si="22">Y14*100/H14</f>
        <v>50</v>
      </c>
      <c r="AF14" s="63">
        <f t="shared" ref="AF14:AF26" si="23">100-AE14</f>
        <v>50</v>
      </c>
      <c r="AH14" s="73">
        <v>10</v>
      </c>
      <c r="AI14" s="73">
        <f t="shared" ref="AI14:AI26" si="24">AH14*W14</f>
        <v>337993.33333333337</v>
      </c>
    </row>
    <row r="15" spans="1:35" x14ac:dyDescent="0.25">
      <c r="A15" s="3">
        <v>8</v>
      </c>
      <c r="B15" s="3">
        <v>54560</v>
      </c>
      <c r="C15" s="268" t="s">
        <v>33</v>
      </c>
      <c r="D15" s="268" t="s">
        <v>30</v>
      </c>
      <c r="E15" s="4" t="s">
        <v>31</v>
      </c>
      <c r="F15" s="3">
        <v>0</v>
      </c>
      <c r="G15" s="6">
        <v>18</v>
      </c>
      <c r="H15" s="6">
        <v>18</v>
      </c>
      <c r="I15" s="7">
        <v>72101501</v>
      </c>
      <c r="J15" s="66">
        <v>38000</v>
      </c>
      <c r="K15" s="66">
        <f t="shared" si="10"/>
        <v>684000</v>
      </c>
      <c r="L15" s="66">
        <v>19500</v>
      </c>
      <c r="M15" s="66">
        <f t="shared" si="11"/>
        <v>351000</v>
      </c>
      <c r="N15" s="66">
        <v>43898</v>
      </c>
      <c r="O15" s="66">
        <f t="shared" si="12"/>
        <v>790164</v>
      </c>
      <c r="P15" s="68">
        <f t="shared" si="14"/>
        <v>19500</v>
      </c>
      <c r="Q15" s="68">
        <f t="shared" si="14"/>
        <v>351000</v>
      </c>
      <c r="R15" s="68">
        <f t="shared" si="15"/>
        <v>33799.333333333336</v>
      </c>
      <c r="S15" s="68">
        <f t="shared" si="16"/>
        <v>38000</v>
      </c>
      <c r="T15" s="68">
        <f t="shared" si="17"/>
        <v>31921.820220821992</v>
      </c>
      <c r="U15" s="68">
        <f t="shared" si="18"/>
        <v>12729.878292164982</v>
      </c>
      <c r="V15" s="69">
        <f t="shared" si="19"/>
        <v>0.39878297052313849</v>
      </c>
      <c r="W15" s="68">
        <f>+R15</f>
        <v>33799.333333333336</v>
      </c>
      <c r="X15" s="68">
        <f t="shared" si="13"/>
        <v>608388</v>
      </c>
      <c r="Y15" s="68">
        <v>10</v>
      </c>
      <c r="Z15" s="68">
        <f t="shared" si="20"/>
        <v>337993.33333333337</v>
      </c>
      <c r="AA15" s="117">
        <v>0.56559999999999999</v>
      </c>
      <c r="AB15" s="115">
        <f t="shared" si="21"/>
        <v>8</v>
      </c>
      <c r="AC15" s="117">
        <v>0.44440000000000002</v>
      </c>
      <c r="AE15" s="63">
        <f t="shared" si="22"/>
        <v>55.555555555555557</v>
      </c>
      <c r="AF15" s="63">
        <f t="shared" si="23"/>
        <v>44.444444444444443</v>
      </c>
      <c r="AH15" s="73">
        <v>10</v>
      </c>
      <c r="AI15" s="73">
        <f t="shared" si="24"/>
        <v>337993.33333333337</v>
      </c>
    </row>
    <row r="16" spans="1:35" x14ac:dyDescent="0.25">
      <c r="A16" s="3">
        <v>9</v>
      </c>
      <c r="B16" s="3">
        <v>54560</v>
      </c>
      <c r="C16" s="268" t="s">
        <v>34</v>
      </c>
      <c r="D16" s="268" t="s">
        <v>30</v>
      </c>
      <c r="E16" s="4" t="s">
        <v>31</v>
      </c>
      <c r="F16" s="3">
        <v>0</v>
      </c>
      <c r="G16" s="6">
        <v>20</v>
      </c>
      <c r="H16" s="6">
        <v>20</v>
      </c>
      <c r="I16" s="7">
        <v>72101501</v>
      </c>
      <c r="J16" s="66">
        <v>38000</v>
      </c>
      <c r="K16" s="66">
        <f t="shared" si="10"/>
        <v>760000</v>
      </c>
      <c r="L16" s="66">
        <v>19500</v>
      </c>
      <c r="M16" s="66">
        <f t="shared" si="11"/>
        <v>390000</v>
      </c>
      <c r="N16" s="66">
        <v>24698</v>
      </c>
      <c r="O16" s="66">
        <f t="shared" si="12"/>
        <v>493960</v>
      </c>
      <c r="P16" s="68">
        <f t="shared" si="14"/>
        <v>19500</v>
      </c>
      <c r="Q16" s="68">
        <f t="shared" si="14"/>
        <v>390000</v>
      </c>
      <c r="R16" s="68">
        <f t="shared" si="15"/>
        <v>27399.333333333332</v>
      </c>
      <c r="S16" s="68">
        <f t="shared" si="16"/>
        <v>24698</v>
      </c>
      <c r="T16" s="68">
        <f t="shared" si="17"/>
        <v>26352.793854413827</v>
      </c>
      <c r="U16" s="68">
        <f t="shared" si="18"/>
        <v>9541.2473677886192</v>
      </c>
      <c r="V16" s="69">
        <f t="shared" si="19"/>
        <v>0.36205828575517646</v>
      </c>
      <c r="W16" s="68">
        <f>+R16</f>
        <v>27399.333333333332</v>
      </c>
      <c r="X16" s="68">
        <f t="shared" si="13"/>
        <v>547986.66666666663</v>
      </c>
      <c r="Y16" s="68">
        <v>10</v>
      </c>
      <c r="Z16" s="68">
        <f t="shared" si="20"/>
        <v>273993.33333333331</v>
      </c>
      <c r="AA16" s="117">
        <v>0.5</v>
      </c>
      <c r="AB16" s="115">
        <f t="shared" si="21"/>
        <v>10</v>
      </c>
      <c r="AC16" s="117">
        <v>0.5</v>
      </c>
      <c r="AE16" s="63">
        <f t="shared" si="22"/>
        <v>50</v>
      </c>
      <c r="AF16" s="63">
        <f t="shared" si="23"/>
        <v>50</v>
      </c>
      <c r="AH16" s="73">
        <v>10</v>
      </c>
      <c r="AI16" s="73">
        <f t="shared" si="24"/>
        <v>273993.33333333331</v>
      </c>
    </row>
    <row r="17" spans="1:35" ht="21" customHeight="1" x14ac:dyDescent="0.25">
      <c r="A17" s="3">
        <v>10</v>
      </c>
      <c r="B17" s="3">
        <v>54560</v>
      </c>
      <c r="C17" s="268" t="s">
        <v>35</v>
      </c>
      <c r="D17" s="268" t="s">
        <v>36</v>
      </c>
      <c r="E17" s="4" t="s">
        <v>18</v>
      </c>
      <c r="F17" s="3">
        <v>0</v>
      </c>
      <c r="G17" s="6">
        <v>45</v>
      </c>
      <c r="H17" s="6">
        <v>45</v>
      </c>
      <c r="I17" s="7">
        <v>72101501</v>
      </c>
      <c r="J17" s="66">
        <v>12000</v>
      </c>
      <c r="K17" s="66">
        <f t="shared" si="10"/>
        <v>540000</v>
      </c>
      <c r="L17" s="66">
        <v>19500</v>
      </c>
      <c r="M17" s="66">
        <f t="shared" si="11"/>
        <v>877500</v>
      </c>
      <c r="N17" s="66">
        <v>17520</v>
      </c>
      <c r="O17" s="66">
        <f t="shared" si="12"/>
        <v>788400</v>
      </c>
      <c r="P17" s="68">
        <f t="shared" si="14"/>
        <v>12000</v>
      </c>
      <c r="Q17" s="68">
        <f t="shared" si="14"/>
        <v>540000</v>
      </c>
      <c r="R17" s="68">
        <f t="shared" si="15"/>
        <v>16340</v>
      </c>
      <c r="S17" s="68">
        <f t="shared" si="16"/>
        <v>17520</v>
      </c>
      <c r="T17" s="68">
        <f t="shared" si="17"/>
        <v>16004.790232378155</v>
      </c>
      <c r="U17" s="68">
        <f t="shared" si="18"/>
        <v>3886.7467115828372</v>
      </c>
      <c r="V17" s="69">
        <f t="shared" si="19"/>
        <v>0.24284896303856804</v>
      </c>
      <c r="W17" s="68">
        <f>+P17</f>
        <v>12000</v>
      </c>
      <c r="X17" s="68">
        <f t="shared" si="13"/>
        <v>540000</v>
      </c>
      <c r="Y17" s="68">
        <v>35</v>
      </c>
      <c r="Z17" s="68">
        <f t="shared" si="20"/>
        <v>420000</v>
      </c>
      <c r="AA17" s="117">
        <v>0.77780000000000005</v>
      </c>
      <c r="AB17" s="115">
        <f t="shared" si="21"/>
        <v>10</v>
      </c>
      <c r="AC17" s="117">
        <v>0.22220000000000001</v>
      </c>
      <c r="AE17" s="63">
        <f t="shared" si="22"/>
        <v>77.777777777777771</v>
      </c>
      <c r="AF17" s="63">
        <f t="shared" si="23"/>
        <v>22.222222222222229</v>
      </c>
      <c r="AH17" s="73">
        <v>35</v>
      </c>
      <c r="AI17" s="73">
        <f t="shared" si="24"/>
        <v>420000</v>
      </c>
    </row>
    <row r="18" spans="1:35" ht="25.5" customHeight="1" x14ac:dyDescent="0.25">
      <c r="A18" s="3">
        <v>11</v>
      </c>
      <c r="B18" s="3">
        <v>54540</v>
      </c>
      <c r="C18" s="257" t="s">
        <v>37</v>
      </c>
      <c r="D18" s="257"/>
      <c r="E18" s="4" t="s">
        <v>18</v>
      </c>
      <c r="F18" s="3">
        <v>0</v>
      </c>
      <c r="G18" s="6">
        <v>22</v>
      </c>
      <c r="H18" s="6">
        <v>22</v>
      </c>
      <c r="I18" s="7">
        <v>72152509</v>
      </c>
      <c r="J18" s="66">
        <v>32000</v>
      </c>
      <c r="K18" s="66">
        <f t="shared" si="10"/>
        <v>704000</v>
      </c>
      <c r="L18" s="66">
        <v>65000</v>
      </c>
      <c r="M18" s="66">
        <f t="shared" si="11"/>
        <v>1430000</v>
      </c>
      <c r="N18" s="66">
        <v>48682</v>
      </c>
      <c r="O18" s="66">
        <f t="shared" si="12"/>
        <v>1071004</v>
      </c>
      <c r="P18" s="68">
        <f t="shared" si="14"/>
        <v>32000</v>
      </c>
      <c r="Q18" s="68">
        <f t="shared" si="14"/>
        <v>704000</v>
      </c>
      <c r="R18" s="68">
        <f t="shared" si="15"/>
        <v>48560.666666666664</v>
      </c>
      <c r="S18" s="68">
        <f t="shared" si="16"/>
        <v>48682</v>
      </c>
      <c r="T18" s="68">
        <f t="shared" si="17"/>
        <v>46609.801029343864</v>
      </c>
      <c r="U18" s="68">
        <f t="shared" si="18"/>
        <v>16500.334582466305</v>
      </c>
      <c r="V18" s="69">
        <f t="shared" si="19"/>
        <v>0.35400997683037272</v>
      </c>
      <c r="W18" s="68">
        <f t="shared" ref="W18:W24" si="25">+R18</f>
        <v>48560.666666666664</v>
      </c>
      <c r="X18" s="68">
        <f t="shared" si="13"/>
        <v>1068334.6666666665</v>
      </c>
      <c r="Y18" s="68">
        <v>18</v>
      </c>
      <c r="Z18" s="68">
        <f t="shared" si="20"/>
        <v>874092</v>
      </c>
      <c r="AA18" s="117">
        <v>0.81820000000000004</v>
      </c>
      <c r="AB18" s="115">
        <f t="shared" si="21"/>
        <v>4</v>
      </c>
      <c r="AC18" s="117">
        <v>0.18179999999999999</v>
      </c>
      <c r="AE18" s="63">
        <f t="shared" si="22"/>
        <v>81.818181818181813</v>
      </c>
      <c r="AF18" s="63">
        <f t="shared" si="23"/>
        <v>18.181818181818187</v>
      </c>
      <c r="AH18" s="73">
        <v>18</v>
      </c>
      <c r="AI18" s="73">
        <f t="shared" si="24"/>
        <v>874092</v>
      </c>
    </row>
    <row r="19" spans="1:35" ht="24" customHeight="1" x14ac:dyDescent="0.25">
      <c r="A19" s="3">
        <v>12</v>
      </c>
      <c r="B19" s="4">
        <v>54522</v>
      </c>
      <c r="C19" s="257" t="s">
        <v>38</v>
      </c>
      <c r="D19" s="257"/>
      <c r="E19" s="4" t="s">
        <v>39</v>
      </c>
      <c r="F19" s="3">
        <v>0</v>
      </c>
      <c r="G19" s="6">
        <v>45</v>
      </c>
      <c r="H19" s="6">
        <v>45</v>
      </c>
      <c r="I19" s="7">
        <v>72152601</v>
      </c>
      <c r="J19" s="66">
        <v>35000</v>
      </c>
      <c r="K19" s="66">
        <f t="shared" si="10"/>
        <v>1575000</v>
      </c>
      <c r="L19" s="66">
        <v>52000</v>
      </c>
      <c r="M19" s="66">
        <f t="shared" si="11"/>
        <v>2340000</v>
      </c>
      <c r="N19" s="66">
        <v>85702</v>
      </c>
      <c r="O19" s="66">
        <f t="shared" si="12"/>
        <v>3856590</v>
      </c>
      <c r="P19" s="68">
        <f t="shared" si="14"/>
        <v>35000</v>
      </c>
      <c r="Q19" s="68">
        <f t="shared" si="14"/>
        <v>1575000</v>
      </c>
      <c r="R19" s="68">
        <f t="shared" si="15"/>
        <v>57567.333333333336</v>
      </c>
      <c r="S19" s="68">
        <f t="shared" si="16"/>
        <v>52000</v>
      </c>
      <c r="T19" s="68">
        <f t="shared" si="17"/>
        <v>53829.554018620489</v>
      </c>
      <c r="U19" s="68">
        <f t="shared" si="18"/>
        <v>25805.418061588018</v>
      </c>
      <c r="V19" s="69">
        <f t="shared" si="19"/>
        <v>0.47939126623009953</v>
      </c>
      <c r="W19" s="68">
        <f t="shared" si="25"/>
        <v>57567.333333333336</v>
      </c>
      <c r="X19" s="68">
        <f t="shared" si="13"/>
        <v>2590530</v>
      </c>
      <c r="Y19" s="68">
        <v>35</v>
      </c>
      <c r="Z19" s="68">
        <f t="shared" si="20"/>
        <v>2014856.6666666667</v>
      </c>
      <c r="AA19" s="117">
        <v>0.77780000000000005</v>
      </c>
      <c r="AB19" s="115">
        <f t="shared" si="21"/>
        <v>10</v>
      </c>
      <c r="AC19" s="117">
        <v>0.22220000000000001</v>
      </c>
      <c r="AE19" s="63">
        <f t="shared" si="22"/>
        <v>77.777777777777771</v>
      </c>
      <c r="AF19" s="63">
        <f t="shared" si="23"/>
        <v>22.222222222222229</v>
      </c>
      <c r="AH19" s="73">
        <v>35</v>
      </c>
      <c r="AI19" s="73">
        <f t="shared" si="24"/>
        <v>2014856.6666666667</v>
      </c>
    </row>
    <row r="20" spans="1:35" ht="27.75" customHeight="1" x14ac:dyDescent="0.25">
      <c r="A20" s="3">
        <v>13</v>
      </c>
      <c r="B20" s="4">
        <v>54522</v>
      </c>
      <c r="C20" s="269" t="s">
        <v>40</v>
      </c>
      <c r="D20" s="270"/>
      <c r="E20" s="4" t="s">
        <v>18</v>
      </c>
      <c r="F20" s="3">
        <v>0</v>
      </c>
      <c r="G20" s="6">
        <v>45</v>
      </c>
      <c r="H20" s="6">
        <v>45</v>
      </c>
      <c r="I20" s="7">
        <v>72152601</v>
      </c>
      <c r="J20" s="66">
        <v>38000</v>
      </c>
      <c r="K20" s="66">
        <f t="shared" si="10"/>
        <v>1710000</v>
      </c>
      <c r="L20" s="66">
        <v>67600</v>
      </c>
      <c r="M20" s="66">
        <f t="shared" si="11"/>
        <v>3042000</v>
      </c>
      <c r="N20" s="66">
        <v>45025</v>
      </c>
      <c r="O20" s="66">
        <f t="shared" si="12"/>
        <v>2026125</v>
      </c>
      <c r="P20" s="68">
        <f t="shared" si="14"/>
        <v>38000</v>
      </c>
      <c r="Q20" s="68">
        <f t="shared" si="14"/>
        <v>1710000</v>
      </c>
      <c r="R20" s="68">
        <f t="shared" si="15"/>
        <v>50208.333333333336</v>
      </c>
      <c r="S20" s="68">
        <f t="shared" si="16"/>
        <v>45025</v>
      </c>
      <c r="T20" s="68">
        <f t="shared" si="17"/>
        <v>48722.325032866414</v>
      </c>
      <c r="U20" s="68">
        <f t="shared" si="18"/>
        <v>15465.775387394371</v>
      </c>
      <c r="V20" s="69">
        <f t="shared" si="19"/>
        <v>0.31742687519451684</v>
      </c>
      <c r="W20" s="68">
        <f t="shared" si="25"/>
        <v>50208.333333333336</v>
      </c>
      <c r="X20" s="68">
        <f t="shared" si="13"/>
        <v>2259375</v>
      </c>
      <c r="Y20" s="68">
        <v>35</v>
      </c>
      <c r="Z20" s="68">
        <f t="shared" si="20"/>
        <v>1757291.6666666667</v>
      </c>
      <c r="AA20" s="117">
        <v>0.77780000000000005</v>
      </c>
      <c r="AB20" s="115">
        <f t="shared" si="21"/>
        <v>10</v>
      </c>
      <c r="AC20" s="117">
        <v>0.22220000000000001</v>
      </c>
      <c r="AE20" s="63">
        <f t="shared" si="22"/>
        <v>77.777777777777771</v>
      </c>
      <c r="AF20" s="63">
        <f t="shared" si="23"/>
        <v>22.222222222222229</v>
      </c>
      <c r="AH20" s="73">
        <v>35</v>
      </c>
      <c r="AI20" s="73">
        <f t="shared" si="24"/>
        <v>1757291.6666666667</v>
      </c>
    </row>
    <row r="21" spans="1:35" ht="45" customHeight="1" x14ac:dyDescent="0.25">
      <c r="A21" s="3">
        <v>14</v>
      </c>
      <c r="B21" s="3">
        <v>54530</v>
      </c>
      <c r="C21" s="274" t="s">
        <v>41</v>
      </c>
      <c r="D21" s="275" t="s">
        <v>42</v>
      </c>
      <c r="E21" s="4" t="s">
        <v>39</v>
      </c>
      <c r="F21" s="3">
        <v>0</v>
      </c>
      <c r="G21" s="6">
        <v>32</v>
      </c>
      <c r="H21" s="6">
        <v>32</v>
      </c>
      <c r="I21" s="7">
        <v>72153204</v>
      </c>
      <c r="J21" s="67">
        <v>38000</v>
      </c>
      <c r="K21" s="66">
        <f t="shared" si="10"/>
        <v>1216000</v>
      </c>
      <c r="L21" s="67">
        <v>78000</v>
      </c>
      <c r="M21" s="66">
        <f t="shared" si="11"/>
        <v>2496000</v>
      </c>
      <c r="N21" s="67">
        <v>10908</v>
      </c>
      <c r="O21" s="66">
        <f t="shared" si="12"/>
        <v>349056</v>
      </c>
      <c r="P21" s="68">
        <f t="shared" si="14"/>
        <v>10908</v>
      </c>
      <c r="Q21" s="68">
        <f t="shared" si="14"/>
        <v>349056</v>
      </c>
      <c r="R21" s="68">
        <f t="shared" si="15"/>
        <v>42302.666666666664</v>
      </c>
      <c r="S21" s="68">
        <f t="shared" si="16"/>
        <v>38000</v>
      </c>
      <c r="T21" s="68">
        <f t="shared" si="17"/>
        <v>31857.2127749926</v>
      </c>
      <c r="U21" s="68">
        <f t="shared" si="18"/>
        <v>33752.315792154666</v>
      </c>
      <c r="V21" s="69">
        <f t="shared" si="19"/>
        <v>1.05948740809647</v>
      </c>
      <c r="W21" s="68">
        <f t="shared" si="25"/>
        <v>42302.666666666664</v>
      </c>
      <c r="X21" s="68">
        <f t="shared" si="13"/>
        <v>1353685.3333333333</v>
      </c>
      <c r="Y21" s="68">
        <v>27</v>
      </c>
      <c r="Z21" s="68">
        <f t="shared" si="20"/>
        <v>1142172</v>
      </c>
      <c r="AA21" s="117">
        <v>0.84379999999999999</v>
      </c>
      <c r="AB21" s="115">
        <f t="shared" si="21"/>
        <v>5</v>
      </c>
      <c r="AC21" s="117">
        <v>0.15629999999999999</v>
      </c>
      <c r="AE21" s="63">
        <f t="shared" si="22"/>
        <v>84.375</v>
      </c>
      <c r="AF21" s="63">
        <f t="shared" si="23"/>
        <v>15.625</v>
      </c>
      <c r="AH21" s="73">
        <v>27</v>
      </c>
      <c r="AI21" s="73">
        <f t="shared" si="24"/>
        <v>1142172</v>
      </c>
    </row>
    <row r="22" spans="1:35" ht="43.5" customHeight="1" x14ac:dyDescent="0.25">
      <c r="A22" s="3">
        <v>15</v>
      </c>
      <c r="B22" s="3">
        <v>54530</v>
      </c>
      <c r="C22" s="276" t="s">
        <v>43</v>
      </c>
      <c r="D22" s="276" t="s">
        <v>44</v>
      </c>
      <c r="E22" s="29" t="s">
        <v>39</v>
      </c>
      <c r="F22" s="28">
        <v>0</v>
      </c>
      <c r="G22" s="30">
        <v>55</v>
      </c>
      <c r="H22" s="30">
        <v>55</v>
      </c>
      <c r="I22" s="31">
        <v>72153204</v>
      </c>
      <c r="J22" s="66">
        <v>45000</v>
      </c>
      <c r="K22" s="66">
        <f t="shared" si="10"/>
        <v>2475000</v>
      </c>
      <c r="L22" s="66">
        <v>104000</v>
      </c>
      <c r="M22" s="66">
        <f t="shared" si="11"/>
        <v>5720000</v>
      </c>
      <c r="N22" s="66">
        <v>38025</v>
      </c>
      <c r="O22" s="66">
        <f t="shared" si="12"/>
        <v>2091375</v>
      </c>
      <c r="P22" s="68">
        <f t="shared" si="14"/>
        <v>38025</v>
      </c>
      <c r="Q22" s="68">
        <f t="shared" si="14"/>
        <v>2091375</v>
      </c>
      <c r="R22" s="68">
        <f t="shared" si="15"/>
        <v>62341.666666666664</v>
      </c>
      <c r="S22" s="68">
        <f t="shared" si="16"/>
        <v>45000</v>
      </c>
      <c r="T22" s="68">
        <f t="shared" si="17"/>
        <v>56247.733241988928</v>
      </c>
      <c r="U22" s="68">
        <f t="shared" si="18"/>
        <v>36245.347402574764</v>
      </c>
      <c r="V22" s="69">
        <f t="shared" si="19"/>
        <v>0.64438769908540272</v>
      </c>
      <c r="W22" s="68">
        <f t="shared" si="25"/>
        <v>62341.666666666664</v>
      </c>
      <c r="X22" s="68">
        <f t="shared" si="13"/>
        <v>3428791.6666666665</v>
      </c>
      <c r="Y22" s="68">
        <v>40</v>
      </c>
      <c r="Z22" s="68">
        <f t="shared" si="20"/>
        <v>2493666.6666666665</v>
      </c>
      <c r="AA22" s="117">
        <v>0.72729999999999995</v>
      </c>
      <c r="AB22" s="115">
        <f t="shared" si="21"/>
        <v>15</v>
      </c>
      <c r="AC22" s="117">
        <v>0.2727</v>
      </c>
      <c r="AE22" s="63">
        <f t="shared" si="22"/>
        <v>72.727272727272734</v>
      </c>
      <c r="AF22" s="63">
        <f t="shared" si="23"/>
        <v>27.272727272727266</v>
      </c>
      <c r="AH22" s="73">
        <v>40</v>
      </c>
      <c r="AI22" s="73">
        <f t="shared" si="24"/>
        <v>2493666.6666666665</v>
      </c>
    </row>
    <row r="23" spans="1:35" ht="23.25" customHeight="1" x14ac:dyDescent="0.25">
      <c r="A23" s="3">
        <v>16</v>
      </c>
      <c r="B23" s="3">
        <v>54560</v>
      </c>
      <c r="C23" s="257" t="s">
        <v>45</v>
      </c>
      <c r="D23" s="257" t="s">
        <v>46</v>
      </c>
      <c r="E23" s="4" t="s">
        <v>18</v>
      </c>
      <c r="F23" s="3">
        <v>0</v>
      </c>
      <c r="G23" s="6">
        <v>15.64</v>
      </c>
      <c r="H23" s="6">
        <v>15.64</v>
      </c>
      <c r="I23" s="7">
        <v>72101501</v>
      </c>
      <c r="J23" s="67">
        <v>48000</v>
      </c>
      <c r="K23" s="66">
        <f t="shared" si="10"/>
        <v>750720</v>
      </c>
      <c r="L23" s="67">
        <v>78000</v>
      </c>
      <c r="M23" s="66">
        <f t="shared" si="11"/>
        <v>1219920</v>
      </c>
      <c r="N23" s="67">
        <v>196043</v>
      </c>
      <c r="O23" s="66">
        <f t="shared" si="12"/>
        <v>3066112.52</v>
      </c>
      <c r="P23" s="68">
        <f t="shared" si="14"/>
        <v>48000</v>
      </c>
      <c r="Q23" s="68">
        <f t="shared" si="14"/>
        <v>750720</v>
      </c>
      <c r="R23" s="68">
        <f t="shared" si="15"/>
        <v>107347.66666666667</v>
      </c>
      <c r="S23" s="68">
        <f t="shared" si="16"/>
        <v>78000</v>
      </c>
      <c r="T23" s="68">
        <f t="shared" si="17"/>
        <v>90204.677872711822</v>
      </c>
      <c r="U23" s="68">
        <f t="shared" si="18"/>
        <v>78263.315904281306</v>
      </c>
      <c r="V23" s="69">
        <f t="shared" si="19"/>
        <v>0.86761926044144833</v>
      </c>
      <c r="W23" s="68">
        <f t="shared" si="25"/>
        <v>107347.66666666667</v>
      </c>
      <c r="X23" s="68">
        <f t="shared" si="13"/>
        <v>1678917.5066666668</v>
      </c>
      <c r="Y23" s="68">
        <v>9.64</v>
      </c>
      <c r="Z23" s="68">
        <f t="shared" si="20"/>
        <v>1034831.5066666668</v>
      </c>
      <c r="AA23" s="117">
        <v>0.61639999999999995</v>
      </c>
      <c r="AB23" s="115">
        <f t="shared" si="21"/>
        <v>6</v>
      </c>
      <c r="AC23" s="117">
        <v>0.3836</v>
      </c>
      <c r="AE23" s="63">
        <f t="shared" si="22"/>
        <v>61.636828644501279</v>
      </c>
      <c r="AF23" s="63">
        <f t="shared" si="23"/>
        <v>38.363171355498721</v>
      </c>
      <c r="AH23" s="73">
        <v>9.64</v>
      </c>
      <c r="AI23" s="73">
        <f t="shared" si="24"/>
        <v>1034831.5066666668</v>
      </c>
    </row>
    <row r="24" spans="1:35" ht="51.75" customHeight="1" x14ac:dyDescent="0.25">
      <c r="A24" s="3">
        <v>17</v>
      </c>
      <c r="B24" s="3">
        <v>54560</v>
      </c>
      <c r="C24" s="277" t="s">
        <v>47</v>
      </c>
      <c r="D24" s="277"/>
      <c r="E24" s="4" t="s">
        <v>39</v>
      </c>
      <c r="F24" s="3">
        <v>0</v>
      </c>
      <c r="G24" s="6">
        <v>25</v>
      </c>
      <c r="H24" s="6">
        <v>25</v>
      </c>
      <c r="I24" s="7">
        <v>72151402</v>
      </c>
      <c r="J24" s="67">
        <v>18000</v>
      </c>
      <c r="K24" s="66">
        <f t="shared" si="10"/>
        <v>450000</v>
      </c>
      <c r="L24" s="67">
        <v>39000</v>
      </c>
      <c r="M24" s="66">
        <f t="shared" si="11"/>
        <v>975000</v>
      </c>
      <c r="N24" s="67">
        <v>9502</v>
      </c>
      <c r="O24" s="66">
        <f t="shared" si="12"/>
        <v>237550</v>
      </c>
      <c r="P24" s="68">
        <f t="shared" si="14"/>
        <v>9502</v>
      </c>
      <c r="Q24" s="68">
        <f t="shared" si="14"/>
        <v>237550</v>
      </c>
      <c r="R24" s="68">
        <f t="shared" si="15"/>
        <v>22167.333333333332</v>
      </c>
      <c r="S24" s="68">
        <f t="shared" si="16"/>
        <v>18000</v>
      </c>
      <c r="T24" s="68">
        <f t="shared" si="17"/>
        <v>18824.236885940194</v>
      </c>
      <c r="U24" s="68">
        <f t="shared" si="18"/>
        <v>15184.136502723273</v>
      </c>
      <c r="V24" s="69">
        <f t="shared" si="19"/>
        <v>0.8066269349842432</v>
      </c>
      <c r="W24" s="68">
        <f t="shared" si="25"/>
        <v>22167.333333333332</v>
      </c>
      <c r="X24" s="68">
        <f t="shared" si="13"/>
        <v>554183.33333333326</v>
      </c>
      <c r="Y24" s="68">
        <v>16</v>
      </c>
      <c r="Z24" s="68">
        <f t="shared" si="20"/>
        <v>354677.33333333331</v>
      </c>
      <c r="AA24" s="117">
        <v>0.64</v>
      </c>
      <c r="AB24" s="115">
        <f t="shared" si="21"/>
        <v>9</v>
      </c>
      <c r="AC24" s="117">
        <v>0.36</v>
      </c>
      <c r="AE24" s="63">
        <f t="shared" si="22"/>
        <v>64</v>
      </c>
      <c r="AF24" s="63">
        <f t="shared" si="23"/>
        <v>36</v>
      </c>
      <c r="AH24" s="73">
        <v>16</v>
      </c>
      <c r="AI24" s="73">
        <f t="shared" si="24"/>
        <v>354677.33333333331</v>
      </c>
    </row>
    <row r="25" spans="1:35" ht="51.75" customHeight="1" x14ac:dyDescent="0.25">
      <c r="A25" s="3">
        <v>18</v>
      </c>
      <c r="B25" s="3">
        <v>54560</v>
      </c>
      <c r="C25" s="269" t="s">
        <v>48</v>
      </c>
      <c r="D25" s="270"/>
      <c r="E25" s="4" t="s">
        <v>18</v>
      </c>
      <c r="F25" s="3">
        <v>0</v>
      </c>
      <c r="G25" s="6">
        <v>41.1</v>
      </c>
      <c r="H25" s="6">
        <v>41.1</v>
      </c>
      <c r="I25" s="7">
        <v>73151801</v>
      </c>
      <c r="J25" s="66">
        <v>65000</v>
      </c>
      <c r="K25" s="66">
        <f t="shared" si="10"/>
        <v>2671500</v>
      </c>
      <c r="L25" s="66">
        <v>65000</v>
      </c>
      <c r="M25" s="66">
        <f t="shared" si="11"/>
        <v>2671500</v>
      </c>
      <c r="N25" s="66">
        <v>69411</v>
      </c>
      <c r="O25" s="66">
        <f t="shared" si="12"/>
        <v>2852792.1</v>
      </c>
      <c r="P25" s="68">
        <f t="shared" si="14"/>
        <v>65000</v>
      </c>
      <c r="Q25" s="68">
        <f t="shared" si="14"/>
        <v>2671500</v>
      </c>
      <c r="R25" s="68">
        <f>AVERAGE(J25,L25,N25)</f>
        <v>66470.333333333328</v>
      </c>
      <c r="S25" s="68">
        <f>MEDIAN(J25,L25,N25)</f>
        <v>65000</v>
      </c>
      <c r="T25" s="68">
        <f>GEOMEAN(J25,L25,N25)</f>
        <v>66438.273511477222</v>
      </c>
      <c r="U25" s="68">
        <f>STDEV(J25,L25,N25)</f>
        <v>2546.6920373954395</v>
      </c>
      <c r="V25" s="69">
        <f t="shared" si="19"/>
        <v>3.8331701033072423E-2</v>
      </c>
      <c r="W25" s="68">
        <f>+P25</f>
        <v>65000</v>
      </c>
      <c r="X25" s="68">
        <f t="shared" si="13"/>
        <v>2671500</v>
      </c>
      <c r="Y25" s="68">
        <v>30.1</v>
      </c>
      <c r="Z25" s="68">
        <f t="shared" si="20"/>
        <v>1956500</v>
      </c>
      <c r="AA25" s="117">
        <v>0.73240000000000005</v>
      </c>
      <c r="AB25" s="115">
        <f t="shared" si="21"/>
        <v>11</v>
      </c>
      <c r="AC25" s="117">
        <v>0.2676</v>
      </c>
      <c r="AE25" s="63">
        <f t="shared" si="22"/>
        <v>73.236009732360088</v>
      </c>
      <c r="AF25" s="63">
        <f t="shared" si="23"/>
        <v>26.763990267639912</v>
      </c>
      <c r="AH25" s="73">
        <v>30.1</v>
      </c>
      <c r="AI25" s="73">
        <f t="shared" si="24"/>
        <v>1956500</v>
      </c>
    </row>
    <row r="26" spans="1:35" ht="27" customHeight="1" x14ac:dyDescent="0.25">
      <c r="A26" s="3">
        <v>19</v>
      </c>
      <c r="B26" s="3">
        <v>54560</v>
      </c>
      <c r="C26" s="257" t="s">
        <v>49</v>
      </c>
      <c r="D26" s="257" t="s">
        <v>50</v>
      </c>
      <c r="E26" s="4" t="s">
        <v>18</v>
      </c>
      <c r="F26" s="3">
        <v>0</v>
      </c>
      <c r="G26" s="6">
        <v>35.479999999999997</v>
      </c>
      <c r="H26" s="6">
        <v>35.479999999999997</v>
      </c>
      <c r="I26" s="7">
        <v>72101501</v>
      </c>
      <c r="J26" s="66">
        <v>75000</v>
      </c>
      <c r="K26" s="66">
        <f t="shared" si="10"/>
        <v>2660999.9999999995</v>
      </c>
      <c r="L26" s="66">
        <v>78000</v>
      </c>
      <c r="M26" s="66">
        <f t="shared" si="11"/>
        <v>2767439.9999999995</v>
      </c>
      <c r="N26" s="66">
        <v>196043</v>
      </c>
      <c r="O26" s="66">
        <f t="shared" si="12"/>
        <v>6955605.6399999997</v>
      </c>
      <c r="P26" s="68">
        <f t="shared" si="14"/>
        <v>75000</v>
      </c>
      <c r="Q26" s="68">
        <f t="shared" si="14"/>
        <v>2660999.9999999995</v>
      </c>
      <c r="R26" s="68">
        <f t="shared" si="15"/>
        <v>116347.66666666667</v>
      </c>
      <c r="S26" s="68">
        <f t="shared" si="16"/>
        <v>78000</v>
      </c>
      <c r="T26" s="68">
        <f t="shared" si="17"/>
        <v>104673.25638840423</v>
      </c>
      <c r="U26" s="68">
        <f t="shared" si="18"/>
        <v>69034.481357748547</v>
      </c>
      <c r="V26" s="69">
        <f t="shared" si="19"/>
        <v>0.65952358548574042</v>
      </c>
      <c r="W26" s="68">
        <f>+R26</f>
        <v>116347.66666666667</v>
      </c>
      <c r="X26" s="68">
        <f t="shared" si="13"/>
        <v>4128015.2133333329</v>
      </c>
      <c r="Y26" s="68">
        <v>25.48</v>
      </c>
      <c r="Z26" s="68">
        <f t="shared" si="20"/>
        <v>2964538.5466666669</v>
      </c>
      <c r="AA26" s="117">
        <v>0.71819999999999995</v>
      </c>
      <c r="AB26" s="115">
        <f t="shared" si="21"/>
        <v>9.9999999999999964</v>
      </c>
      <c r="AC26" s="117">
        <v>0.28179999999999999</v>
      </c>
      <c r="AE26" s="63">
        <f t="shared" si="22"/>
        <v>71.815107102593018</v>
      </c>
      <c r="AF26" s="63">
        <f t="shared" si="23"/>
        <v>28.184892897406982</v>
      </c>
      <c r="AH26" s="73">
        <v>25.48</v>
      </c>
      <c r="AI26" s="73">
        <f t="shared" si="24"/>
        <v>2964538.5466666669</v>
      </c>
    </row>
    <row r="27" spans="1:35" x14ac:dyDescent="0.25">
      <c r="A27" s="80"/>
      <c r="B27" s="80"/>
      <c r="C27" s="81"/>
      <c r="D27" s="81"/>
      <c r="E27" s="82"/>
      <c r="F27" s="80"/>
      <c r="G27" s="80"/>
      <c r="H27" s="80"/>
      <c r="I27" s="83"/>
      <c r="J27" s="50"/>
      <c r="K27" s="50"/>
      <c r="L27" s="50"/>
      <c r="M27" s="50"/>
      <c r="N27" s="50"/>
      <c r="O27" s="50"/>
      <c r="P27" s="78"/>
      <c r="Q27" s="78"/>
      <c r="R27" s="74"/>
      <c r="S27" s="74"/>
      <c r="T27" s="74"/>
      <c r="U27" s="74"/>
      <c r="V27" s="74"/>
      <c r="W27" s="74"/>
      <c r="X27" s="74"/>
    </row>
    <row r="28" spans="1:35" x14ac:dyDescent="0.25">
      <c r="A28" s="256" t="s">
        <v>2</v>
      </c>
      <c r="B28" s="256"/>
      <c r="C28" s="256"/>
      <c r="D28" s="256"/>
      <c r="E28" s="256" t="s">
        <v>3</v>
      </c>
      <c r="F28" s="256"/>
      <c r="G28" s="256" t="s">
        <v>4</v>
      </c>
      <c r="H28" s="256"/>
      <c r="I28" s="256"/>
      <c r="J28" s="50"/>
      <c r="K28" s="50"/>
      <c r="L28" s="50"/>
      <c r="M28" s="50"/>
      <c r="N28" s="50"/>
      <c r="O28" s="50"/>
      <c r="P28" s="78"/>
      <c r="Q28" s="78"/>
      <c r="R28" s="74"/>
      <c r="S28" s="74"/>
      <c r="T28" s="74"/>
      <c r="U28" s="74"/>
      <c r="V28" s="74"/>
      <c r="W28" s="74"/>
      <c r="X28" s="74"/>
    </row>
    <row r="29" spans="1:35" ht="15" customHeight="1" x14ac:dyDescent="0.25">
      <c r="A29" s="256" t="s">
        <v>51</v>
      </c>
      <c r="B29" s="256"/>
      <c r="C29" s="256"/>
      <c r="D29" s="256"/>
      <c r="E29" s="256" t="s">
        <v>52</v>
      </c>
      <c r="F29" s="256"/>
      <c r="G29" s="256"/>
      <c r="H29" s="256"/>
      <c r="I29" s="256"/>
      <c r="J29" s="262" t="s">
        <v>162</v>
      </c>
      <c r="K29" s="262"/>
      <c r="L29" s="263" t="s">
        <v>164</v>
      </c>
      <c r="M29" s="263"/>
      <c r="N29" s="264" t="s">
        <v>163</v>
      </c>
      <c r="O29" s="264"/>
      <c r="P29" s="265" t="s">
        <v>159</v>
      </c>
      <c r="Q29" s="265"/>
      <c r="R29" s="266" t="s">
        <v>166</v>
      </c>
      <c r="S29" s="267" t="s">
        <v>167</v>
      </c>
      <c r="T29" s="258" t="s">
        <v>168</v>
      </c>
      <c r="U29" s="259" t="s">
        <v>169</v>
      </c>
      <c r="V29" s="260" t="s">
        <v>174</v>
      </c>
      <c r="W29" s="271" t="s">
        <v>170</v>
      </c>
      <c r="X29" s="272"/>
      <c r="Y29" s="300" t="s">
        <v>183</v>
      </c>
      <c r="Z29" s="301"/>
      <c r="AA29" s="302"/>
      <c r="AB29" s="303" t="s">
        <v>184</v>
      </c>
      <c r="AC29" s="303"/>
    </row>
    <row r="30" spans="1:35" ht="45" x14ac:dyDescent="0.25">
      <c r="A30" s="1" t="s">
        <v>7</v>
      </c>
      <c r="B30" s="51" t="s">
        <v>8</v>
      </c>
      <c r="C30" s="256" t="s">
        <v>9</v>
      </c>
      <c r="D30" s="256"/>
      <c r="E30" s="51" t="s">
        <v>10</v>
      </c>
      <c r="F30" s="2" t="s">
        <v>11</v>
      </c>
      <c r="G30" s="51" t="s">
        <v>12</v>
      </c>
      <c r="H30" s="2" t="s">
        <v>13</v>
      </c>
      <c r="I30" s="51" t="s">
        <v>14</v>
      </c>
      <c r="J30" s="45" t="s">
        <v>160</v>
      </c>
      <c r="K30" s="45" t="s">
        <v>161</v>
      </c>
      <c r="L30" s="46" t="s">
        <v>160</v>
      </c>
      <c r="M30" s="46" t="s">
        <v>161</v>
      </c>
      <c r="N30" s="47" t="s">
        <v>160</v>
      </c>
      <c r="O30" s="47" t="s">
        <v>161</v>
      </c>
      <c r="P30" s="76" t="s">
        <v>160</v>
      </c>
      <c r="Q30" s="76" t="s">
        <v>161</v>
      </c>
      <c r="R30" s="266"/>
      <c r="S30" s="267"/>
      <c r="T30" s="258"/>
      <c r="U30" s="259"/>
      <c r="V30" s="261"/>
      <c r="W30" s="77" t="s">
        <v>160</v>
      </c>
      <c r="X30" s="77" t="s">
        <v>161</v>
      </c>
      <c r="Y30" s="109" t="s">
        <v>185</v>
      </c>
      <c r="Z30" s="109" t="s">
        <v>161</v>
      </c>
      <c r="AA30" s="109" t="s">
        <v>186</v>
      </c>
      <c r="AB30" s="109" t="s">
        <v>185</v>
      </c>
      <c r="AC30" s="109" t="s">
        <v>186</v>
      </c>
    </row>
    <row r="31" spans="1:35" ht="35.25" customHeight="1" x14ac:dyDescent="0.25">
      <c r="A31" s="3">
        <v>20</v>
      </c>
      <c r="B31" s="4">
        <v>54699</v>
      </c>
      <c r="C31" s="278" t="s">
        <v>53</v>
      </c>
      <c r="D31" s="278" t="s">
        <v>54</v>
      </c>
      <c r="E31" s="4" t="s">
        <v>18</v>
      </c>
      <c r="F31" s="3">
        <v>0</v>
      </c>
      <c r="G31" s="6">
        <v>15.45</v>
      </c>
      <c r="H31" s="6">
        <v>15.45</v>
      </c>
      <c r="I31" s="7">
        <v>72153605</v>
      </c>
      <c r="J31" s="70">
        <v>280000</v>
      </c>
      <c r="K31" s="68">
        <f t="shared" ref="K31:K51" si="26">H31*J31</f>
        <v>4326000</v>
      </c>
      <c r="L31" s="70">
        <v>325000</v>
      </c>
      <c r="M31" s="68">
        <f t="shared" ref="M31:M51" si="27">H31*L31</f>
        <v>5021250</v>
      </c>
      <c r="N31" s="70">
        <v>74744</v>
      </c>
      <c r="O31" s="68">
        <f t="shared" ref="O31:O51" si="28">H31*N31</f>
        <v>1154794.8</v>
      </c>
      <c r="P31" s="68">
        <f t="shared" ref="P31:Q46" si="29">MIN(J31,L31,N31)</f>
        <v>74744</v>
      </c>
      <c r="Q31" s="68">
        <f t="shared" si="29"/>
        <v>1154794.8</v>
      </c>
      <c r="R31" s="71">
        <f>AVERAGE(J31,L31,N31)</f>
        <v>226581.33333333334</v>
      </c>
      <c r="S31" s="68">
        <f t="shared" ref="S31:S36" si="30">MEDIAN(J31,L31,N31)</f>
        <v>280000</v>
      </c>
      <c r="T31" s="68">
        <f>GEOMEAN(J31,L31,N31)</f>
        <v>189469.4710672441</v>
      </c>
      <c r="U31" s="68">
        <f>STDEV(J31,L31,N31)</f>
        <v>133406.07874206229</v>
      </c>
      <c r="V31" s="69">
        <f>U31/T31</f>
        <v>0.70410329427011231</v>
      </c>
      <c r="W31" s="68">
        <f t="shared" ref="W31:W51" si="31">+R31</f>
        <v>226581.33333333334</v>
      </c>
      <c r="X31" s="68">
        <f t="shared" ref="X31:X51" si="32">H31*W31</f>
        <v>3500681.6</v>
      </c>
      <c r="Y31" s="68">
        <v>8.4499999999999993</v>
      </c>
      <c r="Z31" s="68">
        <f>W31*Y31</f>
        <v>1914612.2666666666</v>
      </c>
      <c r="AA31" s="117">
        <v>0.54690000000000005</v>
      </c>
      <c r="AB31" s="68">
        <f>H31-Y31</f>
        <v>7</v>
      </c>
      <c r="AC31" s="117">
        <v>0.4531</v>
      </c>
      <c r="AD31" s="65"/>
      <c r="AE31" s="63">
        <f>Y31*100/H31</f>
        <v>54.692556634304204</v>
      </c>
      <c r="AF31" s="63">
        <f>100-AE31</f>
        <v>45.307443365695796</v>
      </c>
      <c r="AH31" s="73">
        <v>8.4499999999999993</v>
      </c>
      <c r="AI31" s="73">
        <f>AH31*W31</f>
        <v>1914612.2666666666</v>
      </c>
    </row>
    <row r="32" spans="1:35" ht="45" customHeight="1" x14ac:dyDescent="0.25">
      <c r="A32" s="3">
        <v>21</v>
      </c>
      <c r="B32" s="4">
        <v>54699</v>
      </c>
      <c r="C32" s="257" t="s">
        <v>55</v>
      </c>
      <c r="D32" s="257" t="s">
        <v>56</v>
      </c>
      <c r="E32" s="4" t="s">
        <v>39</v>
      </c>
      <c r="F32" s="3">
        <v>0</v>
      </c>
      <c r="G32" s="6">
        <v>25</v>
      </c>
      <c r="H32" s="6">
        <v>25</v>
      </c>
      <c r="I32" s="7">
        <v>73121506</v>
      </c>
      <c r="J32" s="70">
        <v>55000</v>
      </c>
      <c r="K32" s="68">
        <f t="shared" si="26"/>
        <v>1375000</v>
      </c>
      <c r="L32" s="70">
        <v>104000</v>
      </c>
      <c r="M32" s="68">
        <f t="shared" si="27"/>
        <v>2600000</v>
      </c>
      <c r="N32" s="70">
        <v>19200</v>
      </c>
      <c r="O32" s="68">
        <f t="shared" si="28"/>
        <v>480000</v>
      </c>
      <c r="P32" s="68">
        <f t="shared" si="29"/>
        <v>19200</v>
      </c>
      <c r="Q32" s="68">
        <f t="shared" si="29"/>
        <v>480000</v>
      </c>
      <c r="R32" s="68">
        <f t="shared" ref="R32:R50" si="33">AVERAGE(J32,L32,N32)</f>
        <v>59400</v>
      </c>
      <c r="S32" s="68">
        <f t="shared" si="30"/>
        <v>55000</v>
      </c>
      <c r="T32" s="68">
        <f t="shared" ref="T32:T50" si="34">GEOMEAN(J32,L32,N32)</f>
        <v>47888.630690335041</v>
      </c>
      <c r="U32" s="68">
        <f t="shared" ref="U32:U50" si="35">STDEV(J32,L32,N32)</f>
        <v>42570.882067441358</v>
      </c>
      <c r="V32" s="69">
        <f t="shared" ref="V32:V51" si="36">U32/T32</f>
        <v>0.88895592656887301</v>
      </c>
      <c r="W32" s="68">
        <f t="shared" si="31"/>
        <v>59400</v>
      </c>
      <c r="X32" s="68">
        <f t="shared" si="32"/>
        <v>1485000</v>
      </c>
      <c r="Y32" s="68">
        <v>19</v>
      </c>
      <c r="Z32" s="68">
        <f t="shared" ref="Z32:Z51" si="37">W32*Y32</f>
        <v>1128600</v>
      </c>
      <c r="AA32" s="117">
        <v>0.76</v>
      </c>
      <c r="AB32" s="68">
        <f t="shared" ref="AB32:AB51" si="38">H32-Y32</f>
        <v>6</v>
      </c>
      <c r="AC32" s="117">
        <v>0.24</v>
      </c>
      <c r="AE32" s="63">
        <f t="shared" ref="AE32:AE51" si="39">Y32*100/H32</f>
        <v>76</v>
      </c>
      <c r="AF32" s="63">
        <f t="shared" ref="AF32:AF51" si="40">100-AE32</f>
        <v>24</v>
      </c>
      <c r="AH32" s="73">
        <v>19</v>
      </c>
      <c r="AI32" s="73">
        <f t="shared" ref="AI32:AI51" si="41">AH32*W32</f>
        <v>1128600</v>
      </c>
    </row>
    <row r="33" spans="1:35" ht="57" customHeight="1" x14ac:dyDescent="0.25">
      <c r="A33" s="3">
        <v>22</v>
      </c>
      <c r="B33" s="4">
        <v>54611</v>
      </c>
      <c r="C33" s="257" t="s">
        <v>57</v>
      </c>
      <c r="D33" s="257"/>
      <c r="E33" s="4" t="s">
        <v>58</v>
      </c>
      <c r="F33" s="3">
        <v>0</v>
      </c>
      <c r="G33" s="6">
        <v>7</v>
      </c>
      <c r="H33" s="6">
        <v>7</v>
      </c>
      <c r="I33" s="7" t="s">
        <v>59</v>
      </c>
      <c r="J33" s="68">
        <v>70000</v>
      </c>
      <c r="K33" s="68">
        <f t="shared" si="26"/>
        <v>490000</v>
      </c>
      <c r="L33" s="68">
        <v>52000</v>
      </c>
      <c r="M33" s="68">
        <f t="shared" si="27"/>
        <v>364000</v>
      </c>
      <c r="N33" s="68">
        <v>78520</v>
      </c>
      <c r="O33" s="68">
        <f t="shared" si="28"/>
        <v>549640</v>
      </c>
      <c r="P33" s="68">
        <f t="shared" si="29"/>
        <v>52000</v>
      </c>
      <c r="Q33" s="68">
        <f t="shared" si="29"/>
        <v>364000</v>
      </c>
      <c r="R33" s="68">
        <f>AVERAGE(J33,L33,N33)</f>
        <v>66840</v>
      </c>
      <c r="S33" s="68">
        <f t="shared" si="30"/>
        <v>70000</v>
      </c>
      <c r="T33" s="68">
        <f>GEOMEAN(J33,L33,N33)</f>
        <v>65870.94462827043</v>
      </c>
      <c r="U33" s="68">
        <f>STDEV(J33,L33,N33)</f>
        <v>13539.45346016596</v>
      </c>
      <c r="V33" s="69">
        <f t="shared" si="36"/>
        <v>0.20554515403677862</v>
      </c>
      <c r="W33" s="68">
        <f t="shared" si="31"/>
        <v>66840</v>
      </c>
      <c r="X33" s="68">
        <f t="shared" si="32"/>
        <v>467880</v>
      </c>
      <c r="Y33" s="68">
        <v>5</v>
      </c>
      <c r="Z33" s="68">
        <f t="shared" si="37"/>
        <v>334200</v>
      </c>
      <c r="AA33" s="117">
        <v>0.71430000000000005</v>
      </c>
      <c r="AB33" s="68">
        <f t="shared" si="38"/>
        <v>2</v>
      </c>
      <c r="AC33" s="117">
        <v>0.28570000000000001</v>
      </c>
      <c r="AE33" s="63">
        <f t="shared" si="39"/>
        <v>71.428571428571431</v>
      </c>
      <c r="AF33" s="63">
        <f t="shared" si="40"/>
        <v>28.571428571428569</v>
      </c>
      <c r="AH33" s="73">
        <v>5</v>
      </c>
      <c r="AI33" s="73">
        <f t="shared" si="41"/>
        <v>334200</v>
      </c>
    </row>
    <row r="34" spans="1:35" ht="39.75" customHeight="1" x14ac:dyDescent="0.25">
      <c r="A34" s="3">
        <v>23</v>
      </c>
      <c r="B34" s="3">
        <v>54622</v>
      </c>
      <c r="C34" s="278" t="s">
        <v>60</v>
      </c>
      <c r="D34" s="278"/>
      <c r="E34" s="4" t="s">
        <v>31</v>
      </c>
      <c r="F34" s="3">
        <v>0</v>
      </c>
      <c r="G34" s="6">
        <v>2</v>
      </c>
      <c r="H34" s="6">
        <v>2</v>
      </c>
      <c r="I34" s="7">
        <v>72101510</v>
      </c>
      <c r="J34" s="70">
        <v>850000</v>
      </c>
      <c r="K34" s="68">
        <f t="shared" si="26"/>
        <v>1700000</v>
      </c>
      <c r="L34" s="70">
        <v>325000</v>
      </c>
      <c r="M34" s="68">
        <f t="shared" si="27"/>
        <v>650000</v>
      </c>
      <c r="N34" s="70">
        <v>736249</v>
      </c>
      <c r="O34" s="68">
        <f t="shared" si="28"/>
        <v>1472498</v>
      </c>
      <c r="P34" s="68">
        <f t="shared" si="29"/>
        <v>325000</v>
      </c>
      <c r="Q34" s="68">
        <f t="shared" si="29"/>
        <v>650000</v>
      </c>
      <c r="R34" s="71">
        <f>AVERAGE(J34,L34,N34)</f>
        <v>637083</v>
      </c>
      <c r="S34" s="68">
        <f t="shared" si="30"/>
        <v>736249</v>
      </c>
      <c r="T34" s="68">
        <f t="shared" si="34"/>
        <v>588088.02329822816</v>
      </c>
      <c r="U34" s="68">
        <f t="shared" si="35"/>
        <v>276191.3678357816</v>
      </c>
      <c r="V34" s="69">
        <f t="shared" si="36"/>
        <v>0.46964290530317576</v>
      </c>
      <c r="W34" s="68">
        <f t="shared" si="31"/>
        <v>637083</v>
      </c>
      <c r="X34" s="68">
        <f t="shared" si="32"/>
        <v>1274166</v>
      </c>
      <c r="Y34" s="68">
        <v>1</v>
      </c>
      <c r="Z34" s="68">
        <f t="shared" si="37"/>
        <v>637083</v>
      </c>
      <c r="AA34" s="117">
        <v>0.5</v>
      </c>
      <c r="AB34" s="68">
        <f t="shared" si="38"/>
        <v>1</v>
      </c>
      <c r="AC34" s="117">
        <v>0.5</v>
      </c>
      <c r="AE34" s="63">
        <f t="shared" si="39"/>
        <v>50</v>
      </c>
      <c r="AF34" s="63">
        <f t="shared" si="40"/>
        <v>50</v>
      </c>
      <c r="AH34" s="73">
        <v>1</v>
      </c>
      <c r="AI34" s="73">
        <f t="shared" si="41"/>
        <v>637083</v>
      </c>
    </row>
    <row r="35" spans="1:35" ht="150.75" customHeight="1" x14ac:dyDescent="0.25">
      <c r="A35" s="3">
        <v>24</v>
      </c>
      <c r="B35" s="4">
        <v>54611</v>
      </c>
      <c r="C35" s="279" t="s">
        <v>61</v>
      </c>
      <c r="D35" s="279" t="s">
        <v>62</v>
      </c>
      <c r="E35" s="4" t="s">
        <v>58</v>
      </c>
      <c r="F35" s="3">
        <v>0</v>
      </c>
      <c r="G35" s="6">
        <v>4</v>
      </c>
      <c r="H35" s="6">
        <v>4</v>
      </c>
      <c r="I35" s="7" t="s">
        <v>59</v>
      </c>
      <c r="J35" s="68">
        <v>140000</v>
      </c>
      <c r="K35" s="68">
        <f t="shared" si="26"/>
        <v>560000</v>
      </c>
      <c r="L35" s="68">
        <v>45500</v>
      </c>
      <c r="M35" s="68">
        <f t="shared" si="27"/>
        <v>182000</v>
      </c>
      <c r="N35" s="68">
        <v>51220</v>
      </c>
      <c r="O35" s="68">
        <f t="shared" si="28"/>
        <v>204880</v>
      </c>
      <c r="P35" s="68">
        <f t="shared" si="29"/>
        <v>45500</v>
      </c>
      <c r="Q35" s="68">
        <f t="shared" si="29"/>
        <v>182000</v>
      </c>
      <c r="R35" s="68">
        <f>AVERAGE(J35,L35,N35)</f>
        <v>78906.666666666672</v>
      </c>
      <c r="S35" s="68">
        <f t="shared" si="30"/>
        <v>51220</v>
      </c>
      <c r="T35" s="68">
        <f>GEOMEAN(J35,L35,N35)</f>
        <v>68842.981187807614</v>
      </c>
      <c r="U35" s="68">
        <f>STDEV(J35,L35,N35)</f>
        <v>52985.621949103646</v>
      </c>
      <c r="V35" s="69">
        <f t="shared" si="36"/>
        <v>0.76965902746942094</v>
      </c>
      <c r="W35" s="68">
        <f t="shared" si="31"/>
        <v>78906.666666666672</v>
      </c>
      <c r="X35" s="68">
        <f t="shared" si="32"/>
        <v>315626.66666666669</v>
      </c>
      <c r="Y35" s="68">
        <v>2</v>
      </c>
      <c r="Z35" s="68">
        <f t="shared" si="37"/>
        <v>157813.33333333334</v>
      </c>
      <c r="AA35" s="117">
        <v>0.5</v>
      </c>
      <c r="AB35" s="68">
        <f t="shared" si="38"/>
        <v>2</v>
      </c>
      <c r="AC35" s="117">
        <v>0.5</v>
      </c>
      <c r="AE35" s="63">
        <f t="shared" si="39"/>
        <v>50</v>
      </c>
      <c r="AF35" s="63">
        <f t="shared" si="40"/>
        <v>50</v>
      </c>
      <c r="AH35" s="73">
        <v>2</v>
      </c>
      <c r="AI35" s="73">
        <f t="shared" si="41"/>
        <v>157813.33333333334</v>
      </c>
    </row>
    <row r="36" spans="1:35" ht="47.25" customHeight="1" x14ac:dyDescent="0.25">
      <c r="A36" s="3">
        <v>25</v>
      </c>
      <c r="B36" s="4">
        <v>54621</v>
      </c>
      <c r="C36" s="278" t="s">
        <v>63</v>
      </c>
      <c r="D36" s="278"/>
      <c r="E36" s="4" t="s">
        <v>58</v>
      </c>
      <c r="F36" s="3">
        <v>0</v>
      </c>
      <c r="G36" s="6">
        <v>6</v>
      </c>
      <c r="H36" s="6">
        <v>6</v>
      </c>
      <c r="I36" s="7" t="s">
        <v>64</v>
      </c>
      <c r="J36" s="70">
        <v>150000</v>
      </c>
      <c r="K36" s="68">
        <f t="shared" si="26"/>
        <v>900000</v>
      </c>
      <c r="L36" s="70">
        <v>260000</v>
      </c>
      <c r="M36" s="68">
        <f t="shared" si="27"/>
        <v>1560000</v>
      </c>
      <c r="N36" s="70">
        <v>390250</v>
      </c>
      <c r="O36" s="68">
        <f t="shared" si="28"/>
        <v>2341500</v>
      </c>
      <c r="P36" s="68">
        <f t="shared" si="29"/>
        <v>150000</v>
      </c>
      <c r="Q36" s="68">
        <f t="shared" si="29"/>
        <v>900000</v>
      </c>
      <c r="R36" s="68">
        <f>AVERAGE(J36,L36,N36)</f>
        <v>266750</v>
      </c>
      <c r="S36" s="68">
        <f t="shared" si="30"/>
        <v>260000</v>
      </c>
      <c r="T36" s="68">
        <f>GEOMEAN(J36,L36,N36)</f>
        <v>247819.70723737855</v>
      </c>
      <c r="U36" s="68">
        <f>STDEV(J36,L36,N36)</f>
        <v>120267.15054411159</v>
      </c>
      <c r="V36" s="69">
        <f t="shared" si="36"/>
        <v>0.48530099516626229</v>
      </c>
      <c r="W36" s="68">
        <f t="shared" si="31"/>
        <v>266750</v>
      </c>
      <c r="X36" s="68">
        <f t="shared" si="32"/>
        <v>1600500</v>
      </c>
      <c r="Y36" s="68">
        <v>3</v>
      </c>
      <c r="Z36" s="68">
        <f t="shared" si="37"/>
        <v>800250</v>
      </c>
      <c r="AA36" s="117">
        <v>0.5</v>
      </c>
      <c r="AB36" s="68">
        <f t="shared" si="38"/>
        <v>3</v>
      </c>
      <c r="AC36" s="117">
        <v>0.5</v>
      </c>
      <c r="AE36" s="63">
        <f t="shared" si="39"/>
        <v>50</v>
      </c>
      <c r="AF36" s="63">
        <f t="shared" si="40"/>
        <v>50</v>
      </c>
      <c r="AH36" s="73">
        <v>3</v>
      </c>
      <c r="AI36" s="73">
        <f t="shared" si="41"/>
        <v>800250</v>
      </c>
    </row>
    <row r="37" spans="1:35" ht="26.25" customHeight="1" x14ac:dyDescent="0.25">
      <c r="A37" s="3">
        <v>26</v>
      </c>
      <c r="B37" s="4">
        <v>54621</v>
      </c>
      <c r="C37" s="257" t="s">
        <v>65</v>
      </c>
      <c r="D37" s="257" t="s">
        <v>66</v>
      </c>
      <c r="E37" s="4" t="s">
        <v>58</v>
      </c>
      <c r="F37" s="3">
        <v>0</v>
      </c>
      <c r="G37" s="6">
        <v>15</v>
      </c>
      <c r="H37" s="6">
        <v>15</v>
      </c>
      <c r="I37" s="7" t="s">
        <v>64</v>
      </c>
      <c r="J37" s="68">
        <v>65000</v>
      </c>
      <c r="K37" s="68">
        <f t="shared" si="26"/>
        <v>975000</v>
      </c>
      <c r="L37" s="68">
        <v>39000</v>
      </c>
      <c r="M37" s="68">
        <f t="shared" si="27"/>
        <v>585000</v>
      </c>
      <c r="N37" s="68">
        <v>44296</v>
      </c>
      <c r="O37" s="68">
        <f t="shared" si="28"/>
        <v>664440</v>
      </c>
      <c r="P37" s="68">
        <f t="shared" si="29"/>
        <v>39000</v>
      </c>
      <c r="Q37" s="68">
        <f t="shared" si="29"/>
        <v>585000</v>
      </c>
      <c r="R37" s="68">
        <f>AVERAGE(J37,L37,N37)</f>
        <v>49432</v>
      </c>
      <c r="S37" s="68">
        <f t="shared" ref="S37:S50" si="42">MEDIAN(J37,L37,N37)</f>
        <v>44296</v>
      </c>
      <c r="T37" s="68">
        <f t="shared" si="34"/>
        <v>48244.464630278548</v>
      </c>
      <c r="U37" s="68">
        <f t="shared" si="35"/>
        <v>13739.864337030405</v>
      </c>
      <c r="V37" s="69">
        <f t="shared" si="36"/>
        <v>0.28479670035362303</v>
      </c>
      <c r="W37" s="68">
        <f t="shared" si="31"/>
        <v>49432</v>
      </c>
      <c r="X37" s="68">
        <f t="shared" si="32"/>
        <v>741480</v>
      </c>
      <c r="Y37" s="68">
        <v>8</v>
      </c>
      <c r="Z37" s="68">
        <f t="shared" si="37"/>
        <v>395456</v>
      </c>
      <c r="AA37" s="117">
        <v>0.5333</v>
      </c>
      <c r="AB37" s="68">
        <f t="shared" si="38"/>
        <v>7</v>
      </c>
      <c r="AC37" s="117">
        <v>0.4667</v>
      </c>
      <c r="AE37" s="63">
        <f t="shared" si="39"/>
        <v>53.333333333333336</v>
      </c>
      <c r="AF37" s="63">
        <f t="shared" si="40"/>
        <v>46.666666666666664</v>
      </c>
      <c r="AH37" s="73">
        <v>8</v>
      </c>
      <c r="AI37" s="73">
        <f t="shared" si="41"/>
        <v>395456</v>
      </c>
    </row>
    <row r="38" spans="1:35" ht="30.75" customHeight="1" x14ac:dyDescent="0.25">
      <c r="A38" s="3">
        <v>27</v>
      </c>
      <c r="B38" s="4">
        <v>54621</v>
      </c>
      <c r="C38" s="257" t="s">
        <v>67</v>
      </c>
      <c r="D38" s="257" t="s">
        <v>68</v>
      </c>
      <c r="E38" s="4" t="s">
        <v>58</v>
      </c>
      <c r="F38" s="3">
        <v>0</v>
      </c>
      <c r="G38" s="6">
        <v>15</v>
      </c>
      <c r="H38" s="6">
        <v>15</v>
      </c>
      <c r="I38" s="7" t="s">
        <v>64</v>
      </c>
      <c r="J38" s="70">
        <v>150000</v>
      </c>
      <c r="K38" s="68">
        <f t="shared" si="26"/>
        <v>2250000</v>
      </c>
      <c r="L38" s="70">
        <v>195000</v>
      </c>
      <c r="M38" s="68">
        <f t="shared" si="27"/>
        <v>2925000</v>
      </c>
      <c r="N38" s="70">
        <v>95021</v>
      </c>
      <c r="O38" s="68">
        <f t="shared" si="28"/>
        <v>1425315</v>
      </c>
      <c r="P38" s="68">
        <f t="shared" si="29"/>
        <v>95021</v>
      </c>
      <c r="Q38" s="68">
        <f t="shared" si="29"/>
        <v>1425315</v>
      </c>
      <c r="R38" s="68">
        <f t="shared" si="33"/>
        <v>146673.66666666666</v>
      </c>
      <c r="S38" s="68">
        <f>MEDIAN(J38,L38,N38)</f>
        <v>150000</v>
      </c>
      <c r="T38" s="68">
        <f>GEOMEAN(J38,L38,N38)</f>
        <v>140598.86744034343</v>
      </c>
      <c r="U38" s="68">
        <f>STDEV(J38,L38,N38)</f>
        <v>50072.432338896142</v>
      </c>
      <c r="V38" s="69">
        <f t="shared" si="36"/>
        <v>0.35613681141593861</v>
      </c>
      <c r="W38" s="68">
        <f t="shared" si="31"/>
        <v>146673.66666666666</v>
      </c>
      <c r="X38" s="68">
        <f t="shared" si="32"/>
        <v>2200105</v>
      </c>
      <c r="Y38" s="68">
        <v>8</v>
      </c>
      <c r="Z38" s="68">
        <f t="shared" si="37"/>
        <v>1173389.3333333333</v>
      </c>
      <c r="AA38" s="117">
        <v>0.5333</v>
      </c>
      <c r="AB38" s="68">
        <f t="shared" si="38"/>
        <v>7</v>
      </c>
      <c r="AC38" s="117">
        <v>0.4667</v>
      </c>
      <c r="AE38" s="63">
        <f t="shared" si="39"/>
        <v>53.333333333333336</v>
      </c>
      <c r="AF38" s="63">
        <f t="shared" si="40"/>
        <v>46.666666666666664</v>
      </c>
      <c r="AH38" s="73">
        <v>8</v>
      </c>
      <c r="AI38" s="73">
        <f t="shared" si="41"/>
        <v>1173389.3333333333</v>
      </c>
    </row>
    <row r="39" spans="1:35" ht="21" customHeight="1" x14ac:dyDescent="0.25">
      <c r="A39" s="3">
        <v>28</v>
      </c>
      <c r="B39" s="4">
        <v>54621</v>
      </c>
      <c r="C39" s="257" t="s">
        <v>69</v>
      </c>
      <c r="D39" s="257" t="s">
        <v>70</v>
      </c>
      <c r="E39" s="4" t="s">
        <v>58</v>
      </c>
      <c r="F39" s="3">
        <v>0</v>
      </c>
      <c r="G39" s="6">
        <v>4</v>
      </c>
      <c r="H39" s="6">
        <v>4</v>
      </c>
      <c r="I39" s="7" t="s">
        <v>64</v>
      </c>
      <c r="J39" s="68">
        <v>78000</v>
      </c>
      <c r="K39" s="68">
        <f t="shared" si="26"/>
        <v>312000</v>
      </c>
      <c r="L39" s="68">
        <v>65000</v>
      </c>
      <c r="M39" s="68">
        <f t="shared" si="27"/>
        <v>260000</v>
      </c>
      <c r="N39" s="68">
        <v>135128</v>
      </c>
      <c r="O39" s="68">
        <f t="shared" si="28"/>
        <v>540512</v>
      </c>
      <c r="P39" s="68">
        <f t="shared" si="29"/>
        <v>65000</v>
      </c>
      <c r="Q39" s="68">
        <f t="shared" si="29"/>
        <v>260000</v>
      </c>
      <c r="R39" s="68">
        <f>AVERAGE(J39,L39,N39)</f>
        <v>92709.333333333328</v>
      </c>
      <c r="S39" s="68">
        <f>MEDIAN(J39,L39,N39)</f>
        <v>78000</v>
      </c>
      <c r="T39" s="68">
        <f>GEOMEAN(J39,L39,N39)</f>
        <v>88155.842994008126</v>
      </c>
      <c r="U39" s="68">
        <f t="shared" si="35"/>
        <v>37306.265711450324</v>
      </c>
      <c r="V39" s="69">
        <f t="shared" si="36"/>
        <v>0.42318540035952007</v>
      </c>
      <c r="W39" s="68">
        <f t="shared" si="31"/>
        <v>92709.333333333328</v>
      </c>
      <c r="X39" s="68">
        <f t="shared" si="32"/>
        <v>370837.33333333331</v>
      </c>
      <c r="Y39" s="68">
        <v>2</v>
      </c>
      <c r="Z39" s="68">
        <f t="shared" si="37"/>
        <v>185418.66666666666</v>
      </c>
      <c r="AA39" s="117">
        <v>0.5</v>
      </c>
      <c r="AB39" s="68">
        <f t="shared" si="38"/>
        <v>2</v>
      </c>
      <c r="AC39" s="117">
        <v>0.5</v>
      </c>
      <c r="AE39" s="63">
        <f t="shared" si="39"/>
        <v>50</v>
      </c>
      <c r="AF39" s="63">
        <f t="shared" si="40"/>
        <v>50</v>
      </c>
      <c r="AH39" s="73">
        <v>2</v>
      </c>
      <c r="AI39" s="73">
        <f t="shared" si="41"/>
        <v>185418.66666666666</v>
      </c>
    </row>
    <row r="40" spans="1:35" ht="32.25" customHeight="1" x14ac:dyDescent="0.25">
      <c r="A40" s="3">
        <v>29</v>
      </c>
      <c r="B40" s="4">
        <v>54621</v>
      </c>
      <c r="C40" s="257" t="s">
        <v>71</v>
      </c>
      <c r="D40" s="257" t="s">
        <v>72</v>
      </c>
      <c r="E40" s="4" t="s">
        <v>58</v>
      </c>
      <c r="F40" s="3">
        <v>0</v>
      </c>
      <c r="G40" s="6">
        <v>13</v>
      </c>
      <c r="H40" s="6">
        <v>13</v>
      </c>
      <c r="I40" s="7" t="s">
        <v>64</v>
      </c>
      <c r="J40" s="70">
        <v>32000</v>
      </c>
      <c r="K40" s="68">
        <f t="shared" si="26"/>
        <v>416000</v>
      </c>
      <c r="L40" s="70">
        <v>65000</v>
      </c>
      <c r="M40" s="68">
        <f t="shared" si="27"/>
        <v>845000</v>
      </c>
      <c r="N40" s="70">
        <v>105350</v>
      </c>
      <c r="O40" s="68">
        <f t="shared" si="28"/>
        <v>1369550</v>
      </c>
      <c r="P40" s="68">
        <f t="shared" si="29"/>
        <v>32000</v>
      </c>
      <c r="Q40" s="68">
        <f t="shared" si="29"/>
        <v>416000</v>
      </c>
      <c r="R40" s="68">
        <f t="shared" si="33"/>
        <v>67450</v>
      </c>
      <c r="S40" s="68">
        <f t="shared" si="42"/>
        <v>65000</v>
      </c>
      <c r="T40" s="68">
        <f t="shared" si="34"/>
        <v>60288.242681469848</v>
      </c>
      <c r="U40" s="68">
        <f t="shared" si="35"/>
        <v>36736.323985940675</v>
      </c>
      <c r="V40" s="69">
        <f t="shared" si="36"/>
        <v>0.60934474703526109</v>
      </c>
      <c r="W40" s="68">
        <f t="shared" si="31"/>
        <v>67450</v>
      </c>
      <c r="X40" s="68">
        <f t="shared" si="32"/>
        <v>876850</v>
      </c>
      <c r="Y40" s="68">
        <v>9</v>
      </c>
      <c r="Z40" s="68">
        <f t="shared" si="37"/>
        <v>607050</v>
      </c>
      <c r="AA40" s="117">
        <v>0.69230000000000003</v>
      </c>
      <c r="AB40" s="68">
        <f t="shared" si="38"/>
        <v>4</v>
      </c>
      <c r="AC40" s="117">
        <v>0.30769999999999997</v>
      </c>
      <c r="AE40" s="63">
        <f t="shared" si="39"/>
        <v>69.230769230769226</v>
      </c>
      <c r="AF40" s="63">
        <f t="shared" si="40"/>
        <v>30.769230769230774</v>
      </c>
      <c r="AH40" s="73">
        <v>9</v>
      </c>
      <c r="AI40" s="73">
        <f t="shared" si="41"/>
        <v>607050</v>
      </c>
    </row>
    <row r="41" spans="1:35" ht="26.25" customHeight="1" x14ac:dyDescent="0.25">
      <c r="A41" s="3">
        <v>30</v>
      </c>
      <c r="B41" s="4">
        <v>54621</v>
      </c>
      <c r="C41" s="257" t="s">
        <v>73</v>
      </c>
      <c r="D41" s="257" t="s">
        <v>74</v>
      </c>
      <c r="E41" s="4" t="s">
        <v>58</v>
      </c>
      <c r="F41" s="3">
        <v>0</v>
      </c>
      <c r="G41" s="6">
        <v>4</v>
      </c>
      <c r="H41" s="6">
        <v>4</v>
      </c>
      <c r="I41" s="7" t="s">
        <v>64</v>
      </c>
      <c r="J41" s="70">
        <v>120000</v>
      </c>
      <c r="K41" s="68">
        <f t="shared" si="26"/>
        <v>480000</v>
      </c>
      <c r="L41" s="70">
        <v>195000</v>
      </c>
      <c r="M41" s="68">
        <f t="shared" si="27"/>
        <v>780000</v>
      </c>
      <c r="N41" s="70">
        <v>44640</v>
      </c>
      <c r="O41" s="68">
        <f t="shared" si="28"/>
        <v>178560</v>
      </c>
      <c r="P41" s="68">
        <f t="shared" si="29"/>
        <v>44640</v>
      </c>
      <c r="Q41" s="68">
        <f t="shared" si="29"/>
        <v>178560</v>
      </c>
      <c r="R41" s="68">
        <f t="shared" si="33"/>
        <v>119880</v>
      </c>
      <c r="S41" s="68">
        <f t="shared" si="42"/>
        <v>120000</v>
      </c>
      <c r="T41" s="68">
        <f t="shared" si="34"/>
        <v>101464.31968392196</v>
      </c>
      <c r="U41" s="68">
        <f t="shared" si="35"/>
        <v>75180.071827579421</v>
      </c>
      <c r="V41" s="69">
        <f t="shared" si="36"/>
        <v>0.740950829432235</v>
      </c>
      <c r="W41" s="68">
        <f t="shared" si="31"/>
        <v>119880</v>
      </c>
      <c r="X41" s="68">
        <f t="shared" si="32"/>
        <v>479520</v>
      </c>
      <c r="Y41" s="68">
        <v>2</v>
      </c>
      <c r="Z41" s="68">
        <f t="shared" si="37"/>
        <v>239760</v>
      </c>
      <c r="AA41" s="117">
        <v>0.5</v>
      </c>
      <c r="AB41" s="68">
        <f t="shared" si="38"/>
        <v>2</v>
      </c>
      <c r="AC41" s="117">
        <v>0.5</v>
      </c>
      <c r="AE41" s="63">
        <f t="shared" si="39"/>
        <v>50</v>
      </c>
      <c r="AF41" s="63">
        <f t="shared" si="40"/>
        <v>50</v>
      </c>
      <c r="AH41" s="73">
        <v>2</v>
      </c>
      <c r="AI41" s="73">
        <f t="shared" si="41"/>
        <v>239760</v>
      </c>
    </row>
    <row r="42" spans="1:35" ht="30" customHeight="1" x14ac:dyDescent="0.25">
      <c r="A42" s="3">
        <v>31</v>
      </c>
      <c r="B42" s="4">
        <v>54621</v>
      </c>
      <c r="C42" s="278" t="s">
        <v>75</v>
      </c>
      <c r="D42" s="278" t="s">
        <v>76</v>
      </c>
      <c r="E42" s="4" t="s">
        <v>39</v>
      </c>
      <c r="F42" s="3">
        <v>0</v>
      </c>
      <c r="G42" s="6">
        <v>24.43</v>
      </c>
      <c r="H42" s="6">
        <v>24.43</v>
      </c>
      <c r="I42" s="7" t="s">
        <v>64</v>
      </c>
      <c r="J42" s="68">
        <v>45000</v>
      </c>
      <c r="K42" s="68">
        <f t="shared" si="26"/>
        <v>1099350</v>
      </c>
      <c r="L42" s="68">
        <v>45500</v>
      </c>
      <c r="M42" s="68">
        <f t="shared" si="27"/>
        <v>1111565</v>
      </c>
      <c r="N42" s="68">
        <v>66444</v>
      </c>
      <c r="O42" s="68">
        <f t="shared" si="28"/>
        <v>1623226.92</v>
      </c>
      <c r="P42" s="68">
        <f t="shared" si="29"/>
        <v>45000</v>
      </c>
      <c r="Q42" s="68">
        <f t="shared" si="29"/>
        <v>1099350</v>
      </c>
      <c r="R42" s="68">
        <f t="shared" si="33"/>
        <v>52314.666666666664</v>
      </c>
      <c r="S42" s="68">
        <f t="shared" si="42"/>
        <v>45500</v>
      </c>
      <c r="T42" s="68">
        <f t="shared" si="34"/>
        <v>51431.188458095625</v>
      </c>
      <c r="U42" s="68">
        <f t="shared" si="35"/>
        <v>12238.915202473359</v>
      </c>
      <c r="V42" s="69">
        <f t="shared" si="36"/>
        <v>0.23796679737325552</v>
      </c>
      <c r="W42" s="68">
        <f t="shared" si="31"/>
        <v>52314.666666666664</v>
      </c>
      <c r="X42" s="68">
        <f t="shared" si="32"/>
        <v>1278047.3066666666</v>
      </c>
      <c r="Y42" s="68">
        <v>11.43</v>
      </c>
      <c r="Z42" s="68">
        <f t="shared" si="37"/>
        <v>597956.64</v>
      </c>
      <c r="AA42" s="117">
        <v>0.46789999999999998</v>
      </c>
      <c r="AB42" s="68">
        <f t="shared" si="38"/>
        <v>13</v>
      </c>
      <c r="AC42" s="117">
        <v>0.53210000000000002</v>
      </c>
      <c r="AE42" s="63">
        <f t="shared" si="39"/>
        <v>46.78673761768318</v>
      </c>
      <c r="AF42" s="63">
        <f t="shared" si="40"/>
        <v>53.21326238231682</v>
      </c>
      <c r="AH42" s="73">
        <v>11.43</v>
      </c>
      <c r="AI42" s="73">
        <f t="shared" si="41"/>
        <v>597956.64</v>
      </c>
    </row>
    <row r="43" spans="1:35" ht="28.5" customHeight="1" x14ac:dyDescent="0.25">
      <c r="A43" s="3">
        <v>32</v>
      </c>
      <c r="B43" s="4">
        <v>54621</v>
      </c>
      <c r="C43" s="257" t="s">
        <v>77</v>
      </c>
      <c r="D43" s="257" t="s">
        <v>78</v>
      </c>
      <c r="E43" s="4" t="s">
        <v>31</v>
      </c>
      <c r="F43" s="3">
        <v>0</v>
      </c>
      <c r="G43" s="6">
        <v>26</v>
      </c>
      <c r="H43" s="6">
        <v>26</v>
      </c>
      <c r="I43" s="7" t="s">
        <v>64</v>
      </c>
      <c r="J43" s="70">
        <v>140000</v>
      </c>
      <c r="K43" s="68">
        <f t="shared" si="26"/>
        <v>3640000</v>
      </c>
      <c r="L43" s="70">
        <v>104000</v>
      </c>
      <c r="M43" s="68">
        <f t="shared" si="27"/>
        <v>2704000</v>
      </c>
      <c r="N43" s="70">
        <v>45820</v>
      </c>
      <c r="O43" s="68">
        <f t="shared" si="28"/>
        <v>1191320</v>
      </c>
      <c r="P43" s="68">
        <f t="shared" si="29"/>
        <v>45820</v>
      </c>
      <c r="Q43" s="68">
        <f t="shared" si="29"/>
        <v>1191320</v>
      </c>
      <c r="R43" s="68">
        <f t="shared" si="33"/>
        <v>96606.666666666672</v>
      </c>
      <c r="S43" s="68">
        <f t="shared" si="42"/>
        <v>104000</v>
      </c>
      <c r="T43" s="68">
        <f t="shared" si="34"/>
        <v>87378.681393500636</v>
      </c>
      <c r="U43" s="68">
        <f t="shared" si="35"/>
        <v>47523.300951568315</v>
      </c>
      <c r="V43" s="69">
        <f t="shared" si="36"/>
        <v>0.54387752474258755</v>
      </c>
      <c r="W43" s="68">
        <f t="shared" si="31"/>
        <v>96606.666666666672</v>
      </c>
      <c r="X43" s="68">
        <f t="shared" si="32"/>
        <v>2511773.3333333335</v>
      </c>
      <c r="Y43" s="68">
        <v>18</v>
      </c>
      <c r="Z43" s="68">
        <f t="shared" si="37"/>
        <v>1738920</v>
      </c>
      <c r="AA43" s="117">
        <v>0.69230000000000003</v>
      </c>
      <c r="AB43" s="68">
        <f t="shared" si="38"/>
        <v>8</v>
      </c>
      <c r="AC43" s="117">
        <v>0.30769999999999997</v>
      </c>
      <c r="AE43" s="63">
        <f t="shared" si="39"/>
        <v>69.230769230769226</v>
      </c>
      <c r="AF43" s="63">
        <f t="shared" si="40"/>
        <v>30.769230769230774</v>
      </c>
      <c r="AH43" s="73">
        <v>18</v>
      </c>
      <c r="AI43" s="73">
        <f t="shared" si="41"/>
        <v>1738920</v>
      </c>
    </row>
    <row r="44" spans="1:35" ht="22.5" customHeight="1" x14ac:dyDescent="0.25">
      <c r="A44" s="3">
        <v>33</v>
      </c>
      <c r="B44" s="4">
        <v>54621</v>
      </c>
      <c r="C44" s="257" t="s">
        <v>79</v>
      </c>
      <c r="D44" s="257" t="s">
        <v>80</v>
      </c>
      <c r="E44" s="4" t="s">
        <v>39</v>
      </c>
      <c r="F44" s="3">
        <v>0</v>
      </c>
      <c r="G44" s="6">
        <v>23</v>
      </c>
      <c r="H44" s="6">
        <v>23</v>
      </c>
      <c r="I44" s="7" t="s">
        <v>64</v>
      </c>
      <c r="J44" s="70">
        <v>120000</v>
      </c>
      <c r="K44" s="68">
        <f t="shared" si="26"/>
        <v>2760000</v>
      </c>
      <c r="L44" s="70">
        <v>260000</v>
      </c>
      <c r="M44" s="68">
        <f t="shared" si="27"/>
        <v>5980000</v>
      </c>
      <c r="N44" s="70">
        <v>78950</v>
      </c>
      <c r="O44" s="68">
        <f t="shared" si="28"/>
        <v>1815850</v>
      </c>
      <c r="P44" s="68">
        <f t="shared" si="29"/>
        <v>78950</v>
      </c>
      <c r="Q44" s="68">
        <f t="shared" si="29"/>
        <v>1815850</v>
      </c>
      <c r="R44" s="68">
        <f t="shared" si="33"/>
        <v>152983.33333333334</v>
      </c>
      <c r="S44" s="68">
        <f t="shared" si="42"/>
        <v>120000</v>
      </c>
      <c r="T44" s="68">
        <f t="shared" si="34"/>
        <v>135052.38022245569</v>
      </c>
      <c r="U44" s="68">
        <f t="shared" si="35"/>
        <v>94924.711394522223</v>
      </c>
      <c r="V44" s="69">
        <f t="shared" si="36"/>
        <v>0.7028732943333843</v>
      </c>
      <c r="W44" s="68">
        <f t="shared" si="31"/>
        <v>152983.33333333334</v>
      </c>
      <c r="X44" s="68">
        <f t="shared" si="32"/>
        <v>3518616.666666667</v>
      </c>
      <c r="Y44" s="68">
        <v>15</v>
      </c>
      <c r="Z44" s="68">
        <f t="shared" si="37"/>
        <v>2294750</v>
      </c>
      <c r="AA44" s="117">
        <v>0.6522</v>
      </c>
      <c r="AB44" s="68">
        <f t="shared" si="38"/>
        <v>8</v>
      </c>
      <c r="AC44" s="117">
        <v>0.3478</v>
      </c>
      <c r="AE44" s="63">
        <f t="shared" si="39"/>
        <v>65.217391304347828</v>
      </c>
      <c r="AF44" s="63">
        <f t="shared" si="40"/>
        <v>34.782608695652172</v>
      </c>
      <c r="AH44" s="73">
        <v>15</v>
      </c>
      <c r="AI44" s="73">
        <f t="shared" si="41"/>
        <v>2294750</v>
      </c>
    </row>
    <row r="45" spans="1:35" ht="45" customHeight="1" x14ac:dyDescent="0.25">
      <c r="A45" s="3">
        <v>34</v>
      </c>
      <c r="B45" s="4">
        <v>54621</v>
      </c>
      <c r="C45" s="257" t="s">
        <v>81</v>
      </c>
      <c r="D45" s="257" t="s">
        <v>82</v>
      </c>
      <c r="E45" s="4" t="s">
        <v>31</v>
      </c>
      <c r="F45" s="3">
        <v>0</v>
      </c>
      <c r="G45" s="6">
        <v>8</v>
      </c>
      <c r="H45" s="6">
        <v>8</v>
      </c>
      <c r="I45" s="7" t="s">
        <v>64</v>
      </c>
      <c r="J45" s="68">
        <v>420000</v>
      </c>
      <c r="K45" s="68">
        <f t="shared" si="26"/>
        <v>3360000</v>
      </c>
      <c r="L45" s="68">
        <v>325000</v>
      </c>
      <c r="M45" s="68">
        <f t="shared" si="27"/>
        <v>2600000</v>
      </c>
      <c r="N45" s="70">
        <v>1014875</v>
      </c>
      <c r="O45" s="68">
        <f t="shared" si="28"/>
        <v>8119000</v>
      </c>
      <c r="P45" s="68">
        <f t="shared" si="29"/>
        <v>325000</v>
      </c>
      <c r="Q45" s="68">
        <f t="shared" si="29"/>
        <v>2600000</v>
      </c>
      <c r="R45" s="68">
        <f t="shared" si="33"/>
        <v>586625</v>
      </c>
      <c r="S45" s="68">
        <f t="shared" si="42"/>
        <v>420000</v>
      </c>
      <c r="T45" s="68">
        <f t="shared" si="34"/>
        <v>517426.18378160486</v>
      </c>
      <c r="U45" s="68">
        <f t="shared" si="35"/>
        <v>373904.79653917253</v>
      </c>
      <c r="V45" s="69">
        <f t="shared" si="36"/>
        <v>0.72262442114253378</v>
      </c>
      <c r="W45" s="68">
        <f t="shared" si="31"/>
        <v>586625</v>
      </c>
      <c r="X45" s="68">
        <f t="shared" si="32"/>
        <v>4693000</v>
      </c>
      <c r="Y45" s="68">
        <v>4</v>
      </c>
      <c r="Z45" s="68">
        <f t="shared" si="37"/>
        <v>2346500</v>
      </c>
      <c r="AA45" s="117">
        <v>0.5</v>
      </c>
      <c r="AB45" s="68">
        <f t="shared" si="38"/>
        <v>4</v>
      </c>
      <c r="AC45" s="117">
        <v>0.5</v>
      </c>
      <c r="AE45" s="63">
        <f t="shared" si="39"/>
        <v>50</v>
      </c>
      <c r="AF45" s="63">
        <f t="shared" si="40"/>
        <v>50</v>
      </c>
      <c r="AH45" s="73">
        <v>4</v>
      </c>
      <c r="AI45" s="73">
        <f t="shared" si="41"/>
        <v>2346500</v>
      </c>
    </row>
    <row r="46" spans="1:35" ht="35.25" customHeight="1" x14ac:dyDescent="0.25">
      <c r="A46" s="3">
        <v>35</v>
      </c>
      <c r="B46" s="4">
        <v>54621</v>
      </c>
      <c r="C46" s="278" t="s">
        <v>83</v>
      </c>
      <c r="D46" s="278" t="s">
        <v>84</v>
      </c>
      <c r="E46" s="4" t="s">
        <v>31</v>
      </c>
      <c r="F46" s="3">
        <v>0</v>
      </c>
      <c r="G46" s="6">
        <v>8</v>
      </c>
      <c r="H46" s="6">
        <v>8</v>
      </c>
      <c r="I46" s="7" t="s">
        <v>85</v>
      </c>
      <c r="J46" s="68">
        <v>80000</v>
      </c>
      <c r="K46" s="68">
        <f t="shared" si="26"/>
        <v>640000</v>
      </c>
      <c r="L46" s="68">
        <v>91000</v>
      </c>
      <c r="M46" s="68">
        <f t="shared" si="27"/>
        <v>728000</v>
      </c>
      <c r="N46" s="68">
        <v>125360</v>
      </c>
      <c r="O46" s="68">
        <f t="shared" si="28"/>
        <v>1002880</v>
      </c>
      <c r="P46" s="68">
        <f t="shared" si="29"/>
        <v>80000</v>
      </c>
      <c r="Q46" s="68">
        <f t="shared" si="29"/>
        <v>640000</v>
      </c>
      <c r="R46" s="68">
        <f t="shared" si="33"/>
        <v>98786.666666666672</v>
      </c>
      <c r="S46" s="68">
        <f t="shared" si="42"/>
        <v>91000</v>
      </c>
      <c r="T46" s="68">
        <f t="shared" si="34"/>
        <v>96998.150671512441</v>
      </c>
      <c r="U46" s="68">
        <f t="shared" si="35"/>
        <v>23661.287651633291</v>
      </c>
      <c r="V46" s="69">
        <f t="shared" si="36"/>
        <v>0.24393545122074597</v>
      </c>
      <c r="W46" s="68">
        <f t="shared" si="31"/>
        <v>98786.666666666672</v>
      </c>
      <c r="X46" s="68">
        <f t="shared" si="32"/>
        <v>790293.33333333337</v>
      </c>
      <c r="Y46" s="68">
        <v>4</v>
      </c>
      <c r="Z46" s="68">
        <f t="shared" si="37"/>
        <v>395146.66666666669</v>
      </c>
      <c r="AA46" s="117">
        <v>0.5</v>
      </c>
      <c r="AB46" s="68">
        <f t="shared" si="38"/>
        <v>4</v>
      </c>
      <c r="AC46" s="117">
        <v>0.5</v>
      </c>
      <c r="AE46" s="63">
        <f t="shared" si="39"/>
        <v>50</v>
      </c>
      <c r="AF46" s="63">
        <f t="shared" si="40"/>
        <v>50</v>
      </c>
      <c r="AH46" s="73">
        <v>4</v>
      </c>
      <c r="AI46" s="73">
        <f t="shared" si="41"/>
        <v>395146.66666666669</v>
      </c>
    </row>
    <row r="47" spans="1:35" ht="185.25" customHeight="1" x14ac:dyDescent="0.25">
      <c r="A47" s="3">
        <v>36</v>
      </c>
      <c r="B47" s="4">
        <v>54621</v>
      </c>
      <c r="C47" s="257" t="s">
        <v>86</v>
      </c>
      <c r="D47" s="257" t="s">
        <v>87</v>
      </c>
      <c r="E47" s="4" t="s">
        <v>31</v>
      </c>
      <c r="F47" s="3">
        <v>0</v>
      </c>
      <c r="G47" s="6">
        <v>4</v>
      </c>
      <c r="H47" s="6">
        <v>4</v>
      </c>
      <c r="I47" s="7" t="s">
        <v>64</v>
      </c>
      <c r="J47" s="70">
        <v>1000000</v>
      </c>
      <c r="K47" s="68">
        <f t="shared" si="26"/>
        <v>4000000</v>
      </c>
      <c r="L47" s="70">
        <v>520000</v>
      </c>
      <c r="M47" s="68">
        <f t="shared" si="27"/>
        <v>2080000</v>
      </c>
      <c r="N47" s="70">
        <v>904365</v>
      </c>
      <c r="O47" s="68">
        <f t="shared" si="28"/>
        <v>3617460</v>
      </c>
      <c r="P47" s="68">
        <f t="shared" ref="P47:Q51" si="43">MIN(J47,L47,N47)</f>
        <v>520000</v>
      </c>
      <c r="Q47" s="68">
        <f t="shared" si="43"/>
        <v>2080000</v>
      </c>
      <c r="R47" s="68">
        <f t="shared" si="33"/>
        <v>808121.66666666663</v>
      </c>
      <c r="S47" s="68">
        <f t="shared" si="42"/>
        <v>904365</v>
      </c>
      <c r="T47" s="68">
        <f t="shared" si="34"/>
        <v>777646.75359032373</v>
      </c>
      <c r="U47" s="68">
        <f t="shared" si="35"/>
        <v>254061.18241150767</v>
      </c>
      <c r="V47" s="69">
        <f t="shared" si="36"/>
        <v>0.32670512830990484</v>
      </c>
      <c r="W47" s="68">
        <f t="shared" si="31"/>
        <v>808121.66666666663</v>
      </c>
      <c r="X47" s="68">
        <f t="shared" si="32"/>
        <v>3232486.6666666665</v>
      </c>
      <c r="Y47" s="68">
        <v>2</v>
      </c>
      <c r="Z47" s="68">
        <f t="shared" si="37"/>
        <v>1616243.3333333333</v>
      </c>
      <c r="AA47" s="117">
        <v>0.5</v>
      </c>
      <c r="AB47" s="68">
        <f t="shared" si="38"/>
        <v>2</v>
      </c>
      <c r="AC47" s="117">
        <v>0.5</v>
      </c>
      <c r="AE47" s="63">
        <f t="shared" si="39"/>
        <v>50</v>
      </c>
      <c r="AF47" s="63">
        <f t="shared" si="40"/>
        <v>50</v>
      </c>
      <c r="AH47" s="73">
        <v>2</v>
      </c>
      <c r="AI47" s="73">
        <f t="shared" si="41"/>
        <v>1616243.3333333333</v>
      </c>
    </row>
    <row r="48" spans="1:35" ht="193.5" customHeight="1" x14ac:dyDescent="0.25">
      <c r="A48" s="3">
        <v>37</v>
      </c>
      <c r="B48" s="4">
        <v>54621</v>
      </c>
      <c r="C48" s="257" t="s">
        <v>88</v>
      </c>
      <c r="D48" s="257" t="s">
        <v>89</v>
      </c>
      <c r="E48" s="4" t="s">
        <v>31</v>
      </c>
      <c r="F48" s="3">
        <v>0</v>
      </c>
      <c r="G48" s="6">
        <v>10</v>
      </c>
      <c r="H48" s="6">
        <v>10</v>
      </c>
      <c r="I48" s="7" t="s">
        <v>64</v>
      </c>
      <c r="J48" s="68">
        <v>280000</v>
      </c>
      <c r="K48" s="68">
        <f t="shared" si="26"/>
        <v>2800000</v>
      </c>
      <c r="L48" s="68">
        <v>455000</v>
      </c>
      <c r="M48" s="68">
        <f t="shared" si="27"/>
        <v>4550000</v>
      </c>
      <c r="N48" s="68">
        <v>315525</v>
      </c>
      <c r="O48" s="68">
        <f t="shared" si="28"/>
        <v>3155250</v>
      </c>
      <c r="P48" s="68">
        <f t="shared" si="43"/>
        <v>280000</v>
      </c>
      <c r="Q48" s="68">
        <f t="shared" si="43"/>
        <v>2800000</v>
      </c>
      <c r="R48" s="68">
        <f t="shared" si="33"/>
        <v>350175</v>
      </c>
      <c r="S48" s="68">
        <f t="shared" si="42"/>
        <v>315525</v>
      </c>
      <c r="T48" s="68">
        <f t="shared" si="34"/>
        <v>342558.22619931254</v>
      </c>
      <c r="U48" s="68">
        <f t="shared" si="35"/>
        <v>92502.523614223624</v>
      </c>
      <c r="V48" s="69">
        <f t="shared" si="36"/>
        <v>0.27003445411467764</v>
      </c>
      <c r="W48" s="68">
        <f t="shared" si="31"/>
        <v>350175</v>
      </c>
      <c r="X48" s="68">
        <f t="shared" si="32"/>
        <v>3501750</v>
      </c>
      <c r="Y48" s="68">
        <v>5</v>
      </c>
      <c r="Z48" s="68">
        <f t="shared" si="37"/>
        <v>1750875</v>
      </c>
      <c r="AA48" s="117">
        <v>0.5</v>
      </c>
      <c r="AB48" s="68">
        <f t="shared" si="38"/>
        <v>5</v>
      </c>
      <c r="AC48" s="117">
        <v>0.5</v>
      </c>
      <c r="AE48" s="63">
        <f t="shared" si="39"/>
        <v>50</v>
      </c>
      <c r="AF48" s="63">
        <f t="shared" si="40"/>
        <v>50</v>
      </c>
      <c r="AH48" s="73">
        <v>5</v>
      </c>
      <c r="AI48" s="73">
        <f t="shared" si="41"/>
        <v>1750875</v>
      </c>
    </row>
    <row r="49" spans="1:35" ht="186.75" customHeight="1" x14ac:dyDescent="0.25">
      <c r="A49" s="3">
        <v>38</v>
      </c>
      <c r="B49" s="4">
        <v>54621</v>
      </c>
      <c r="C49" s="257" t="s">
        <v>90</v>
      </c>
      <c r="D49" s="257" t="s">
        <v>91</v>
      </c>
      <c r="E49" s="4" t="s">
        <v>31</v>
      </c>
      <c r="F49" s="3">
        <v>0</v>
      </c>
      <c r="G49" s="6">
        <v>8</v>
      </c>
      <c r="H49" s="6">
        <v>8</v>
      </c>
      <c r="I49" s="7" t="s">
        <v>64</v>
      </c>
      <c r="J49" s="68">
        <v>1000000</v>
      </c>
      <c r="K49" s="68">
        <f t="shared" si="26"/>
        <v>8000000</v>
      </c>
      <c r="L49" s="68">
        <v>520000</v>
      </c>
      <c r="M49" s="68">
        <f t="shared" si="27"/>
        <v>4160000</v>
      </c>
      <c r="N49" s="68">
        <v>630315</v>
      </c>
      <c r="O49" s="68">
        <f t="shared" si="28"/>
        <v>5042520</v>
      </c>
      <c r="P49" s="68">
        <f t="shared" si="43"/>
        <v>520000</v>
      </c>
      <c r="Q49" s="68">
        <f t="shared" si="43"/>
        <v>4160000</v>
      </c>
      <c r="R49" s="68">
        <f t="shared" si="33"/>
        <v>716771.66666666663</v>
      </c>
      <c r="S49" s="68">
        <f t="shared" si="42"/>
        <v>630315</v>
      </c>
      <c r="T49" s="68">
        <f t="shared" si="34"/>
        <v>689477.86586189584</v>
      </c>
      <c r="U49" s="68">
        <f t="shared" si="35"/>
        <v>251408.16694835786</v>
      </c>
      <c r="V49" s="69">
        <f t="shared" si="36"/>
        <v>0.36463558787935846</v>
      </c>
      <c r="W49" s="68">
        <f t="shared" si="31"/>
        <v>716771.66666666663</v>
      </c>
      <c r="X49" s="68">
        <f t="shared" si="32"/>
        <v>5734173.333333333</v>
      </c>
      <c r="Y49" s="68">
        <v>4</v>
      </c>
      <c r="Z49" s="68">
        <f t="shared" si="37"/>
        <v>2867086.6666666665</v>
      </c>
      <c r="AA49" s="117">
        <v>0.5</v>
      </c>
      <c r="AB49" s="68">
        <f t="shared" si="38"/>
        <v>4</v>
      </c>
      <c r="AC49" s="117">
        <v>0.5</v>
      </c>
      <c r="AE49" s="63">
        <f t="shared" si="39"/>
        <v>50</v>
      </c>
      <c r="AF49" s="63">
        <f t="shared" si="40"/>
        <v>50</v>
      </c>
      <c r="AH49" s="73">
        <v>4</v>
      </c>
      <c r="AI49" s="73">
        <f t="shared" si="41"/>
        <v>2867086.6666666665</v>
      </c>
    </row>
    <row r="50" spans="1:35" ht="66" customHeight="1" x14ac:dyDescent="0.25">
      <c r="A50" s="3">
        <v>39</v>
      </c>
      <c r="B50" s="4">
        <v>54621</v>
      </c>
      <c r="C50" s="257" t="s">
        <v>92</v>
      </c>
      <c r="D50" s="257" t="s">
        <v>93</v>
      </c>
      <c r="E50" s="4" t="s">
        <v>31</v>
      </c>
      <c r="F50" s="3">
        <v>0</v>
      </c>
      <c r="G50" s="6">
        <v>14</v>
      </c>
      <c r="H50" s="6">
        <v>14</v>
      </c>
      <c r="I50" s="7" t="s">
        <v>64</v>
      </c>
      <c r="J50" s="70">
        <v>260000</v>
      </c>
      <c r="K50" s="68">
        <f t="shared" si="26"/>
        <v>3640000</v>
      </c>
      <c r="L50" s="70">
        <v>390000</v>
      </c>
      <c r="M50" s="68">
        <f t="shared" si="27"/>
        <v>5460000</v>
      </c>
      <c r="N50" s="70">
        <v>682002</v>
      </c>
      <c r="O50" s="68">
        <f t="shared" si="28"/>
        <v>9548028</v>
      </c>
      <c r="P50" s="68">
        <f t="shared" si="43"/>
        <v>260000</v>
      </c>
      <c r="Q50" s="68">
        <f t="shared" si="43"/>
        <v>3640000</v>
      </c>
      <c r="R50" s="68">
        <f t="shared" si="33"/>
        <v>444000.66666666669</v>
      </c>
      <c r="S50" s="68">
        <f t="shared" si="42"/>
        <v>390000</v>
      </c>
      <c r="T50" s="68">
        <f t="shared" si="34"/>
        <v>410463.49091240385</v>
      </c>
      <c r="U50" s="68">
        <f t="shared" si="35"/>
        <v>216121.43808825008</v>
      </c>
      <c r="V50" s="69">
        <f t="shared" si="36"/>
        <v>0.52653023441339908</v>
      </c>
      <c r="W50" s="68">
        <f t="shared" si="31"/>
        <v>444000.66666666669</v>
      </c>
      <c r="X50" s="68">
        <f t="shared" si="32"/>
        <v>6216009.333333334</v>
      </c>
      <c r="Y50" s="68">
        <v>7</v>
      </c>
      <c r="Z50" s="68">
        <f t="shared" si="37"/>
        <v>3108004.666666667</v>
      </c>
      <c r="AA50" s="117">
        <v>0.5</v>
      </c>
      <c r="AB50" s="68">
        <f t="shared" si="38"/>
        <v>7</v>
      </c>
      <c r="AC50" s="117">
        <v>0.5</v>
      </c>
      <c r="AE50" s="63">
        <f t="shared" si="39"/>
        <v>50</v>
      </c>
      <c r="AF50" s="63">
        <f t="shared" si="40"/>
        <v>50</v>
      </c>
      <c r="AH50" s="73">
        <v>7</v>
      </c>
      <c r="AI50" s="73">
        <f t="shared" si="41"/>
        <v>3108004.666666667</v>
      </c>
    </row>
    <row r="51" spans="1:35" ht="42.75" customHeight="1" x14ac:dyDescent="0.25">
      <c r="A51" s="3">
        <v>40</v>
      </c>
      <c r="B51" s="4">
        <v>54621</v>
      </c>
      <c r="C51" s="257" t="s">
        <v>94</v>
      </c>
      <c r="D51" s="257"/>
      <c r="E51" s="4" t="s">
        <v>39</v>
      </c>
      <c r="F51" s="3">
        <v>0</v>
      </c>
      <c r="G51" s="6">
        <v>50</v>
      </c>
      <c r="H51" s="6">
        <v>50</v>
      </c>
      <c r="I51" s="7" t="s">
        <v>64</v>
      </c>
      <c r="J51" s="70">
        <v>45000</v>
      </c>
      <c r="K51" s="68">
        <f t="shared" si="26"/>
        <v>2250000</v>
      </c>
      <c r="L51" s="70">
        <v>104000</v>
      </c>
      <c r="M51" s="68">
        <f t="shared" si="27"/>
        <v>5200000</v>
      </c>
      <c r="N51" s="70">
        <v>70752</v>
      </c>
      <c r="O51" s="68">
        <f t="shared" si="28"/>
        <v>3537600</v>
      </c>
      <c r="P51" s="68">
        <f t="shared" si="43"/>
        <v>45000</v>
      </c>
      <c r="Q51" s="68">
        <f t="shared" si="43"/>
        <v>2250000</v>
      </c>
      <c r="R51" s="68">
        <f>AVERAGE(J51,L51,N51)</f>
        <v>73250.666666666672</v>
      </c>
      <c r="S51" s="68">
        <f>MEDIAN(J51,L51,N51)</f>
        <v>70752</v>
      </c>
      <c r="T51" s="68">
        <f>GEOMEAN(J51,L51,N51)</f>
        <v>69182.277974859782</v>
      </c>
      <c r="U51" s="68">
        <f>STDEV(J51,L51,N51)</f>
        <v>29579.257957787464</v>
      </c>
      <c r="V51" s="69">
        <f t="shared" si="36"/>
        <v>0.42755542060260432</v>
      </c>
      <c r="W51" s="68">
        <f t="shared" si="31"/>
        <v>73250.666666666672</v>
      </c>
      <c r="X51" s="68">
        <f t="shared" si="32"/>
        <v>3662533.3333333335</v>
      </c>
      <c r="Y51" s="68">
        <v>30</v>
      </c>
      <c r="Z51" s="68">
        <f t="shared" si="37"/>
        <v>2197520</v>
      </c>
      <c r="AA51" s="117">
        <v>0.6</v>
      </c>
      <c r="AB51" s="68">
        <f t="shared" si="38"/>
        <v>20</v>
      </c>
      <c r="AC51" s="117">
        <v>0.4</v>
      </c>
      <c r="AE51" s="63">
        <f t="shared" si="39"/>
        <v>60</v>
      </c>
      <c r="AF51" s="63">
        <f t="shared" si="40"/>
        <v>40</v>
      </c>
      <c r="AH51" s="73">
        <v>30</v>
      </c>
      <c r="AI51" s="73">
        <f t="shared" si="41"/>
        <v>2197520</v>
      </c>
    </row>
    <row r="52" spans="1:35" x14ac:dyDescent="0.25">
      <c r="A52" s="280" t="s">
        <v>2</v>
      </c>
      <c r="B52" s="280"/>
      <c r="C52" s="280"/>
      <c r="D52" s="280"/>
      <c r="E52" s="280" t="s">
        <v>3</v>
      </c>
      <c r="F52" s="280"/>
      <c r="G52" s="280" t="s">
        <v>4</v>
      </c>
      <c r="H52" s="280"/>
      <c r="I52" s="280"/>
      <c r="J52" s="50"/>
      <c r="K52" s="50"/>
      <c r="L52" s="50"/>
      <c r="M52" s="50"/>
      <c r="N52" s="50"/>
      <c r="O52" s="50"/>
      <c r="P52" s="78"/>
      <c r="Q52" s="78"/>
      <c r="R52" s="74"/>
      <c r="S52" s="74"/>
      <c r="T52" s="74"/>
      <c r="U52" s="74"/>
      <c r="V52" s="74"/>
      <c r="W52" s="74"/>
      <c r="X52" s="74"/>
    </row>
    <row r="53" spans="1:35" ht="15" customHeight="1" x14ac:dyDescent="0.25">
      <c r="A53" s="256" t="s">
        <v>95</v>
      </c>
      <c r="B53" s="256"/>
      <c r="C53" s="256"/>
      <c r="D53" s="256"/>
      <c r="E53" s="256" t="s">
        <v>96</v>
      </c>
      <c r="F53" s="256"/>
      <c r="G53" s="256"/>
      <c r="H53" s="256"/>
      <c r="I53" s="256"/>
      <c r="J53" s="262" t="s">
        <v>162</v>
      </c>
      <c r="K53" s="262"/>
      <c r="L53" s="263" t="s">
        <v>164</v>
      </c>
      <c r="M53" s="263"/>
      <c r="N53" s="264" t="s">
        <v>163</v>
      </c>
      <c r="O53" s="264"/>
      <c r="P53" s="265" t="s">
        <v>159</v>
      </c>
      <c r="Q53" s="265"/>
      <c r="R53" s="266" t="s">
        <v>166</v>
      </c>
      <c r="S53" s="267" t="s">
        <v>167</v>
      </c>
      <c r="T53" s="258" t="s">
        <v>168</v>
      </c>
      <c r="U53" s="259" t="s">
        <v>169</v>
      </c>
      <c r="V53" s="260" t="s">
        <v>174</v>
      </c>
      <c r="W53" s="271" t="s">
        <v>170</v>
      </c>
      <c r="X53" s="272"/>
      <c r="Y53" s="300" t="s">
        <v>183</v>
      </c>
      <c r="Z53" s="301"/>
      <c r="AA53" s="302"/>
      <c r="AB53" s="303" t="s">
        <v>184</v>
      </c>
      <c r="AC53" s="303"/>
    </row>
    <row r="54" spans="1:35" ht="42.75" customHeight="1" x14ac:dyDescent="0.25">
      <c r="A54" s="1" t="s">
        <v>7</v>
      </c>
      <c r="B54" s="51" t="s">
        <v>8</v>
      </c>
      <c r="C54" s="256" t="s">
        <v>9</v>
      </c>
      <c r="D54" s="256"/>
      <c r="E54" s="51" t="s">
        <v>10</v>
      </c>
      <c r="F54" s="2" t="s">
        <v>11</v>
      </c>
      <c r="G54" s="51" t="s">
        <v>12</v>
      </c>
      <c r="H54" s="2" t="s">
        <v>13</v>
      </c>
      <c r="I54" s="51" t="s">
        <v>14</v>
      </c>
      <c r="J54" s="45" t="s">
        <v>160</v>
      </c>
      <c r="K54" s="45" t="s">
        <v>161</v>
      </c>
      <c r="L54" s="46" t="s">
        <v>160</v>
      </c>
      <c r="M54" s="46" t="s">
        <v>161</v>
      </c>
      <c r="N54" s="47" t="s">
        <v>160</v>
      </c>
      <c r="O54" s="47" t="s">
        <v>161</v>
      </c>
      <c r="P54" s="76" t="s">
        <v>160</v>
      </c>
      <c r="Q54" s="76" t="s">
        <v>161</v>
      </c>
      <c r="R54" s="266"/>
      <c r="S54" s="267"/>
      <c r="T54" s="258"/>
      <c r="U54" s="259"/>
      <c r="V54" s="261"/>
      <c r="W54" s="77" t="s">
        <v>160</v>
      </c>
      <c r="X54" s="77" t="s">
        <v>161</v>
      </c>
      <c r="Y54" s="109" t="s">
        <v>185</v>
      </c>
      <c r="Z54" s="109" t="s">
        <v>161</v>
      </c>
      <c r="AA54" s="109" t="s">
        <v>186</v>
      </c>
      <c r="AB54" s="109" t="s">
        <v>185</v>
      </c>
      <c r="AC54" s="109" t="s">
        <v>186</v>
      </c>
    </row>
    <row r="55" spans="1:35" ht="44.25" customHeight="1" x14ac:dyDescent="0.25">
      <c r="A55" s="3">
        <v>41</v>
      </c>
      <c r="B55" s="3">
        <v>54740</v>
      </c>
      <c r="C55" s="277" t="s">
        <v>97</v>
      </c>
      <c r="D55" s="277" t="s">
        <v>98</v>
      </c>
      <c r="E55" s="4" t="s">
        <v>18</v>
      </c>
      <c r="F55" s="3">
        <v>0</v>
      </c>
      <c r="G55" s="6">
        <v>129.44999999999999</v>
      </c>
      <c r="H55" s="6">
        <v>129.44999999999999</v>
      </c>
      <c r="I55" s="7">
        <v>73151801</v>
      </c>
      <c r="J55" s="68">
        <v>65000</v>
      </c>
      <c r="K55" s="68">
        <f t="shared" ref="K55:K60" si="44">H55*J55</f>
        <v>8414250</v>
      </c>
      <c r="L55" s="68">
        <v>78000</v>
      </c>
      <c r="M55" s="68">
        <f t="shared" ref="M55:M60" si="45">H55*L55</f>
        <v>10097100</v>
      </c>
      <c r="N55" s="68">
        <v>69411</v>
      </c>
      <c r="O55" s="68">
        <f t="shared" ref="O55:O60" si="46">H55*N55</f>
        <v>8985253.9499999993</v>
      </c>
      <c r="P55" s="68">
        <f t="shared" ref="P55:Q60" si="47">MIN(J55,L55,N55)</f>
        <v>65000</v>
      </c>
      <c r="Q55" s="68">
        <f t="shared" si="47"/>
        <v>8414250</v>
      </c>
      <c r="R55" s="68">
        <f>AVERAGE(J55,L55,N55)</f>
        <v>70803.666666666672</v>
      </c>
      <c r="S55" s="68">
        <f>MEDIAN(J55,L55,N55)</f>
        <v>69411</v>
      </c>
      <c r="T55" s="68">
        <f>GEOMEAN(J55,L55,N55)</f>
        <v>70601.200668669349</v>
      </c>
      <c r="U55" s="68">
        <f>STDEV(J55,L55,N55)</f>
        <v>6610.9485199427572</v>
      </c>
      <c r="V55" s="69">
        <f>U55/T55</f>
        <v>9.3637904983625772E-2</v>
      </c>
      <c r="W55" s="68">
        <f>+R55</f>
        <v>70803.666666666672</v>
      </c>
      <c r="X55" s="68">
        <f t="shared" ref="X55:X60" si="48">H55*W55</f>
        <v>9165534.6500000004</v>
      </c>
      <c r="Y55" s="68">
        <v>115.45</v>
      </c>
      <c r="Z55" s="68">
        <f>W55*Y55</f>
        <v>8174283.3166666673</v>
      </c>
      <c r="AA55" s="117">
        <v>0.89190000000000003</v>
      </c>
      <c r="AB55" s="68">
        <f>H55-Y55</f>
        <v>13.999999999999986</v>
      </c>
      <c r="AC55" s="117">
        <v>0.1081</v>
      </c>
      <c r="AD55" s="65"/>
      <c r="AE55" s="63">
        <f>Y55*100/H55</f>
        <v>89.185013518733115</v>
      </c>
      <c r="AF55" s="63">
        <f>100-AE55</f>
        <v>10.814986481266885</v>
      </c>
      <c r="AH55" s="73">
        <v>115.45</v>
      </c>
      <c r="AI55" s="73">
        <f>AH55*W55</f>
        <v>8174283.3166666673</v>
      </c>
    </row>
    <row r="56" spans="1:35" ht="45" customHeight="1" x14ac:dyDescent="0.25">
      <c r="A56" s="3">
        <v>42</v>
      </c>
      <c r="B56" s="4">
        <v>54730</v>
      </c>
      <c r="C56" s="268" t="s">
        <v>99</v>
      </c>
      <c r="D56" s="268" t="s">
        <v>100</v>
      </c>
      <c r="E56" s="4" t="s">
        <v>18</v>
      </c>
      <c r="F56" s="3">
        <v>0</v>
      </c>
      <c r="G56" s="6">
        <v>375.69</v>
      </c>
      <c r="H56" s="6">
        <v>375.69</v>
      </c>
      <c r="I56" s="7">
        <v>72151303</v>
      </c>
      <c r="J56" s="68">
        <v>29000</v>
      </c>
      <c r="K56" s="68">
        <f t="shared" si="44"/>
        <v>10895010</v>
      </c>
      <c r="L56" s="68">
        <v>78000</v>
      </c>
      <c r="M56" s="68">
        <f t="shared" si="45"/>
        <v>29303820</v>
      </c>
      <c r="N56" s="68">
        <v>23817</v>
      </c>
      <c r="O56" s="68">
        <f t="shared" si="46"/>
        <v>8947808.7300000004</v>
      </c>
      <c r="P56" s="68">
        <f t="shared" si="47"/>
        <v>23817</v>
      </c>
      <c r="Q56" s="68">
        <f t="shared" si="47"/>
        <v>8947808.7300000004</v>
      </c>
      <c r="R56" s="68">
        <f t="shared" ref="R56:R60" si="49">AVERAGE(J56,L56,N56)</f>
        <v>43605.666666666664</v>
      </c>
      <c r="S56" s="68">
        <f t="shared" ref="S56:S60" si="50">MEDIAN(J56,L56,N56)</f>
        <v>29000</v>
      </c>
      <c r="T56" s="68">
        <f t="shared" ref="T56:T60" si="51">GEOMEAN(J56,L56,N56)</f>
        <v>37768.223062938385</v>
      </c>
      <c r="U56" s="68">
        <f t="shared" ref="U56:U60" si="52">STDEV(J56,L56,N56)</f>
        <v>29898.88787786819</v>
      </c>
      <c r="V56" s="69">
        <f t="shared" ref="V56:V60" si="53">U56/T56</f>
        <v>0.79164137079056007</v>
      </c>
      <c r="W56" s="68">
        <f>+R56</f>
        <v>43605.666666666664</v>
      </c>
      <c r="X56" s="68">
        <f t="shared" si="48"/>
        <v>16382212.909999998</v>
      </c>
      <c r="Y56" s="68">
        <v>260.69</v>
      </c>
      <c r="Z56" s="68">
        <f t="shared" ref="Z56:Z60" si="54">W56*Y56</f>
        <v>11367561.243333332</v>
      </c>
      <c r="AA56" s="117">
        <v>0.69389999999999996</v>
      </c>
      <c r="AB56" s="68">
        <f t="shared" ref="AB56:AB60" si="55">H56-Y56</f>
        <v>115</v>
      </c>
      <c r="AC56" s="117">
        <v>0.30609999999999998</v>
      </c>
      <c r="AE56" s="63">
        <f t="shared" ref="AE56:AE60" si="56">Y56*100/H56</f>
        <v>69.389656365620596</v>
      </c>
      <c r="AF56" s="63">
        <f t="shared" ref="AF56:AF60" si="57">100-AE56</f>
        <v>30.610343634379404</v>
      </c>
      <c r="AH56" s="73">
        <v>260.69</v>
      </c>
      <c r="AI56" s="73">
        <f t="shared" ref="AI56:AI60" si="58">AH56*W56</f>
        <v>11367561.243333332</v>
      </c>
    </row>
    <row r="57" spans="1:35" ht="39.75" customHeight="1" x14ac:dyDescent="0.25">
      <c r="A57" s="3">
        <v>43</v>
      </c>
      <c r="B57" s="4">
        <v>54760</v>
      </c>
      <c r="C57" s="268" t="s">
        <v>101</v>
      </c>
      <c r="D57" s="268"/>
      <c r="E57" s="4" t="s">
        <v>31</v>
      </c>
      <c r="F57" s="3">
        <v>0</v>
      </c>
      <c r="G57" s="6">
        <v>8</v>
      </c>
      <c r="H57" s="6">
        <v>8</v>
      </c>
      <c r="I57" s="7">
        <v>72154032</v>
      </c>
      <c r="J57" s="70">
        <v>340000</v>
      </c>
      <c r="K57" s="68">
        <f t="shared" si="44"/>
        <v>2720000</v>
      </c>
      <c r="L57" s="70">
        <v>91000</v>
      </c>
      <c r="M57" s="68">
        <f t="shared" si="45"/>
        <v>728000</v>
      </c>
      <c r="N57" s="70">
        <v>228120</v>
      </c>
      <c r="O57" s="68">
        <f t="shared" si="46"/>
        <v>1824960</v>
      </c>
      <c r="P57" s="68">
        <f t="shared" si="47"/>
        <v>91000</v>
      </c>
      <c r="Q57" s="68">
        <f t="shared" si="47"/>
        <v>728000</v>
      </c>
      <c r="R57" s="68">
        <f t="shared" si="49"/>
        <v>219706.66666666666</v>
      </c>
      <c r="S57" s="68">
        <f t="shared" si="50"/>
        <v>228120</v>
      </c>
      <c r="T57" s="68">
        <f t="shared" si="51"/>
        <v>191820.29626724054</v>
      </c>
      <c r="U57" s="68">
        <f t="shared" si="52"/>
        <v>124713.02311039263</v>
      </c>
      <c r="V57" s="69">
        <f t="shared" si="53"/>
        <v>0.65015551293198259</v>
      </c>
      <c r="W57" s="68">
        <f>+R57</f>
        <v>219706.66666666666</v>
      </c>
      <c r="X57" s="68">
        <f t="shared" si="48"/>
        <v>1757653.3333333333</v>
      </c>
      <c r="Y57" s="68">
        <v>4</v>
      </c>
      <c r="Z57" s="68">
        <f t="shared" si="54"/>
        <v>878826.66666666663</v>
      </c>
      <c r="AA57" s="117">
        <v>0.5</v>
      </c>
      <c r="AB57" s="68">
        <f t="shared" si="55"/>
        <v>4</v>
      </c>
      <c r="AC57" s="117">
        <v>0.5</v>
      </c>
      <c r="AE57" s="63">
        <f t="shared" si="56"/>
        <v>50</v>
      </c>
      <c r="AF57" s="63">
        <f t="shared" si="57"/>
        <v>50</v>
      </c>
      <c r="AH57" s="73">
        <v>4</v>
      </c>
      <c r="AI57" s="73">
        <f t="shared" si="58"/>
        <v>878826.66666666663</v>
      </c>
    </row>
    <row r="58" spans="1:35" ht="30" customHeight="1" x14ac:dyDescent="0.25">
      <c r="A58" s="3">
        <v>44</v>
      </c>
      <c r="B58" s="4">
        <v>54760</v>
      </c>
      <c r="C58" s="268" t="s">
        <v>102</v>
      </c>
      <c r="D58" s="268" t="s">
        <v>103</v>
      </c>
      <c r="E58" s="4" t="s">
        <v>18</v>
      </c>
      <c r="F58" s="3">
        <v>0</v>
      </c>
      <c r="G58" s="6">
        <v>10</v>
      </c>
      <c r="H58" s="6">
        <v>10</v>
      </c>
      <c r="I58" s="7">
        <v>72154032</v>
      </c>
      <c r="J58" s="70">
        <v>34000</v>
      </c>
      <c r="K58" s="68">
        <f t="shared" si="44"/>
        <v>340000</v>
      </c>
      <c r="L58" s="70">
        <v>104000</v>
      </c>
      <c r="M58" s="68">
        <f t="shared" si="45"/>
        <v>1040000</v>
      </c>
      <c r="N58" s="70">
        <v>924800</v>
      </c>
      <c r="O58" s="68">
        <f t="shared" si="46"/>
        <v>9248000</v>
      </c>
      <c r="P58" s="68">
        <f t="shared" si="47"/>
        <v>34000</v>
      </c>
      <c r="Q58" s="68">
        <f t="shared" si="47"/>
        <v>340000</v>
      </c>
      <c r="R58" s="68">
        <f t="shared" si="49"/>
        <v>354266.66666666669</v>
      </c>
      <c r="S58" s="68">
        <f t="shared" si="50"/>
        <v>104000</v>
      </c>
      <c r="T58" s="68">
        <f t="shared" si="51"/>
        <v>148429.4320963104</v>
      </c>
      <c r="U58" s="68">
        <f t="shared" si="52"/>
        <v>495334.44593863381</v>
      </c>
      <c r="V58" s="69">
        <f t="shared" si="53"/>
        <v>3.3371713341679401</v>
      </c>
      <c r="W58" s="68">
        <f>+R58</f>
        <v>354266.66666666669</v>
      </c>
      <c r="X58" s="68">
        <f t="shared" si="48"/>
        <v>3542666.666666667</v>
      </c>
      <c r="Y58" s="68">
        <v>6</v>
      </c>
      <c r="Z58" s="68">
        <f t="shared" si="54"/>
        <v>2125600</v>
      </c>
      <c r="AA58" s="117">
        <v>0.6</v>
      </c>
      <c r="AB58" s="68">
        <f t="shared" si="55"/>
        <v>4</v>
      </c>
      <c r="AC58" s="117">
        <v>0.4</v>
      </c>
      <c r="AE58" s="63">
        <f t="shared" si="56"/>
        <v>60</v>
      </c>
      <c r="AF58" s="63">
        <f t="shared" si="57"/>
        <v>40</v>
      </c>
      <c r="AH58" s="73">
        <v>6</v>
      </c>
      <c r="AI58" s="73">
        <f t="shared" si="58"/>
        <v>2125600</v>
      </c>
    </row>
    <row r="59" spans="1:35" ht="36.75" customHeight="1" x14ac:dyDescent="0.25">
      <c r="A59" s="3">
        <v>45</v>
      </c>
      <c r="B59" s="4">
        <v>54760</v>
      </c>
      <c r="C59" s="268" t="s">
        <v>104</v>
      </c>
      <c r="D59" s="268" t="s">
        <v>105</v>
      </c>
      <c r="E59" s="4" t="s">
        <v>18</v>
      </c>
      <c r="F59" s="3">
        <v>0</v>
      </c>
      <c r="G59" s="6">
        <v>20</v>
      </c>
      <c r="H59" s="6">
        <v>20</v>
      </c>
      <c r="I59" s="7">
        <v>72153605</v>
      </c>
      <c r="J59" s="70">
        <v>27000</v>
      </c>
      <c r="K59" s="68">
        <f t="shared" si="44"/>
        <v>540000</v>
      </c>
      <c r="L59" s="70">
        <v>78000</v>
      </c>
      <c r="M59" s="68">
        <f t="shared" si="45"/>
        <v>1560000</v>
      </c>
      <c r="N59" s="70">
        <v>401830</v>
      </c>
      <c r="O59" s="68">
        <f t="shared" si="46"/>
        <v>8036600</v>
      </c>
      <c r="P59" s="68">
        <f t="shared" si="47"/>
        <v>27000</v>
      </c>
      <c r="Q59" s="68">
        <f t="shared" si="47"/>
        <v>540000</v>
      </c>
      <c r="R59" s="68">
        <f t="shared" si="49"/>
        <v>168943.33333333334</v>
      </c>
      <c r="S59" s="68">
        <f t="shared" si="50"/>
        <v>78000</v>
      </c>
      <c r="T59" s="68">
        <f t="shared" si="51"/>
        <v>94587.462487789249</v>
      </c>
      <c r="U59" s="68">
        <f t="shared" si="52"/>
        <v>203291.41554264739</v>
      </c>
      <c r="V59" s="69">
        <f t="shared" si="53"/>
        <v>2.1492427240966663</v>
      </c>
      <c r="W59" s="68">
        <f>+R59</f>
        <v>168943.33333333334</v>
      </c>
      <c r="X59" s="68">
        <f t="shared" si="48"/>
        <v>3378866.666666667</v>
      </c>
      <c r="Y59" s="68">
        <v>10</v>
      </c>
      <c r="Z59" s="68">
        <f t="shared" si="54"/>
        <v>1689433.3333333335</v>
      </c>
      <c r="AA59" s="117">
        <v>0.5</v>
      </c>
      <c r="AB59" s="68">
        <f t="shared" si="55"/>
        <v>10</v>
      </c>
      <c r="AC59" s="117">
        <v>0.5</v>
      </c>
      <c r="AE59" s="63">
        <f t="shared" si="56"/>
        <v>50</v>
      </c>
      <c r="AF59" s="63">
        <f t="shared" si="57"/>
        <v>50</v>
      </c>
      <c r="AH59" s="73">
        <v>10</v>
      </c>
      <c r="AI59" s="73">
        <f t="shared" si="58"/>
        <v>1689433.3333333335</v>
      </c>
    </row>
    <row r="60" spans="1:35" ht="34.5" customHeight="1" x14ac:dyDescent="0.25">
      <c r="A60" s="3">
        <v>46</v>
      </c>
      <c r="B60" s="4">
        <v>54760</v>
      </c>
      <c r="C60" s="281" t="s">
        <v>106</v>
      </c>
      <c r="D60" s="282" t="s">
        <v>107</v>
      </c>
      <c r="E60" s="4" t="s">
        <v>31</v>
      </c>
      <c r="F60" s="3">
        <v>0</v>
      </c>
      <c r="G60" s="6">
        <v>10</v>
      </c>
      <c r="H60" s="6">
        <v>10</v>
      </c>
      <c r="I60" s="7">
        <v>72153605</v>
      </c>
      <c r="J60" s="68">
        <v>420000</v>
      </c>
      <c r="K60" s="68">
        <f t="shared" si="44"/>
        <v>4200000</v>
      </c>
      <c r="L60" s="68">
        <v>455000</v>
      </c>
      <c r="M60" s="68">
        <f t="shared" si="45"/>
        <v>4550000</v>
      </c>
      <c r="N60" s="70">
        <v>2264860</v>
      </c>
      <c r="O60" s="68">
        <f t="shared" si="46"/>
        <v>22648600</v>
      </c>
      <c r="P60" s="68">
        <f t="shared" si="47"/>
        <v>420000</v>
      </c>
      <c r="Q60" s="68">
        <f t="shared" si="47"/>
        <v>4200000</v>
      </c>
      <c r="R60" s="68">
        <f t="shared" si="49"/>
        <v>1046620</v>
      </c>
      <c r="S60" s="68">
        <f t="shared" si="50"/>
        <v>455000</v>
      </c>
      <c r="T60" s="68">
        <f t="shared" si="51"/>
        <v>756427.57020526507</v>
      </c>
      <c r="U60" s="68">
        <f t="shared" si="52"/>
        <v>1055171.9164193103</v>
      </c>
      <c r="V60" s="69">
        <f t="shared" si="53"/>
        <v>1.3949411126474112</v>
      </c>
      <c r="W60" s="68">
        <f>+P60</f>
        <v>420000</v>
      </c>
      <c r="X60" s="68">
        <f t="shared" si="48"/>
        <v>4200000</v>
      </c>
      <c r="Y60" s="68">
        <v>2</v>
      </c>
      <c r="Z60" s="68">
        <f t="shared" si="54"/>
        <v>840000</v>
      </c>
      <c r="AA60" s="117">
        <v>0.2</v>
      </c>
      <c r="AB60" s="68">
        <f t="shared" si="55"/>
        <v>8</v>
      </c>
      <c r="AC60" s="117">
        <v>0.8</v>
      </c>
      <c r="AE60" s="63">
        <f t="shared" si="56"/>
        <v>20</v>
      </c>
      <c r="AF60" s="63">
        <f t="shared" si="57"/>
        <v>80</v>
      </c>
      <c r="AH60" s="73">
        <v>2</v>
      </c>
      <c r="AI60" s="73">
        <f t="shared" si="58"/>
        <v>840000</v>
      </c>
    </row>
    <row r="61" spans="1:35" x14ac:dyDescent="0.25">
      <c r="A61" s="80"/>
      <c r="B61" s="84"/>
      <c r="C61" s="85"/>
      <c r="D61" s="85"/>
      <c r="E61" s="86"/>
      <c r="F61" s="80"/>
      <c r="G61" s="87"/>
      <c r="H61" s="87"/>
      <c r="I61" s="83"/>
      <c r="J61" s="50"/>
      <c r="K61" s="50"/>
      <c r="L61" s="50"/>
      <c r="M61" s="50"/>
      <c r="N61" s="50"/>
      <c r="O61" s="50"/>
      <c r="P61" s="78"/>
      <c r="Q61" s="78"/>
      <c r="R61" s="74"/>
      <c r="S61" s="74"/>
      <c r="T61" s="74"/>
      <c r="U61" s="74"/>
      <c r="V61" s="74"/>
      <c r="W61" s="74"/>
      <c r="X61" s="74"/>
    </row>
    <row r="62" spans="1:35" x14ac:dyDescent="0.25">
      <c r="A62" s="5" t="s">
        <v>108</v>
      </c>
      <c r="B62" s="5"/>
      <c r="C62" s="5"/>
      <c r="D62" s="5"/>
      <c r="E62" s="283" t="s">
        <v>1</v>
      </c>
      <c r="F62" s="283"/>
      <c r="G62" s="283"/>
      <c r="H62" s="283"/>
      <c r="I62" s="110">
        <v>164000001829</v>
      </c>
      <c r="J62" s="50"/>
      <c r="K62" s="50"/>
      <c r="L62" s="50"/>
      <c r="M62" s="50"/>
      <c r="N62" s="50"/>
      <c r="O62" s="50"/>
      <c r="P62" s="78"/>
      <c r="Q62" s="78"/>
      <c r="R62" s="74"/>
      <c r="S62" s="74"/>
      <c r="T62" s="74"/>
      <c r="U62" s="74"/>
      <c r="V62" s="74"/>
      <c r="W62" s="74"/>
      <c r="X62" s="74"/>
    </row>
    <row r="63" spans="1:35" x14ac:dyDescent="0.25">
      <c r="A63" s="256" t="s">
        <v>2</v>
      </c>
      <c r="B63" s="256"/>
      <c r="C63" s="256"/>
      <c r="D63" s="256"/>
      <c r="E63" s="256" t="s">
        <v>3</v>
      </c>
      <c r="F63" s="256"/>
      <c r="G63" s="256" t="s">
        <v>4</v>
      </c>
      <c r="H63" s="256"/>
      <c r="I63" s="256"/>
      <c r="J63" s="50"/>
      <c r="K63" s="50"/>
      <c r="L63" s="50"/>
      <c r="M63" s="50"/>
      <c r="N63" s="50"/>
      <c r="O63" s="50"/>
      <c r="P63" s="78"/>
      <c r="Q63" s="78"/>
      <c r="R63" s="74"/>
      <c r="S63" s="74"/>
      <c r="T63" s="74"/>
      <c r="U63" s="74"/>
      <c r="V63" s="74"/>
      <c r="W63" s="74"/>
      <c r="X63" s="74"/>
    </row>
    <row r="64" spans="1:35" ht="15" customHeight="1" x14ac:dyDescent="0.25">
      <c r="A64" s="284" t="s">
        <v>27</v>
      </c>
      <c r="B64" s="285"/>
      <c r="C64" s="285"/>
      <c r="D64" s="286"/>
      <c r="E64" s="256" t="s">
        <v>28</v>
      </c>
      <c r="F64" s="256"/>
      <c r="G64" s="256"/>
      <c r="H64" s="256"/>
      <c r="I64" s="256"/>
      <c r="J64" s="262" t="s">
        <v>162</v>
      </c>
      <c r="K64" s="262"/>
      <c r="L64" s="263" t="s">
        <v>164</v>
      </c>
      <c r="M64" s="263"/>
      <c r="N64" s="264" t="s">
        <v>163</v>
      </c>
      <c r="O64" s="264"/>
      <c r="P64" s="265" t="s">
        <v>159</v>
      </c>
      <c r="Q64" s="265"/>
      <c r="R64" s="266" t="s">
        <v>166</v>
      </c>
      <c r="S64" s="267" t="s">
        <v>167</v>
      </c>
      <c r="T64" s="258" t="s">
        <v>168</v>
      </c>
      <c r="U64" s="259" t="s">
        <v>169</v>
      </c>
      <c r="V64" s="260" t="s">
        <v>174</v>
      </c>
      <c r="W64" s="271" t="s">
        <v>170</v>
      </c>
      <c r="X64" s="272"/>
      <c r="Y64" s="300" t="s">
        <v>183</v>
      </c>
      <c r="Z64" s="301"/>
      <c r="AA64" s="302"/>
      <c r="AB64" s="303" t="s">
        <v>184</v>
      </c>
      <c r="AC64" s="303"/>
    </row>
    <row r="65" spans="1:35" ht="45" x14ac:dyDescent="0.25">
      <c r="A65" s="51" t="s">
        <v>7</v>
      </c>
      <c r="B65" s="51" t="s">
        <v>8</v>
      </c>
      <c r="C65" s="256" t="s">
        <v>9</v>
      </c>
      <c r="D65" s="256"/>
      <c r="E65" s="51" t="s">
        <v>10</v>
      </c>
      <c r="F65" s="2" t="s">
        <v>11</v>
      </c>
      <c r="G65" s="51" t="s">
        <v>12</v>
      </c>
      <c r="H65" s="2" t="s">
        <v>13</v>
      </c>
      <c r="I65" s="51" t="s">
        <v>14</v>
      </c>
      <c r="J65" s="45" t="s">
        <v>160</v>
      </c>
      <c r="K65" s="45" t="s">
        <v>161</v>
      </c>
      <c r="L65" s="46" t="s">
        <v>160</v>
      </c>
      <c r="M65" s="46" t="s">
        <v>161</v>
      </c>
      <c r="N65" s="47" t="s">
        <v>160</v>
      </c>
      <c r="O65" s="47" t="s">
        <v>161</v>
      </c>
      <c r="P65" s="76" t="s">
        <v>160</v>
      </c>
      <c r="Q65" s="76" t="s">
        <v>161</v>
      </c>
      <c r="R65" s="266"/>
      <c r="S65" s="267"/>
      <c r="T65" s="258"/>
      <c r="U65" s="259"/>
      <c r="V65" s="261"/>
      <c r="W65" s="77" t="s">
        <v>160</v>
      </c>
      <c r="X65" s="77" t="s">
        <v>161</v>
      </c>
      <c r="Y65" s="109" t="s">
        <v>185</v>
      </c>
      <c r="Z65" s="109" t="s">
        <v>161</v>
      </c>
      <c r="AA65" s="109" t="s">
        <v>186</v>
      </c>
      <c r="AB65" s="109" t="s">
        <v>185</v>
      </c>
      <c r="AC65" s="109" t="s">
        <v>186</v>
      </c>
    </row>
    <row r="66" spans="1:35" ht="47.25" customHeight="1" x14ac:dyDescent="0.25">
      <c r="A66" s="3">
        <v>47</v>
      </c>
      <c r="B66" s="3">
        <v>54560</v>
      </c>
      <c r="C66" s="268" t="s">
        <v>109</v>
      </c>
      <c r="D66" s="268" t="s">
        <v>110</v>
      </c>
      <c r="E66" s="4" t="s">
        <v>18</v>
      </c>
      <c r="F66" s="3">
        <v>0</v>
      </c>
      <c r="G66" s="6">
        <v>106</v>
      </c>
      <c r="H66" s="6">
        <v>106</v>
      </c>
      <c r="I66" s="7">
        <v>72152504</v>
      </c>
      <c r="J66" s="68">
        <v>65000</v>
      </c>
      <c r="K66" s="68">
        <f t="shared" ref="K66:K73" si="59">H66*J66</f>
        <v>6890000</v>
      </c>
      <c r="L66" s="68">
        <v>104000</v>
      </c>
      <c r="M66" s="68">
        <f t="shared" ref="M66:M73" si="60">H66*L66</f>
        <v>11024000</v>
      </c>
      <c r="N66" s="68">
        <v>79300</v>
      </c>
      <c r="O66" s="68">
        <f t="shared" ref="O66:O73" si="61">H66*N66</f>
        <v>8405800</v>
      </c>
      <c r="P66" s="68">
        <f t="shared" ref="P66:Q73" si="62">MIN(J66,L66,N66)</f>
        <v>65000</v>
      </c>
      <c r="Q66" s="68">
        <f t="shared" si="62"/>
        <v>6890000</v>
      </c>
      <c r="R66" s="68">
        <f>AVERAGE(J66,L66,N66)</f>
        <v>82766.666666666672</v>
      </c>
      <c r="S66" s="68">
        <f>MEDIAN(J66,L66,N66)</f>
        <v>79300</v>
      </c>
      <c r="T66" s="68">
        <f>GEOMEAN(J66,L66,N66)</f>
        <v>81234.397003841164</v>
      </c>
      <c r="U66" s="68">
        <f>STDEV(J66,L66,N66)</f>
        <v>19729.757558909179</v>
      </c>
      <c r="V66" s="69">
        <f>U66/T66</f>
        <v>0.24287442618643748</v>
      </c>
      <c r="W66" s="68">
        <f t="shared" ref="W66:W73" si="63">+R66</f>
        <v>82766.666666666672</v>
      </c>
      <c r="X66" s="68">
        <f t="shared" ref="X66:X73" si="64">H66*W66</f>
        <v>8773266.6666666679</v>
      </c>
      <c r="Y66" s="68">
        <v>66</v>
      </c>
      <c r="Z66" s="68">
        <f>W66*Y66</f>
        <v>5462600</v>
      </c>
      <c r="AA66" s="117">
        <v>0.62260000000000004</v>
      </c>
      <c r="AB66" s="68">
        <f t="shared" ref="AB66:AB73" si="65">H66-Y66</f>
        <v>40</v>
      </c>
      <c r="AC66" s="117">
        <v>0.37740000000000001</v>
      </c>
      <c r="AE66" s="63">
        <f>Y66*100/H66</f>
        <v>62.264150943396224</v>
      </c>
      <c r="AF66" s="63">
        <f>100-AE66</f>
        <v>37.735849056603776</v>
      </c>
      <c r="AH66" s="73">
        <v>66</v>
      </c>
      <c r="AI66" s="73">
        <f>AH66*W66</f>
        <v>5462600</v>
      </c>
    </row>
    <row r="67" spans="1:35" x14ac:dyDescent="0.25">
      <c r="A67" s="3">
        <v>48</v>
      </c>
      <c r="B67" s="3">
        <v>54560</v>
      </c>
      <c r="C67" s="268" t="s">
        <v>111</v>
      </c>
      <c r="D67" s="268"/>
      <c r="E67" s="4" t="s">
        <v>18</v>
      </c>
      <c r="F67" s="3">
        <v>0</v>
      </c>
      <c r="G67" s="6">
        <v>364</v>
      </c>
      <c r="H67" s="6">
        <v>364</v>
      </c>
      <c r="I67" s="7">
        <v>72101501</v>
      </c>
      <c r="J67" s="68">
        <v>12000</v>
      </c>
      <c r="K67" s="68">
        <f t="shared" si="59"/>
        <v>4368000</v>
      </c>
      <c r="L67" s="68">
        <v>15600</v>
      </c>
      <c r="M67" s="68">
        <f t="shared" si="60"/>
        <v>5678400</v>
      </c>
      <c r="N67" s="68">
        <v>25287</v>
      </c>
      <c r="O67" s="68">
        <f t="shared" si="61"/>
        <v>9204468</v>
      </c>
      <c r="P67" s="68">
        <f t="shared" si="62"/>
        <v>12000</v>
      </c>
      <c r="Q67" s="68">
        <f t="shared" si="62"/>
        <v>4368000</v>
      </c>
      <c r="R67" s="68">
        <f t="shared" ref="R67:R73" si="66">AVERAGE(J67,L67,N67)</f>
        <v>17629</v>
      </c>
      <c r="S67" s="68">
        <f t="shared" ref="S67:S73" si="67">MEDIAN(J67,L67,N67)</f>
        <v>15600</v>
      </c>
      <c r="T67" s="68">
        <f t="shared" ref="T67:T73" si="68">GEOMEAN(J67,L67,N67)</f>
        <v>16790.658071529262</v>
      </c>
      <c r="U67" s="68">
        <f t="shared" ref="U67:U73" si="69">STDEV(J67,L67,N67)</f>
        <v>6871.9519061180863</v>
      </c>
      <c r="V67" s="69">
        <f t="shared" ref="V67:V73" si="70">U67/T67</f>
        <v>0.40927233922834577</v>
      </c>
      <c r="W67" s="68">
        <f t="shared" si="63"/>
        <v>17629</v>
      </c>
      <c r="X67" s="68">
        <f t="shared" si="64"/>
        <v>6416956</v>
      </c>
      <c r="Y67" s="68">
        <v>300</v>
      </c>
      <c r="Z67" s="68">
        <f t="shared" ref="Z67:Z73" si="71">W67*Y67</f>
        <v>5288700</v>
      </c>
      <c r="AA67" s="117">
        <v>0.82420000000000004</v>
      </c>
      <c r="AB67" s="68">
        <f t="shared" si="65"/>
        <v>64</v>
      </c>
      <c r="AC67" s="117">
        <v>0.17580000000000001</v>
      </c>
      <c r="AE67" s="63">
        <f t="shared" ref="AE67:AE73" si="72">Y67*100/H67</f>
        <v>82.417582417582423</v>
      </c>
      <c r="AF67" s="63">
        <f t="shared" ref="AF67:AF73" si="73">100-AE67</f>
        <v>17.582417582417577</v>
      </c>
      <c r="AH67" s="73">
        <v>300</v>
      </c>
      <c r="AI67" s="73">
        <f t="shared" ref="AI67:AI73" si="74">AH67*W67</f>
        <v>5288700</v>
      </c>
    </row>
    <row r="68" spans="1:35" x14ac:dyDescent="0.25">
      <c r="A68" s="3">
        <v>49</v>
      </c>
      <c r="B68" s="3">
        <v>54560</v>
      </c>
      <c r="C68" s="268" t="s">
        <v>112</v>
      </c>
      <c r="D68" s="268" t="s">
        <v>113</v>
      </c>
      <c r="E68" s="4" t="s">
        <v>18</v>
      </c>
      <c r="F68" s="3">
        <v>0</v>
      </c>
      <c r="G68" s="6">
        <v>44.32</v>
      </c>
      <c r="H68" s="6">
        <v>44.32</v>
      </c>
      <c r="I68" s="7">
        <v>72101501</v>
      </c>
      <c r="J68" s="68">
        <v>20000</v>
      </c>
      <c r="K68" s="68">
        <f t="shared" si="59"/>
        <v>886400</v>
      </c>
      <c r="L68" s="68">
        <v>28600</v>
      </c>
      <c r="M68" s="68">
        <f t="shared" si="60"/>
        <v>1267552</v>
      </c>
      <c r="N68" s="68">
        <v>37202</v>
      </c>
      <c r="O68" s="68">
        <f t="shared" si="61"/>
        <v>1648792.64</v>
      </c>
      <c r="P68" s="68">
        <f t="shared" si="62"/>
        <v>20000</v>
      </c>
      <c r="Q68" s="68">
        <f t="shared" si="62"/>
        <v>886400</v>
      </c>
      <c r="R68" s="68">
        <f t="shared" si="66"/>
        <v>28600.666666666668</v>
      </c>
      <c r="S68" s="68">
        <f t="shared" si="67"/>
        <v>28600</v>
      </c>
      <c r="T68" s="68">
        <f t="shared" si="68"/>
        <v>27711.121705305599</v>
      </c>
      <c r="U68" s="68">
        <f t="shared" si="69"/>
        <v>8601.0000193775868</v>
      </c>
      <c r="V68" s="69">
        <f t="shared" si="70"/>
        <v>0.31038079623210746</v>
      </c>
      <c r="W68" s="68">
        <f t="shared" si="63"/>
        <v>28600.666666666668</v>
      </c>
      <c r="X68" s="68">
        <f t="shared" si="64"/>
        <v>1267581.5466666666</v>
      </c>
      <c r="Y68" s="68">
        <v>30.32</v>
      </c>
      <c r="Z68" s="68">
        <f t="shared" si="71"/>
        <v>867172.21333333338</v>
      </c>
      <c r="AA68" s="117">
        <v>0.68410000000000004</v>
      </c>
      <c r="AB68" s="68">
        <f t="shared" si="65"/>
        <v>14</v>
      </c>
      <c r="AC68" s="117">
        <v>0.31590000000000001</v>
      </c>
      <c r="AE68" s="63">
        <f t="shared" si="72"/>
        <v>68.411552346570403</v>
      </c>
      <c r="AF68" s="63">
        <f t="shared" si="73"/>
        <v>31.588447653429597</v>
      </c>
      <c r="AH68" s="73">
        <v>30.32</v>
      </c>
      <c r="AI68" s="73">
        <f t="shared" si="74"/>
        <v>867172.21333333338</v>
      </c>
    </row>
    <row r="69" spans="1:35" ht="30.75" customHeight="1" x14ac:dyDescent="0.25">
      <c r="A69" s="3">
        <v>50</v>
      </c>
      <c r="B69" s="4">
        <v>54522</v>
      </c>
      <c r="C69" s="257" t="s">
        <v>38</v>
      </c>
      <c r="D69" s="257"/>
      <c r="E69" s="4" t="s">
        <v>39</v>
      </c>
      <c r="F69" s="3">
        <v>0</v>
      </c>
      <c r="G69" s="6">
        <v>80</v>
      </c>
      <c r="H69" s="6">
        <v>80</v>
      </c>
      <c r="I69" s="7">
        <v>72152601</v>
      </c>
      <c r="J69" s="68">
        <v>35000</v>
      </c>
      <c r="K69" s="68">
        <f t="shared" si="59"/>
        <v>2800000</v>
      </c>
      <c r="L69" s="68">
        <v>52000</v>
      </c>
      <c r="M69" s="68">
        <f t="shared" si="60"/>
        <v>4160000</v>
      </c>
      <c r="N69" s="68">
        <v>85702</v>
      </c>
      <c r="O69" s="68">
        <f t="shared" si="61"/>
        <v>6856160</v>
      </c>
      <c r="P69" s="68">
        <f t="shared" si="62"/>
        <v>35000</v>
      </c>
      <c r="Q69" s="68">
        <f t="shared" si="62"/>
        <v>2800000</v>
      </c>
      <c r="R69" s="68">
        <f t="shared" si="66"/>
        <v>57567.333333333336</v>
      </c>
      <c r="S69" s="68">
        <f t="shared" si="67"/>
        <v>52000</v>
      </c>
      <c r="T69" s="68">
        <f t="shared" si="68"/>
        <v>53829.554018620489</v>
      </c>
      <c r="U69" s="68">
        <f t="shared" si="69"/>
        <v>25805.418061588018</v>
      </c>
      <c r="V69" s="69">
        <f t="shared" si="70"/>
        <v>0.47939126623009953</v>
      </c>
      <c r="W69" s="68">
        <f t="shared" si="63"/>
        <v>57567.333333333336</v>
      </c>
      <c r="X69" s="68">
        <f t="shared" si="64"/>
        <v>4605386.666666667</v>
      </c>
      <c r="Y69" s="68">
        <v>55</v>
      </c>
      <c r="Z69" s="68">
        <f t="shared" si="71"/>
        <v>3166203.3333333335</v>
      </c>
      <c r="AA69" s="117">
        <v>0.6875</v>
      </c>
      <c r="AB69" s="68">
        <f t="shared" si="65"/>
        <v>25</v>
      </c>
      <c r="AC69" s="117">
        <v>0.3125</v>
      </c>
      <c r="AE69" s="63">
        <f t="shared" si="72"/>
        <v>68.75</v>
      </c>
      <c r="AF69" s="63">
        <f t="shared" si="73"/>
        <v>31.25</v>
      </c>
      <c r="AH69" s="73">
        <v>55</v>
      </c>
      <c r="AI69" s="73">
        <f t="shared" si="74"/>
        <v>3166203.3333333335</v>
      </c>
    </row>
    <row r="70" spans="1:35" ht="27.75" customHeight="1" x14ac:dyDescent="0.25">
      <c r="A70" s="3">
        <v>51</v>
      </c>
      <c r="B70" s="4">
        <v>54522</v>
      </c>
      <c r="C70" s="257" t="s">
        <v>40</v>
      </c>
      <c r="D70" s="257" t="s">
        <v>114</v>
      </c>
      <c r="E70" s="4" t="s">
        <v>18</v>
      </c>
      <c r="F70" s="3">
        <v>0</v>
      </c>
      <c r="G70" s="6">
        <v>160</v>
      </c>
      <c r="H70" s="6">
        <v>160</v>
      </c>
      <c r="I70" s="7">
        <v>72152601</v>
      </c>
      <c r="J70" s="68">
        <v>38000</v>
      </c>
      <c r="K70" s="68">
        <f t="shared" si="59"/>
        <v>6080000</v>
      </c>
      <c r="L70" s="68">
        <v>67600</v>
      </c>
      <c r="M70" s="68">
        <f t="shared" si="60"/>
        <v>10816000</v>
      </c>
      <c r="N70" s="68">
        <v>45025</v>
      </c>
      <c r="O70" s="68">
        <f t="shared" si="61"/>
        <v>7204000</v>
      </c>
      <c r="P70" s="68">
        <f t="shared" si="62"/>
        <v>38000</v>
      </c>
      <c r="Q70" s="68">
        <f t="shared" si="62"/>
        <v>6080000</v>
      </c>
      <c r="R70" s="68">
        <f t="shared" si="66"/>
        <v>50208.333333333336</v>
      </c>
      <c r="S70" s="68">
        <f t="shared" si="67"/>
        <v>45025</v>
      </c>
      <c r="T70" s="68">
        <f t="shared" si="68"/>
        <v>48722.325032866414</v>
      </c>
      <c r="U70" s="68">
        <f t="shared" si="69"/>
        <v>15465.775387394371</v>
      </c>
      <c r="V70" s="69">
        <f t="shared" si="70"/>
        <v>0.31742687519451684</v>
      </c>
      <c r="W70" s="68">
        <f t="shared" si="63"/>
        <v>50208.333333333336</v>
      </c>
      <c r="X70" s="68">
        <f t="shared" si="64"/>
        <v>8033333.333333334</v>
      </c>
      <c r="Y70" s="68">
        <v>142</v>
      </c>
      <c r="Z70" s="68">
        <f t="shared" si="71"/>
        <v>7129583.333333334</v>
      </c>
      <c r="AA70" s="117">
        <v>0.88749999999999996</v>
      </c>
      <c r="AB70" s="68">
        <f t="shared" si="65"/>
        <v>18</v>
      </c>
      <c r="AC70" s="117">
        <v>0.1125</v>
      </c>
      <c r="AE70" s="63">
        <f t="shared" si="72"/>
        <v>88.75</v>
      </c>
      <c r="AF70" s="63">
        <f t="shared" si="73"/>
        <v>11.25</v>
      </c>
      <c r="AH70" s="73">
        <v>142</v>
      </c>
      <c r="AI70" s="73">
        <f t="shared" si="74"/>
        <v>7129583.333333334</v>
      </c>
    </row>
    <row r="71" spans="1:35" ht="29.25" customHeight="1" x14ac:dyDescent="0.25">
      <c r="A71" s="3">
        <v>52</v>
      </c>
      <c r="B71" s="3">
        <v>54560</v>
      </c>
      <c r="C71" s="277" t="s">
        <v>115</v>
      </c>
      <c r="D71" s="277"/>
      <c r="E71" s="4" t="s">
        <v>18</v>
      </c>
      <c r="F71" s="3">
        <v>0</v>
      </c>
      <c r="G71" s="6">
        <v>16.48</v>
      </c>
      <c r="H71" s="6">
        <v>16.48</v>
      </c>
      <c r="I71" s="7">
        <v>72153204</v>
      </c>
      <c r="J71" s="68">
        <v>34000</v>
      </c>
      <c r="K71" s="68">
        <f t="shared" si="59"/>
        <v>560320</v>
      </c>
      <c r="L71" s="68">
        <v>23400</v>
      </c>
      <c r="M71" s="68">
        <f t="shared" si="60"/>
        <v>385632</v>
      </c>
      <c r="N71" s="68">
        <v>51514</v>
      </c>
      <c r="O71" s="68">
        <f t="shared" si="61"/>
        <v>848950.72</v>
      </c>
      <c r="P71" s="68">
        <f t="shared" si="62"/>
        <v>23400</v>
      </c>
      <c r="Q71" s="68">
        <f t="shared" si="62"/>
        <v>385632</v>
      </c>
      <c r="R71" s="68">
        <f t="shared" si="66"/>
        <v>36304.666666666664</v>
      </c>
      <c r="S71" s="68">
        <f t="shared" si="67"/>
        <v>34000</v>
      </c>
      <c r="T71" s="68">
        <f t="shared" si="68"/>
        <v>34477.837309600065</v>
      </c>
      <c r="U71" s="68">
        <f t="shared" si="69"/>
        <v>14197.988073432562</v>
      </c>
      <c r="V71" s="69">
        <f t="shared" si="70"/>
        <v>0.41180042547156087</v>
      </c>
      <c r="W71" s="68">
        <f t="shared" si="63"/>
        <v>36304.666666666664</v>
      </c>
      <c r="X71" s="68">
        <f t="shared" si="64"/>
        <v>598300.90666666662</v>
      </c>
      <c r="Y71" s="68">
        <v>10.48</v>
      </c>
      <c r="Z71" s="68">
        <f t="shared" si="71"/>
        <v>380472.90666666668</v>
      </c>
      <c r="AA71" s="117">
        <v>0.63590000000000002</v>
      </c>
      <c r="AB71" s="68">
        <f t="shared" si="65"/>
        <v>6</v>
      </c>
      <c r="AC71" s="117">
        <v>0.36409999999999998</v>
      </c>
      <c r="AE71" s="63">
        <f t="shared" si="72"/>
        <v>63.592233009708735</v>
      </c>
      <c r="AF71" s="63">
        <f t="shared" si="73"/>
        <v>36.407766990291265</v>
      </c>
      <c r="AH71" s="73">
        <v>10.48</v>
      </c>
      <c r="AI71" s="73">
        <f t="shared" si="74"/>
        <v>380472.90666666668</v>
      </c>
    </row>
    <row r="72" spans="1:35" ht="37.5" customHeight="1" x14ac:dyDescent="0.25">
      <c r="A72" s="3">
        <v>53</v>
      </c>
      <c r="B72" s="3">
        <v>54560</v>
      </c>
      <c r="C72" s="277" t="s">
        <v>116</v>
      </c>
      <c r="D72" s="277"/>
      <c r="E72" s="4" t="s">
        <v>39</v>
      </c>
      <c r="F72" s="3">
        <v>0</v>
      </c>
      <c r="G72" s="59">
        <v>21</v>
      </c>
      <c r="H72" s="19">
        <v>2.25</v>
      </c>
      <c r="I72" s="7">
        <v>72101501</v>
      </c>
      <c r="J72" s="68">
        <v>18000</v>
      </c>
      <c r="K72" s="68">
        <f t="shared" si="59"/>
        <v>40500</v>
      </c>
      <c r="L72" s="68">
        <v>39000</v>
      </c>
      <c r="M72" s="68">
        <f t="shared" si="60"/>
        <v>87750</v>
      </c>
      <c r="N72" s="70">
        <v>9502</v>
      </c>
      <c r="O72" s="68">
        <f t="shared" si="61"/>
        <v>21379.5</v>
      </c>
      <c r="P72" s="68">
        <f t="shared" si="62"/>
        <v>9502</v>
      </c>
      <c r="Q72" s="68">
        <f t="shared" si="62"/>
        <v>21379.5</v>
      </c>
      <c r="R72" s="68">
        <f t="shared" si="66"/>
        <v>22167.333333333332</v>
      </c>
      <c r="S72" s="68">
        <f t="shared" si="67"/>
        <v>18000</v>
      </c>
      <c r="T72" s="68">
        <f t="shared" si="68"/>
        <v>18824.236885940194</v>
      </c>
      <c r="U72" s="68">
        <f t="shared" si="69"/>
        <v>15184.136502723273</v>
      </c>
      <c r="V72" s="69">
        <f t="shared" si="70"/>
        <v>0.8066269349842432</v>
      </c>
      <c r="W72" s="68">
        <f t="shared" si="63"/>
        <v>22167.333333333332</v>
      </c>
      <c r="X72" s="68">
        <f t="shared" si="64"/>
        <v>49876.5</v>
      </c>
      <c r="Y72" s="68">
        <v>2.25</v>
      </c>
      <c r="Z72" s="68">
        <f t="shared" si="71"/>
        <v>49876.5</v>
      </c>
      <c r="AA72" s="118">
        <v>1</v>
      </c>
      <c r="AB72" s="68">
        <f t="shared" si="65"/>
        <v>0</v>
      </c>
      <c r="AC72" s="118">
        <v>0</v>
      </c>
      <c r="AE72" s="63">
        <f t="shared" si="72"/>
        <v>100</v>
      </c>
      <c r="AF72" s="63">
        <f t="shared" si="73"/>
        <v>0</v>
      </c>
      <c r="AH72" s="73">
        <v>2.25</v>
      </c>
      <c r="AI72" s="73">
        <f t="shared" si="74"/>
        <v>49876.5</v>
      </c>
    </row>
    <row r="73" spans="1:35" ht="29.25" customHeight="1" x14ac:dyDescent="0.25">
      <c r="A73" s="3">
        <v>54</v>
      </c>
      <c r="B73" s="4">
        <v>54522</v>
      </c>
      <c r="C73" s="268" t="s">
        <v>117</v>
      </c>
      <c r="D73" s="268" t="s">
        <v>118</v>
      </c>
      <c r="E73" s="4" t="s">
        <v>18</v>
      </c>
      <c r="F73" s="3">
        <v>0</v>
      </c>
      <c r="G73" s="6">
        <v>160</v>
      </c>
      <c r="H73" s="6">
        <v>160</v>
      </c>
      <c r="I73" s="7">
        <v>72152605</v>
      </c>
      <c r="J73" s="70">
        <v>58000</v>
      </c>
      <c r="K73" s="68">
        <f t="shared" si="59"/>
        <v>9280000</v>
      </c>
      <c r="L73" s="70">
        <v>39000</v>
      </c>
      <c r="M73" s="68">
        <f t="shared" si="60"/>
        <v>6240000</v>
      </c>
      <c r="N73" s="70">
        <v>75460</v>
      </c>
      <c r="O73" s="68">
        <f t="shared" si="61"/>
        <v>12073600</v>
      </c>
      <c r="P73" s="68">
        <f t="shared" si="62"/>
        <v>39000</v>
      </c>
      <c r="Q73" s="68">
        <f t="shared" si="62"/>
        <v>6240000</v>
      </c>
      <c r="R73" s="68">
        <f t="shared" si="66"/>
        <v>57486.666666666664</v>
      </c>
      <c r="S73" s="68">
        <f t="shared" si="67"/>
        <v>58000</v>
      </c>
      <c r="T73" s="68">
        <f t="shared" si="68"/>
        <v>55471.486042914912</v>
      </c>
      <c r="U73" s="68">
        <f t="shared" si="69"/>
        <v>18235.419746562813</v>
      </c>
      <c r="V73" s="69">
        <f t="shared" si="70"/>
        <v>0.32873501410175271</v>
      </c>
      <c r="W73" s="68">
        <f t="shared" si="63"/>
        <v>57486.666666666664</v>
      </c>
      <c r="X73" s="68">
        <f t="shared" si="64"/>
        <v>9197866.666666666</v>
      </c>
      <c r="Y73" s="68">
        <v>100</v>
      </c>
      <c r="Z73" s="68">
        <f t="shared" si="71"/>
        <v>5748666.666666666</v>
      </c>
      <c r="AA73" s="117">
        <v>0.625</v>
      </c>
      <c r="AB73" s="68">
        <f t="shared" si="65"/>
        <v>60</v>
      </c>
      <c r="AC73" s="117">
        <v>0.375</v>
      </c>
      <c r="AE73" s="63">
        <f t="shared" si="72"/>
        <v>62.5</v>
      </c>
      <c r="AF73" s="63">
        <f t="shared" si="73"/>
        <v>37.5</v>
      </c>
      <c r="AH73" s="73">
        <v>100</v>
      </c>
      <c r="AI73" s="73">
        <f t="shared" si="74"/>
        <v>5748666.666666666</v>
      </c>
    </row>
    <row r="74" spans="1:35" x14ac:dyDescent="0.25">
      <c r="A74" s="88"/>
      <c r="B74" s="88"/>
      <c r="C74" s="89"/>
      <c r="D74" s="89"/>
      <c r="E74" s="88"/>
      <c r="F74" s="88"/>
      <c r="G74" s="90"/>
      <c r="H74" s="90"/>
      <c r="I74" s="88"/>
      <c r="J74" s="50"/>
      <c r="K74" s="50"/>
      <c r="L74" s="50"/>
      <c r="M74" s="50"/>
      <c r="N74" s="50"/>
      <c r="O74" s="50"/>
      <c r="P74" s="78"/>
      <c r="Q74" s="78"/>
      <c r="R74" s="74"/>
      <c r="S74" s="74"/>
      <c r="T74" s="74"/>
      <c r="U74" s="74"/>
      <c r="V74" s="74"/>
      <c r="W74" s="74"/>
      <c r="X74" s="74"/>
    </row>
    <row r="75" spans="1:35" x14ac:dyDescent="0.25">
      <c r="A75" s="256" t="s">
        <v>2</v>
      </c>
      <c r="B75" s="256"/>
      <c r="C75" s="256"/>
      <c r="D75" s="256"/>
      <c r="E75" s="256" t="s">
        <v>3</v>
      </c>
      <c r="F75" s="256"/>
      <c r="G75" s="256" t="s">
        <v>4</v>
      </c>
      <c r="H75" s="256"/>
      <c r="I75" s="256"/>
      <c r="J75" s="50"/>
      <c r="K75" s="50"/>
      <c r="L75" s="50"/>
      <c r="M75" s="50"/>
      <c r="N75" s="50"/>
      <c r="O75" s="50"/>
      <c r="P75" s="78"/>
      <c r="Q75" s="78"/>
      <c r="R75" s="74"/>
      <c r="S75" s="74"/>
      <c r="T75" s="74"/>
      <c r="U75" s="74"/>
      <c r="V75" s="74"/>
      <c r="W75" s="74"/>
      <c r="X75" s="74"/>
    </row>
    <row r="76" spans="1:35" ht="15" customHeight="1" x14ac:dyDescent="0.25">
      <c r="A76" s="256" t="s">
        <v>95</v>
      </c>
      <c r="B76" s="256"/>
      <c r="C76" s="256"/>
      <c r="D76" s="256"/>
      <c r="E76" s="256" t="s">
        <v>96</v>
      </c>
      <c r="F76" s="256"/>
      <c r="G76" s="256"/>
      <c r="H76" s="256"/>
      <c r="I76" s="256"/>
      <c r="J76" s="273" t="s">
        <v>162</v>
      </c>
      <c r="K76" s="262"/>
      <c r="L76" s="263" t="s">
        <v>164</v>
      </c>
      <c r="M76" s="263"/>
      <c r="N76" s="264" t="s">
        <v>163</v>
      </c>
      <c r="O76" s="264"/>
      <c r="P76" s="265" t="s">
        <v>159</v>
      </c>
      <c r="Q76" s="265"/>
      <c r="R76" s="266" t="s">
        <v>166</v>
      </c>
      <c r="S76" s="267" t="s">
        <v>167</v>
      </c>
      <c r="T76" s="258" t="s">
        <v>168</v>
      </c>
      <c r="U76" s="259" t="s">
        <v>169</v>
      </c>
      <c r="V76" s="260" t="s">
        <v>174</v>
      </c>
      <c r="W76" s="271" t="s">
        <v>170</v>
      </c>
      <c r="X76" s="272"/>
      <c r="Y76" s="300" t="s">
        <v>183</v>
      </c>
      <c r="Z76" s="301"/>
      <c r="AA76" s="302"/>
      <c r="AB76" s="303" t="s">
        <v>184</v>
      </c>
      <c r="AC76" s="303"/>
    </row>
    <row r="77" spans="1:35" ht="24" customHeight="1" x14ac:dyDescent="0.25">
      <c r="A77" s="1" t="s">
        <v>7</v>
      </c>
      <c r="B77" s="51" t="s">
        <v>8</v>
      </c>
      <c r="C77" s="256" t="s">
        <v>9</v>
      </c>
      <c r="D77" s="256"/>
      <c r="E77" s="51" t="s">
        <v>10</v>
      </c>
      <c r="F77" s="2" t="s">
        <v>11</v>
      </c>
      <c r="G77" s="51" t="s">
        <v>12</v>
      </c>
      <c r="H77" s="2" t="s">
        <v>13</v>
      </c>
      <c r="I77" s="51" t="s">
        <v>14</v>
      </c>
      <c r="J77" s="45" t="s">
        <v>160</v>
      </c>
      <c r="K77" s="45" t="s">
        <v>161</v>
      </c>
      <c r="L77" s="46" t="s">
        <v>160</v>
      </c>
      <c r="M77" s="46" t="s">
        <v>161</v>
      </c>
      <c r="N77" s="47" t="s">
        <v>160</v>
      </c>
      <c r="O77" s="47" t="s">
        <v>161</v>
      </c>
      <c r="P77" s="76" t="s">
        <v>160</v>
      </c>
      <c r="Q77" s="76" t="s">
        <v>161</v>
      </c>
      <c r="R77" s="266"/>
      <c r="S77" s="267"/>
      <c r="T77" s="258"/>
      <c r="U77" s="259"/>
      <c r="V77" s="261"/>
      <c r="W77" s="77" t="s">
        <v>160</v>
      </c>
      <c r="X77" s="77" t="s">
        <v>161</v>
      </c>
      <c r="Y77" s="109" t="s">
        <v>185</v>
      </c>
      <c r="Z77" s="109" t="s">
        <v>161</v>
      </c>
      <c r="AA77" s="109" t="s">
        <v>186</v>
      </c>
      <c r="AB77" s="109" t="s">
        <v>185</v>
      </c>
      <c r="AC77" s="109" t="s">
        <v>186</v>
      </c>
    </row>
    <row r="78" spans="1:35" ht="40.5" customHeight="1" x14ac:dyDescent="0.25">
      <c r="A78" s="3">
        <v>55</v>
      </c>
      <c r="B78" s="4">
        <v>54730</v>
      </c>
      <c r="C78" s="268" t="s">
        <v>99</v>
      </c>
      <c r="D78" s="268" t="s">
        <v>100</v>
      </c>
      <c r="E78" s="4" t="s">
        <v>18</v>
      </c>
      <c r="F78" s="3">
        <v>0</v>
      </c>
      <c r="G78" s="6">
        <v>150</v>
      </c>
      <c r="H78" s="6">
        <v>150</v>
      </c>
      <c r="I78" s="7">
        <v>72151303</v>
      </c>
      <c r="J78" s="68">
        <v>29000</v>
      </c>
      <c r="K78" s="68">
        <f>H78*J78</f>
        <v>4350000</v>
      </c>
      <c r="L78" s="68">
        <v>78000</v>
      </c>
      <c r="M78" s="68">
        <f>H78*L78</f>
        <v>11700000</v>
      </c>
      <c r="N78" s="68">
        <v>23817</v>
      </c>
      <c r="O78" s="68">
        <f>H78*N78</f>
        <v>3572550</v>
      </c>
      <c r="P78" s="68">
        <f t="shared" ref="P78:Q82" si="75">MIN(J78,L78,N78)</f>
        <v>23817</v>
      </c>
      <c r="Q78" s="68">
        <f t="shared" si="75"/>
        <v>3572550</v>
      </c>
      <c r="R78" s="68">
        <f>AVERAGE(J78,L78,N78)</f>
        <v>43605.666666666664</v>
      </c>
      <c r="S78" s="68">
        <f>MEDIAN(J78,L78,N78)</f>
        <v>29000</v>
      </c>
      <c r="T78" s="68">
        <f>GEOMEAN(J78,L78,N78)</f>
        <v>37768.223062938385</v>
      </c>
      <c r="U78" s="68">
        <f>STDEV(J78,L78,N78)</f>
        <v>29898.88787786819</v>
      </c>
      <c r="V78" s="69">
        <f>U78/T78</f>
        <v>0.79164137079056007</v>
      </c>
      <c r="W78" s="68">
        <f>+R78</f>
        <v>43605.666666666664</v>
      </c>
      <c r="X78" s="68">
        <f>H78*W78</f>
        <v>6540850</v>
      </c>
      <c r="Y78" s="68">
        <v>100</v>
      </c>
      <c r="Z78" s="68">
        <f>W78*Y78</f>
        <v>4360566.666666666</v>
      </c>
      <c r="AA78" s="117">
        <v>0.66669999999999996</v>
      </c>
      <c r="AB78" s="68">
        <f>H78-Y78</f>
        <v>50</v>
      </c>
      <c r="AC78" s="117">
        <v>0.33329999999999999</v>
      </c>
      <c r="AE78" s="63">
        <f>Y78*100/H78</f>
        <v>66.666666666666671</v>
      </c>
      <c r="AF78" s="63">
        <f>100-AE78</f>
        <v>33.333333333333329</v>
      </c>
      <c r="AH78" s="73">
        <v>100</v>
      </c>
      <c r="AI78" s="73">
        <f>AH78*W78</f>
        <v>4360566.666666666</v>
      </c>
    </row>
    <row r="79" spans="1:35" ht="27" customHeight="1" x14ac:dyDescent="0.25">
      <c r="A79" s="3">
        <v>56</v>
      </c>
      <c r="B79" s="4">
        <v>54760</v>
      </c>
      <c r="C79" s="268" t="s">
        <v>101</v>
      </c>
      <c r="D79" s="268"/>
      <c r="E79" s="4" t="s">
        <v>31</v>
      </c>
      <c r="F79" s="3">
        <v>0</v>
      </c>
      <c r="G79" s="6">
        <v>10</v>
      </c>
      <c r="H79" s="6">
        <v>10</v>
      </c>
      <c r="I79" s="7">
        <v>72154032</v>
      </c>
      <c r="J79" s="70">
        <v>340000</v>
      </c>
      <c r="K79" s="68">
        <f>H79*J79</f>
        <v>3400000</v>
      </c>
      <c r="L79" s="70">
        <v>91000</v>
      </c>
      <c r="M79" s="68">
        <f>H79*L79</f>
        <v>910000</v>
      </c>
      <c r="N79" s="70">
        <v>228120</v>
      </c>
      <c r="O79" s="68">
        <f>H79*N79</f>
        <v>2281200</v>
      </c>
      <c r="P79" s="68">
        <f t="shared" si="75"/>
        <v>91000</v>
      </c>
      <c r="Q79" s="68">
        <f t="shared" si="75"/>
        <v>910000</v>
      </c>
      <c r="R79" s="68">
        <f t="shared" ref="R79:R82" si="76">AVERAGE(J79,L79,N79)</f>
        <v>219706.66666666666</v>
      </c>
      <c r="S79" s="68">
        <f t="shared" ref="S79:S82" si="77">MEDIAN(J79,L79,N79)</f>
        <v>228120</v>
      </c>
      <c r="T79" s="68">
        <f t="shared" ref="T79:T82" si="78">GEOMEAN(J79,L79,N79)</f>
        <v>191820.29626724054</v>
      </c>
      <c r="U79" s="68">
        <f t="shared" ref="U79:U82" si="79">STDEV(J79,L79,N79)</f>
        <v>124713.02311039263</v>
      </c>
      <c r="V79" s="69">
        <f t="shared" ref="V79:V82" si="80">U79/T79</f>
        <v>0.65015551293198259</v>
      </c>
      <c r="W79" s="68">
        <f>+R79</f>
        <v>219706.66666666666</v>
      </c>
      <c r="X79" s="68">
        <f>H79*W79</f>
        <v>2197066.6666666665</v>
      </c>
      <c r="Y79" s="68">
        <v>3</v>
      </c>
      <c r="Z79" s="68">
        <f t="shared" ref="Z79:Z82" si="81">W79*Y79</f>
        <v>659120</v>
      </c>
      <c r="AA79" s="117">
        <v>0.3</v>
      </c>
      <c r="AB79" s="68">
        <f t="shared" ref="AB79:AB82" si="82">H79-Y79</f>
        <v>7</v>
      </c>
      <c r="AC79" s="117">
        <v>0.7</v>
      </c>
      <c r="AE79" s="63">
        <f t="shared" ref="AE79:AE82" si="83">Y79*100/H79</f>
        <v>30</v>
      </c>
      <c r="AF79" s="63">
        <f t="shared" ref="AF79:AF82" si="84">100-AE79</f>
        <v>70</v>
      </c>
      <c r="AH79" s="73">
        <v>3</v>
      </c>
      <c r="AI79" s="73">
        <f t="shared" ref="AI79:AI82" si="85">AH79*W79</f>
        <v>659120</v>
      </c>
    </row>
    <row r="80" spans="1:35" ht="27.75" customHeight="1" x14ac:dyDescent="0.25">
      <c r="A80" s="3">
        <v>57</v>
      </c>
      <c r="B80" s="4">
        <v>54760</v>
      </c>
      <c r="C80" s="268" t="s">
        <v>102</v>
      </c>
      <c r="D80" s="268" t="s">
        <v>103</v>
      </c>
      <c r="E80" s="4" t="s">
        <v>18</v>
      </c>
      <c r="F80" s="3">
        <v>0</v>
      </c>
      <c r="G80" s="6">
        <v>40</v>
      </c>
      <c r="H80" s="6">
        <v>40</v>
      </c>
      <c r="I80" s="7">
        <v>72154032</v>
      </c>
      <c r="J80" s="70">
        <v>34000</v>
      </c>
      <c r="K80" s="68">
        <f>H80*J80</f>
        <v>1360000</v>
      </c>
      <c r="L80" s="70">
        <v>104000</v>
      </c>
      <c r="M80" s="68">
        <f>H80*L80</f>
        <v>4160000</v>
      </c>
      <c r="N80" s="70">
        <v>924800</v>
      </c>
      <c r="O80" s="68">
        <f>H80*N80</f>
        <v>36992000</v>
      </c>
      <c r="P80" s="68">
        <f t="shared" si="75"/>
        <v>34000</v>
      </c>
      <c r="Q80" s="68">
        <f t="shared" si="75"/>
        <v>1360000</v>
      </c>
      <c r="R80" s="68">
        <f t="shared" si="76"/>
        <v>354266.66666666669</v>
      </c>
      <c r="S80" s="68">
        <f>MEDIAN(J80,L80,N80)</f>
        <v>104000</v>
      </c>
      <c r="T80" s="68">
        <f>GEOMEAN(J80,L80,N80)</f>
        <v>148429.4320963104</v>
      </c>
      <c r="U80" s="68">
        <f t="shared" si="79"/>
        <v>495334.44593863381</v>
      </c>
      <c r="V80" s="69">
        <f t="shared" si="80"/>
        <v>3.3371713341679401</v>
      </c>
      <c r="W80" s="68">
        <f>+R80</f>
        <v>354266.66666666669</v>
      </c>
      <c r="X80" s="68">
        <f>H80*W80</f>
        <v>14170666.666666668</v>
      </c>
      <c r="Y80" s="68">
        <v>15</v>
      </c>
      <c r="Z80" s="68">
        <f t="shared" si="81"/>
        <v>5314000</v>
      </c>
      <c r="AA80" s="117">
        <v>0.375</v>
      </c>
      <c r="AB80" s="68">
        <f t="shared" si="82"/>
        <v>25</v>
      </c>
      <c r="AC80" s="117">
        <v>0.625</v>
      </c>
      <c r="AE80" s="63">
        <f t="shared" si="83"/>
        <v>37.5</v>
      </c>
      <c r="AF80" s="63">
        <f t="shared" si="84"/>
        <v>62.5</v>
      </c>
      <c r="AH80" s="73">
        <v>15</v>
      </c>
      <c r="AI80" s="73">
        <f t="shared" si="85"/>
        <v>5314000</v>
      </c>
    </row>
    <row r="81" spans="1:35" ht="35.25" customHeight="1" x14ac:dyDescent="0.25">
      <c r="A81" s="3">
        <v>58</v>
      </c>
      <c r="B81" s="4">
        <v>54790</v>
      </c>
      <c r="C81" s="277" t="s">
        <v>119</v>
      </c>
      <c r="D81" s="277" t="s">
        <v>120</v>
      </c>
      <c r="E81" s="4" t="s">
        <v>18</v>
      </c>
      <c r="F81" s="3">
        <v>0</v>
      </c>
      <c r="G81" s="6">
        <v>290</v>
      </c>
      <c r="H81" s="6">
        <v>290</v>
      </c>
      <c r="I81" s="7">
        <v>73181104</v>
      </c>
      <c r="J81" s="68">
        <v>38000</v>
      </c>
      <c r="K81" s="68">
        <f>H81*J81</f>
        <v>11020000</v>
      </c>
      <c r="L81" s="68">
        <v>104000</v>
      </c>
      <c r="M81" s="68">
        <f>H81*L81</f>
        <v>30160000</v>
      </c>
      <c r="N81" s="68">
        <v>27790</v>
      </c>
      <c r="O81" s="68">
        <f>H81*N81</f>
        <v>8059100</v>
      </c>
      <c r="P81" s="68">
        <f t="shared" si="75"/>
        <v>27790</v>
      </c>
      <c r="Q81" s="68">
        <f t="shared" si="75"/>
        <v>8059100</v>
      </c>
      <c r="R81" s="68">
        <f t="shared" si="76"/>
        <v>56596.666666666664</v>
      </c>
      <c r="S81" s="68">
        <f t="shared" si="77"/>
        <v>38000</v>
      </c>
      <c r="T81" s="68">
        <f t="shared" si="78"/>
        <v>47888.933015640381</v>
      </c>
      <c r="U81" s="68">
        <f t="shared" si="79"/>
        <v>41368.684210805317</v>
      </c>
      <c r="V81" s="69">
        <f t="shared" si="80"/>
        <v>0.86384643811743367</v>
      </c>
      <c r="W81" s="68">
        <f>+R81</f>
        <v>56596.666666666664</v>
      </c>
      <c r="X81" s="68">
        <f>H81*W81</f>
        <v>16413033.333333332</v>
      </c>
      <c r="Y81" s="68">
        <v>120</v>
      </c>
      <c r="Z81" s="68">
        <f t="shared" si="81"/>
        <v>6791600</v>
      </c>
      <c r="AA81" s="117">
        <v>0.4138</v>
      </c>
      <c r="AB81" s="68">
        <f t="shared" si="82"/>
        <v>170</v>
      </c>
      <c r="AC81" s="117">
        <v>0.58620000000000005</v>
      </c>
      <c r="AE81" s="63">
        <f t="shared" si="83"/>
        <v>41.379310344827587</v>
      </c>
      <c r="AF81" s="63">
        <f t="shared" si="84"/>
        <v>58.620689655172413</v>
      </c>
      <c r="AH81" s="73">
        <v>120</v>
      </c>
      <c r="AI81" s="73">
        <f t="shared" si="85"/>
        <v>6791600</v>
      </c>
    </row>
    <row r="82" spans="1:35" ht="29.25" customHeight="1" x14ac:dyDescent="0.25">
      <c r="A82" s="3">
        <v>59</v>
      </c>
      <c r="B82" s="8">
        <v>54790</v>
      </c>
      <c r="C82" s="268" t="s">
        <v>121</v>
      </c>
      <c r="D82" s="268" t="s">
        <v>122</v>
      </c>
      <c r="E82" s="4" t="s">
        <v>18</v>
      </c>
      <c r="F82" s="3">
        <v>0</v>
      </c>
      <c r="G82" s="6">
        <v>118.45</v>
      </c>
      <c r="H82" s="6">
        <v>118.45</v>
      </c>
      <c r="I82" s="7">
        <v>72153501</v>
      </c>
      <c r="J82" s="68">
        <v>28000</v>
      </c>
      <c r="K82" s="68">
        <f>H82*J82</f>
        <v>3316600</v>
      </c>
      <c r="L82" s="68">
        <v>58500</v>
      </c>
      <c r="M82" s="68">
        <f>H82*L82</f>
        <v>6929325</v>
      </c>
      <c r="N82" s="68">
        <v>13328</v>
      </c>
      <c r="O82" s="68">
        <f>H82*N82</f>
        <v>1578701.6</v>
      </c>
      <c r="P82" s="68">
        <f t="shared" si="75"/>
        <v>13328</v>
      </c>
      <c r="Q82" s="68">
        <f t="shared" si="75"/>
        <v>1578701.6</v>
      </c>
      <c r="R82" s="68">
        <f t="shared" si="76"/>
        <v>33276</v>
      </c>
      <c r="S82" s="68">
        <f t="shared" si="77"/>
        <v>28000</v>
      </c>
      <c r="T82" s="68">
        <f t="shared" si="78"/>
        <v>27948.572266935163</v>
      </c>
      <c r="U82" s="68">
        <f t="shared" si="79"/>
        <v>23043.535492627863</v>
      </c>
      <c r="V82" s="69">
        <f t="shared" si="80"/>
        <v>0.82449776942236674</v>
      </c>
      <c r="W82" s="68">
        <f>+R82</f>
        <v>33276</v>
      </c>
      <c r="X82" s="68">
        <f>H82*W82</f>
        <v>3941542.2</v>
      </c>
      <c r="Y82" s="68">
        <v>100.45</v>
      </c>
      <c r="Z82" s="68">
        <f t="shared" si="81"/>
        <v>3342574.2</v>
      </c>
      <c r="AA82" s="117">
        <v>0.84799999999999998</v>
      </c>
      <c r="AB82" s="68">
        <f t="shared" si="82"/>
        <v>18</v>
      </c>
      <c r="AC82" s="117">
        <v>0.152</v>
      </c>
      <c r="AE82" s="63">
        <f t="shared" si="83"/>
        <v>84.803714647530597</v>
      </c>
      <c r="AF82" s="63">
        <f t="shared" si="84"/>
        <v>15.196285352469403</v>
      </c>
      <c r="AH82" s="73">
        <v>100.45</v>
      </c>
      <c r="AI82" s="73">
        <f t="shared" si="85"/>
        <v>3342574.2</v>
      </c>
    </row>
    <row r="83" spans="1:35" x14ac:dyDescent="0.25">
      <c r="A83" s="91"/>
      <c r="B83" s="92"/>
      <c r="C83" s="92"/>
      <c r="D83" s="92"/>
      <c r="E83" s="92"/>
      <c r="F83" s="92"/>
      <c r="G83" s="92"/>
      <c r="H83" s="92"/>
      <c r="I83" s="92"/>
      <c r="J83" s="50"/>
      <c r="K83" s="50"/>
      <c r="L83" s="50"/>
      <c r="M83" s="50"/>
      <c r="N83" s="50"/>
      <c r="O83" s="50"/>
      <c r="P83" s="78"/>
      <c r="Q83" s="78"/>
      <c r="R83" s="74"/>
      <c r="S83" s="74"/>
      <c r="T83" s="74"/>
      <c r="U83" s="74"/>
      <c r="V83" s="74"/>
      <c r="W83" s="74"/>
      <c r="X83" s="74"/>
    </row>
    <row r="84" spans="1:35" x14ac:dyDescent="0.25">
      <c r="A84" s="256" t="s">
        <v>2</v>
      </c>
      <c r="B84" s="256"/>
      <c r="C84" s="256"/>
      <c r="D84" s="256"/>
      <c r="E84" s="256" t="s">
        <v>3</v>
      </c>
      <c r="F84" s="256"/>
      <c r="G84" s="256" t="s">
        <v>4</v>
      </c>
      <c r="H84" s="256"/>
      <c r="I84" s="256"/>
      <c r="J84" s="50"/>
      <c r="K84" s="50"/>
      <c r="L84" s="50"/>
      <c r="M84" s="50"/>
      <c r="N84" s="50"/>
      <c r="O84" s="50"/>
      <c r="P84" s="78"/>
      <c r="Q84" s="78"/>
      <c r="R84" s="74"/>
      <c r="S84" s="74"/>
      <c r="T84" s="74"/>
      <c r="U84" s="74"/>
      <c r="V84" s="74"/>
      <c r="W84" s="74"/>
      <c r="X84" s="74"/>
    </row>
    <row r="85" spans="1:35" ht="15" customHeight="1" x14ac:dyDescent="0.25">
      <c r="A85" s="256" t="s">
        <v>51</v>
      </c>
      <c r="B85" s="256"/>
      <c r="C85" s="256"/>
      <c r="D85" s="256"/>
      <c r="E85" s="256" t="s">
        <v>52</v>
      </c>
      <c r="F85" s="256"/>
      <c r="G85" s="256"/>
      <c r="H85" s="256"/>
      <c r="I85" s="256"/>
      <c r="J85" s="273" t="s">
        <v>162</v>
      </c>
      <c r="K85" s="262"/>
      <c r="L85" s="263" t="s">
        <v>164</v>
      </c>
      <c r="M85" s="263"/>
      <c r="N85" s="264" t="s">
        <v>163</v>
      </c>
      <c r="O85" s="264"/>
      <c r="P85" s="265" t="s">
        <v>159</v>
      </c>
      <c r="Q85" s="265"/>
      <c r="R85" s="266" t="s">
        <v>166</v>
      </c>
      <c r="S85" s="267" t="s">
        <v>167</v>
      </c>
      <c r="T85" s="258" t="s">
        <v>168</v>
      </c>
      <c r="U85" s="259" t="s">
        <v>169</v>
      </c>
      <c r="V85" s="260" t="s">
        <v>174</v>
      </c>
      <c r="W85" s="271" t="s">
        <v>170</v>
      </c>
      <c r="X85" s="272"/>
      <c r="Y85" s="300" t="s">
        <v>183</v>
      </c>
      <c r="Z85" s="301"/>
      <c r="AA85" s="302"/>
      <c r="AB85" s="303" t="s">
        <v>184</v>
      </c>
      <c r="AC85" s="303"/>
    </row>
    <row r="86" spans="1:35" ht="45" customHeight="1" x14ac:dyDescent="0.25">
      <c r="A86" s="1" t="s">
        <v>7</v>
      </c>
      <c r="B86" s="51" t="s">
        <v>8</v>
      </c>
      <c r="C86" s="256" t="s">
        <v>9</v>
      </c>
      <c r="D86" s="256"/>
      <c r="E86" s="51" t="s">
        <v>10</v>
      </c>
      <c r="F86" s="2" t="s">
        <v>11</v>
      </c>
      <c r="G86" s="51" t="s">
        <v>12</v>
      </c>
      <c r="H86" s="2" t="s">
        <v>13</v>
      </c>
      <c r="I86" s="51" t="s">
        <v>14</v>
      </c>
      <c r="J86" s="45" t="s">
        <v>160</v>
      </c>
      <c r="K86" s="45" t="s">
        <v>161</v>
      </c>
      <c r="L86" s="46" t="s">
        <v>160</v>
      </c>
      <c r="M86" s="46" t="s">
        <v>161</v>
      </c>
      <c r="N86" s="47" t="s">
        <v>160</v>
      </c>
      <c r="O86" s="47" t="s">
        <v>161</v>
      </c>
      <c r="P86" s="76" t="s">
        <v>160</v>
      </c>
      <c r="Q86" s="76" t="s">
        <v>161</v>
      </c>
      <c r="R86" s="266"/>
      <c r="S86" s="267"/>
      <c r="T86" s="258"/>
      <c r="U86" s="259"/>
      <c r="V86" s="261"/>
      <c r="W86" s="77" t="s">
        <v>160</v>
      </c>
      <c r="X86" s="77" t="s">
        <v>161</v>
      </c>
      <c r="Y86" s="109" t="s">
        <v>185</v>
      </c>
      <c r="Z86" s="109" t="s">
        <v>161</v>
      </c>
      <c r="AA86" s="109" t="s">
        <v>186</v>
      </c>
      <c r="AB86" s="109" t="s">
        <v>185</v>
      </c>
      <c r="AC86" s="109" t="s">
        <v>186</v>
      </c>
    </row>
    <row r="87" spans="1:35" ht="28.5" customHeight="1" x14ac:dyDescent="0.25">
      <c r="A87" s="3">
        <v>60</v>
      </c>
      <c r="B87" s="4">
        <v>54699</v>
      </c>
      <c r="C87" s="278" t="s">
        <v>53</v>
      </c>
      <c r="D87" s="278" t="s">
        <v>54</v>
      </c>
      <c r="E87" s="4" t="s">
        <v>18</v>
      </c>
      <c r="F87" s="3">
        <v>0</v>
      </c>
      <c r="G87" s="6">
        <v>35</v>
      </c>
      <c r="H87" s="6">
        <v>35</v>
      </c>
      <c r="I87" s="7">
        <v>72153605</v>
      </c>
      <c r="J87" s="70">
        <v>280000</v>
      </c>
      <c r="K87" s="68">
        <f>H87*J87</f>
        <v>9800000</v>
      </c>
      <c r="L87" s="70">
        <v>325000</v>
      </c>
      <c r="M87" s="68">
        <f>H87*L87</f>
        <v>11375000</v>
      </c>
      <c r="N87" s="70">
        <v>74744</v>
      </c>
      <c r="O87" s="68">
        <f>H87*N87</f>
        <v>2616040</v>
      </c>
      <c r="P87" s="68">
        <f t="shared" ref="P87:Q91" si="86">MIN(J87,L87,N87)</f>
        <v>74744</v>
      </c>
      <c r="Q87" s="68">
        <f t="shared" si="86"/>
        <v>2616040</v>
      </c>
      <c r="R87" s="68">
        <f>AVERAGE(J87,L87,N87)</f>
        <v>226581.33333333334</v>
      </c>
      <c r="S87" s="68">
        <f>MEDIAN(J87,L87,N87)</f>
        <v>280000</v>
      </c>
      <c r="T87" s="68">
        <f>GEOMEAN(J87,L87,N87)</f>
        <v>189469.4710672441</v>
      </c>
      <c r="U87" s="68">
        <f>STDEV(J87,L87,N87)</f>
        <v>133406.07874206229</v>
      </c>
      <c r="V87" s="69">
        <f>U87/T87</f>
        <v>0.70410329427011231</v>
      </c>
      <c r="W87" s="68">
        <f>+R87</f>
        <v>226581.33333333334</v>
      </c>
      <c r="X87" s="68">
        <f>H87*W87</f>
        <v>7930346.666666667</v>
      </c>
      <c r="Y87" s="68">
        <v>20</v>
      </c>
      <c r="Z87" s="68">
        <f>W87*Y87</f>
        <v>4531626.666666667</v>
      </c>
      <c r="AA87" s="117">
        <v>0.57140000000000002</v>
      </c>
      <c r="AB87" s="68">
        <f>H87-Y87</f>
        <v>15</v>
      </c>
      <c r="AC87" s="117">
        <v>0.42859999999999998</v>
      </c>
      <c r="AE87" s="63">
        <f>Y87*100/H87</f>
        <v>57.142857142857146</v>
      </c>
      <c r="AF87" s="63">
        <f>100-AE87</f>
        <v>42.857142857142854</v>
      </c>
      <c r="AH87" s="73">
        <v>20</v>
      </c>
      <c r="AI87" s="73">
        <f>AH87*W87</f>
        <v>4531626.666666667</v>
      </c>
    </row>
    <row r="88" spans="1:35" ht="45" customHeight="1" x14ac:dyDescent="0.25">
      <c r="A88" s="3">
        <v>61</v>
      </c>
      <c r="B88" s="4">
        <v>54699</v>
      </c>
      <c r="C88" s="257" t="s">
        <v>55</v>
      </c>
      <c r="D88" s="257" t="s">
        <v>56</v>
      </c>
      <c r="E88" s="4" t="s">
        <v>18</v>
      </c>
      <c r="F88" s="3">
        <v>0</v>
      </c>
      <c r="G88" s="6">
        <v>18</v>
      </c>
      <c r="H88" s="6">
        <v>18</v>
      </c>
      <c r="I88" s="7">
        <v>73121506</v>
      </c>
      <c r="J88" s="68">
        <v>55000</v>
      </c>
      <c r="K88" s="68">
        <f>H88*J88</f>
        <v>990000</v>
      </c>
      <c r="L88" s="70">
        <v>104000</v>
      </c>
      <c r="M88" s="68">
        <f>H88*L88</f>
        <v>1872000</v>
      </c>
      <c r="N88" s="68">
        <v>19200</v>
      </c>
      <c r="O88" s="68">
        <f>H88*N88</f>
        <v>345600</v>
      </c>
      <c r="P88" s="68">
        <f t="shared" si="86"/>
        <v>19200</v>
      </c>
      <c r="Q88" s="68">
        <f t="shared" si="86"/>
        <v>345600</v>
      </c>
      <c r="R88" s="68">
        <f t="shared" ref="R88:R91" si="87">AVERAGE(J88,L88,N88)</f>
        <v>59400</v>
      </c>
      <c r="S88" s="68">
        <f t="shared" ref="S88:S91" si="88">MEDIAN(J88,L88,N88)</f>
        <v>55000</v>
      </c>
      <c r="T88" s="68">
        <f t="shared" ref="T88:T91" si="89">GEOMEAN(J88,L88,N88)</f>
        <v>47888.630690335041</v>
      </c>
      <c r="U88" s="68">
        <f t="shared" ref="U88:U91" si="90">STDEV(J88,L88,N88)</f>
        <v>42570.882067441358</v>
      </c>
      <c r="V88" s="69">
        <f t="shared" ref="V88:V91" si="91">U88/T88</f>
        <v>0.88895592656887301</v>
      </c>
      <c r="W88" s="68">
        <f>+R88</f>
        <v>59400</v>
      </c>
      <c r="X88" s="68">
        <f>H88*W88</f>
        <v>1069200</v>
      </c>
      <c r="Y88" s="68">
        <v>10</v>
      </c>
      <c r="Z88" s="68">
        <f t="shared" ref="Z88:Z91" si="92">W88*Y88</f>
        <v>594000</v>
      </c>
      <c r="AA88" s="117">
        <v>0.55559999999999998</v>
      </c>
      <c r="AB88" s="68">
        <f t="shared" ref="AB88:AB91" si="93">H88-Y88</f>
        <v>8</v>
      </c>
      <c r="AC88" s="117">
        <v>0.44440000000000002</v>
      </c>
      <c r="AE88" s="63">
        <f t="shared" ref="AE88:AE91" si="94">Y88*100/H88</f>
        <v>55.555555555555557</v>
      </c>
      <c r="AF88" s="63">
        <f t="shared" ref="AF88:AF91" si="95">100-AE88</f>
        <v>44.444444444444443</v>
      </c>
      <c r="AH88" s="73">
        <v>10</v>
      </c>
      <c r="AI88" s="73">
        <f t="shared" ref="AI88:AI91" si="96">AH88*W88</f>
        <v>594000</v>
      </c>
    </row>
    <row r="89" spans="1:35" ht="34.5" customHeight="1" x14ac:dyDescent="0.25">
      <c r="A89" s="3">
        <v>62</v>
      </c>
      <c r="B89" s="4">
        <v>54611</v>
      </c>
      <c r="C89" s="277" t="s">
        <v>123</v>
      </c>
      <c r="D89" s="277"/>
      <c r="E89" s="4" t="s">
        <v>58</v>
      </c>
      <c r="F89" s="3">
        <v>0</v>
      </c>
      <c r="G89" s="6">
        <v>20</v>
      </c>
      <c r="H89" s="6">
        <v>20</v>
      </c>
      <c r="I89" s="7" t="s">
        <v>124</v>
      </c>
      <c r="J89" s="70">
        <v>165000</v>
      </c>
      <c r="K89" s="68">
        <f>H89*J89</f>
        <v>3300000</v>
      </c>
      <c r="L89" s="70">
        <v>52000</v>
      </c>
      <c r="M89" s="68">
        <f>H89*L89</f>
        <v>1040000</v>
      </c>
      <c r="N89" s="70">
        <v>91000</v>
      </c>
      <c r="O89" s="68">
        <f>H89*N89</f>
        <v>1820000</v>
      </c>
      <c r="P89" s="68">
        <f t="shared" si="86"/>
        <v>52000</v>
      </c>
      <c r="Q89" s="68">
        <f t="shared" si="86"/>
        <v>1040000</v>
      </c>
      <c r="R89" s="68">
        <f t="shared" si="87"/>
        <v>102666.66666666667</v>
      </c>
      <c r="S89" s="68">
        <f t="shared" si="88"/>
        <v>91000</v>
      </c>
      <c r="T89" s="68">
        <f t="shared" si="89"/>
        <v>92082.314483152251</v>
      </c>
      <c r="U89" s="68">
        <f t="shared" si="90"/>
        <v>57396.283271073691</v>
      </c>
      <c r="V89" s="69">
        <f t="shared" si="91"/>
        <v>0.62331495025111627</v>
      </c>
      <c r="W89" s="68">
        <f>+R89</f>
        <v>102666.66666666667</v>
      </c>
      <c r="X89" s="68">
        <f>H89*W89</f>
        <v>2053333.3333333335</v>
      </c>
      <c r="Y89" s="68">
        <v>10</v>
      </c>
      <c r="Z89" s="68">
        <f t="shared" si="92"/>
        <v>1026666.6666666667</v>
      </c>
      <c r="AA89" s="117">
        <v>0.5</v>
      </c>
      <c r="AB89" s="68">
        <f t="shared" si="93"/>
        <v>10</v>
      </c>
      <c r="AC89" s="117">
        <v>0.5</v>
      </c>
      <c r="AE89" s="63">
        <f t="shared" si="94"/>
        <v>50</v>
      </c>
      <c r="AF89" s="63">
        <f t="shared" si="95"/>
        <v>50</v>
      </c>
      <c r="AH89" s="73">
        <v>10</v>
      </c>
      <c r="AI89" s="73">
        <f t="shared" si="96"/>
        <v>1026666.6666666667</v>
      </c>
    </row>
    <row r="90" spans="1:35" ht="46.5" customHeight="1" x14ac:dyDescent="0.25">
      <c r="A90" s="3">
        <v>63</v>
      </c>
      <c r="B90" s="4">
        <v>54611</v>
      </c>
      <c r="C90" s="257" t="s">
        <v>57</v>
      </c>
      <c r="D90" s="257"/>
      <c r="E90" s="4" t="s">
        <v>58</v>
      </c>
      <c r="F90" s="3">
        <v>0</v>
      </c>
      <c r="G90" s="6">
        <v>40</v>
      </c>
      <c r="H90" s="6">
        <v>40</v>
      </c>
      <c r="I90" s="7" t="s">
        <v>59</v>
      </c>
      <c r="J90" s="68">
        <v>70000</v>
      </c>
      <c r="K90" s="68">
        <f>H90*J90</f>
        <v>2800000</v>
      </c>
      <c r="L90" s="68">
        <v>52000</v>
      </c>
      <c r="M90" s="68">
        <f>H90*L90</f>
        <v>2080000</v>
      </c>
      <c r="N90" s="68">
        <v>78520</v>
      </c>
      <c r="O90" s="68">
        <f>H90*N90</f>
        <v>3140800</v>
      </c>
      <c r="P90" s="68">
        <f t="shared" si="86"/>
        <v>52000</v>
      </c>
      <c r="Q90" s="68">
        <f t="shared" si="86"/>
        <v>2080000</v>
      </c>
      <c r="R90" s="68">
        <f t="shared" si="87"/>
        <v>66840</v>
      </c>
      <c r="S90" s="68">
        <f t="shared" si="88"/>
        <v>70000</v>
      </c>
      <c r="T90" s="68">
        <f t="shared" si="89"/>
        <v>65870.94462827043</v>
      </c>
      <c r="U90" s="68">
        <f t="shared" si="90"/>
        <v>13539.45346016596</v>
      </c>
      <c r="V90" s="69">
        <f t="shared" si="91"/>
        <v>0.20554515403677862</v>
      </c>
      <c r="W90" s="68">
        <f>+R90</f>
        <v>66840</v>
      </c>
      <c r="X90" s="68">
        <f>H90*W90</f>
        <v>2673600</v>
      </c>
      <c r="Y90" s="68">
        <v>15</v>
      </c>
      <c r="Z90" s="68">
        <f t="shared" si="92"/>
        <v>1002600</v>
      </c>
      <c r="AA90" s="117">
        <v>0.375</v>
      </c>
      <c r="AB90" s="68">
        <f t="shared" si="93"/>
        <v>25</v>
      </c>
      <c r="AC90" s="117">
        <v>0.625</v>
      </c>
      <c r="AE90" s="63">
        <f t="shared" si="94"/>
        <v>37.5</v>
      </c>
      <c r="AF90" s="63">
        <f t="shared" si="95"/>
        <v>62.5</v>
      </c>
      <c r="AH90" s="73">
        <v>15</v>
      </c>
      <c r="AI90" s="73">
        <f t="shared" si="96"/>
        <v>1002600</v>
      </c>
    </row>
    <row r="91" spans="1:35" ht="27.75" customHeight="1" x14ac:dyDescent="0.25">
      <c r="A91" s="3">
        <v>64</v>
      </c>
      <c r="B91" s="4">
        <v>54611</v>
      </c>
      <c r="C91" s="279" t="s">
        <v>61</v>
      </c>
      <c r="D91" s="279" t="s">
        <v>62</v>
      </c>
      <c r="E91" s="4" t="s">
        <v>58</v>
      </c>
      <c r="F91" s="3">
        <v>0</v>
      </c>
      <c r="G91" s="6">
        <v>6</v>
      </c>
      <c r="H91" s="6">
        <v>6</v>
      </c>
      <c r="I91" s="7" t="s">
        <v>124</v>
      </c>
      <c r="J91" s="68">
        <v>140000</v>
      </c>
      <c r="K91" s="68">
        <f>H91*J91</f>
        <v>840000</v>
      </c>
      <c r="L91" s="68">
        <v>45500</v>
      </c>
      <c r="M91" s="68">
        <f>H91*L91</f>
        <v>273000</v>
      </c>
      <c r="N91" s="68">
        <v>51220</v>
      </c>
      <c r="O91" s="68">
        <f>H91*N91</f>
        <v>307320</v>
      </c>
      <c r="P91" s="68">
        <f t="shared" si="86"/>
        <v>45500</v>
      </c>
      <c r="Q91" s="68">
        <f t="shared" si="86"/>
        <v>273000</v>
      </c>
      <c r="R91" s="68">
        <f t="shared" si="87"/>
        <v>78906.666666666672</v>
      </c>
      <c r="S91" s="68">
        <f t="shared" si="88"/>
        <v>51220</v>
      </c>
      <c r="T91" s="68">
        <f t="shared" si="89"/>
        <v>68842.981187807614</v>
      </c>
      <c r="U91" s="68">
        <f t="shared" si="90"/>
        <v>52985.621949103646</v>
      </c>
      <c r="V91" s="69">
        <f t="shared" si="91"/>
        <v>0.76965902746942094</v>
      </c>
      <c r="W91" s="68">
        <f>+R91</f>
        <v>78906.666666666672</v>
      </c>
      <c r="X91" s="68">
        <f>H91*W91</f>
        <v>473440</v>
      </c>
      <c r="Y91" s="68">
        <v>3</v>
      </c>
      <c r="Z91" s="68">
        <f t="shared" si="92"/>
        <v>236720</v>
      </c>
      <c r="AA91" s="117">
        <v>0.5</v>
      </c>
      <c r="AB91" s="68">
        <f t="shared" si="93"/>
        <v>3</v>
      </c>
      <c r="AC91" s="117">
        <v>0.5</v>
      </c>
      <c r="AE91" s="63">
        <f t="shared" si="94"/>
        <v>50</v>
      </c>
      <c r="AF91" s="63">
        <f t="shared" si="95"/>
        <v>50</v>
      </c>
      <c r="AH91" s="73">
        <v>3</v>
      </c>
      <c r="AI91" s="73">
        <f t="shared" si="96"/>
        <v>236720</v>
      </c>
    </row>
    <row r="92" spans="1:35" x14ac:dyDescent="0.25">
      <c r="A92" s="91"/>
      <c r="B92" s="92"/>
      <c r="C92" s="92"/>
      <c r="D92" s="92"/>
      <c r="E92" s="92"/>
      <c r="F92" s="92"/>
      <c r="G92" s="92"/>
      <c r="H92" s="92"/>
      <c r="I92" s="92"/>
      <c r="J92" s="50"/>
      <c r="K92" s="50"/>
      <c r="L92" s="50"/>
      <c r="M92" s="50"/>
      <c r="N92" s="50"/>
      <c r="O92" s="50"/>
      <c r="P92" s="78"/>
      <c r="Q92" s="78"/>
      <c r="R92" s="74"/>
      <c r="S92" s="74"/>
      <c r="T92" s="74"/>
      <c r="U92" s="74"/>
      <c r="V92" s="74"/>
      <c r="W92" s="73"/>
      <c r="X92" s="73"/>
    </row>
    <row r="93" spans="1:35" x14ac:dyDescent="0.25">
      <c r="A93" s="9" t="s">
        <v>125</v>
      </c>
      <c r="B93" s="9"/>
      <c r="C93" s="9"/>
      <c r="D93" s="119"/>
      <c r="E93" s="255" t="s">
        <v>1</v>
      </c>
      <c r="F93" s="255"/>
      <c r="G93" s="255"/>
      <c r="H93" s="255"/>
      <c r="I93" s="120">
        <v>164000002285</v>
      </c>
      <c r="J93" s="50"/>
      <c r="K93" s="50"/>
      <c r="L93" s="50"/>
      <c r="M93" s="50"/>
      <c r="N93" s="50"/>
      <c r="O93" s="50"/>
      <c r="P93" s="78"/>
      <c r="Q93" s="78"/>
      <c r="R93" s="74"/>
      <c r="S93" s="74"/>
      <c r="T93" s="74"/>
      <c r="U93" s="74"/>
      <c r="V93" s="74"/>
      <c r="W93" s="74"/>
      <c r="X93" s="74"/>
    </row>
    <row r="94" spans="1:35" x14ac:dyDescent="0.25">
      <c r="A94" s="256" t="s">
        <v>2</v>
      </c>
      <c r="B94" s="256"/>
      <c r="C94" s="256"/>
      <c r="D94" s="256"/>
      <c r="E94" s="256" t="s">
        <v>3</v>
      </c>
      <c r="F94" s="256"/>
      <c r="G94" s="256" t="s">
        <v>4</v>
      </c>
      <c r="H94" s="256"/>
      <c r="I94" s="256"/>
      <c r="J94" s="50"/>
      <c r="K94" s="50"/>
      <c r="L94" s="50"/>
      <c r="M94" s="50"/>
      <c r="N94" s="50"/>
      <c r="O94" s="50"/>
      <c r="P94" s="78"/>
      <c r="Q94" s="78"/>
      <c r="R94" s="74"/>
      <c r="S94" s="74"/>
      <c r="T94" s="74"/>
      <c r="U94" s="74"/>
      <c r="V94" s="74"/>
      <c r="W94" s="74"/>
      <c r="X94" s="74"/>
    </row>
    <row r="95" spans="1:35" ht="15" customHeight="1" x14ac:dyDescent="0.25">
      <c r="A95" s="256" t="s">
        <v>5</v>
      </c>
      <c r="B95" s="256"/>
      <c r="C95" s="256"/>
      <c r="D95" s="256"/>
      <c r="E95" s="256" t="s">
        <v>6</v>
      </c>
      <c r="F95" s="256"/>
      <c r="G95" s="256"/>
      <c r="H95" s="256"/>
      <c r="I95" s="256"/>
      <c r="J95" s="262" t="s">
        <v>162</v>
      </c>
      <c r="K95" s="262"/>
      <c r="L95" s="263" t="s">
        <v>164</v>
      </c>
      <c r="M95" s="263"/>
      <c r="N95" s="264" t="s">
        <v>163</v>
      </c>
      <c r="O95" s="264"/>
      <c r="P95" s="265" t="s">
        <v>159</v>
      </c>
      <c r="Q95" s="265"/>
      <c r="R95" s="266" t="s">
        <v>166</v>
      </c>
      <c r="S95" s="267" t="s">
        <v>167</v>
      </c>
      <c r="T95" s="258" t="s">
        <v>168</v>
      </c>
      <c r="U95" s="259" t="s">
        <v>169</v>
      </c>
      <c r="V95" s="260" t="s">
        <v>174</v>
      </c>
      <c r="W95" s="271" t="s">
        <v>170</v>
      </c>
      <c r="X95" s="272"/>
      <c r="Y95" s="300" t="s">
        <v>183</v>
      </c>
      <c r="Z95" s="301"/>
      <c r="AA95" s="302"/>
      <c r="AB95" s="303" t="s">
        <v>184</v>
      </c>
      <c r="AC95" s="303"/>
    </row>
    <row r="96" spans="1:35" ht="45" x14ac:dyDescent="0.25">
      <c r="A96" s="51" t="s">
        <v>7</v>
      </c>
      <c r="B96" s="51" t="s">
        <v>8</v>
      </c>
      <c r="C96" s="256" t="s">
        <v>9</v>
      </c>
      <c r="D96" s="256"/>
      <c r="E96" s="51" t="s">
        <v>10</v>
      </c>
      <c r="F96" s="2" t="s">
        <v>11</v>
      </c>
      <c r="G96" s="51" t="s">
        <v>12</v>
      </c>
      <c r="H96" s="2" t="s">
        <v>13</v>
      </c>
      <c r="I96" s="51" t="s">
        <v>14</v>
      </c>
      <c r="J96" s="45" t="s">
        <v>160</v>
      </c>
      <c r="K96" s="45" t="s">
        <v>161</v>
      </c>
      <c r="L96" s="46" t="s">
        <v>160</v>
      </c>
      <c r="M96" s="46" t="s">
        <v>161</v>
      </c>
      <c r="N96" s="47" t="s">
        <v>160</v>
      </c>
      <c r="O96" s="47" t="s">
        <v>161</v>
      </c>
      <c r="P96" s="76" t="s">
        <v>160</v>
      </c>
      <c r="Q96" s="76" t="s">
        <v>161</v>
      </c>
      <c r="R96" s="266"/>
      <c r="S96" s="267"/>
      <c r="T96" s="258"/>
      <c r="U96" s="259"/>
      <c r="V96" s="261"/>
      <c r="W96" s="77" t="s">
        <v>160</v>
      </c>
      <c r="X96" s="77" t="s">
        <v>161</v>
      </c>
      <c r="Y96" s="109" t="s">
        <v>185</v>
      </c>
      <c r="Z96" s="109" t="s">
        <v>161</v>
      </c>
      <c r="AA96" s="109" t="s">
        <v>186</v>
      </c>
      <c r="AB96" s="109" t="s">
        <v>185</v>
      </c>
      <c r="AC96" s="109" t="s">
        <v>186</v>
      </c>
    </row>
    <row r="97" spans="1:35" x14ac:dyDescent="0.25">
      <c r="A97" s="3">
        <v>65</v>
      </c>
      <c r="B97" s="3">
        <v>54310</v>
      </c>
      <c r="C97" s="257" t="s">
        <v>20</v>
      </c>
      <c r="D97" s="257" t="s">
        <v>21</v>
      </c>
      <c r="E97" s="4" t="s">
        <v>18</v>
      </c>
      <c r="F97" s="3">
        <v>0</v>
      </c>
      <c r="G97" s="6">
        <f>32.56+35</f>
        <v>67.56</v>
      </c>
      <c r="H97" s="6">
        <f>32.56+35</f>
        <v>67.56</v>
      </c>
      <c r="I97" s="7">
        <v>72141510</v>
      </c>
      <c r="J97" s="68">
        <v>14000</v>
      </c>
      <c r="K97" s="68">
        <f>H97*J97</f>
        <v>945840</v>
      </c>
      <c r="L97" s="68">
        <v>10400</v>
      </c>
      <c r="M97" s="68">
        <f>H97*L97</f>
        <v>702624</v>
      </c>
      <c r="N97" s="68">
        <v>22802</v>
      </c>
      <c r="O97" s="68">
        <f>H97*N97</f>
        <v>1540503.12</v>
      </c>
      <c r="P97" s="68">
        <f t="shared" ref="P97:Q99" si="97">MIN(J97,L97,N97)</f>
        <v>10400</v>
      </c>
      <c r="Q97" s="68">
        <f t="shared" si="97"/>
        <v>702624</v>
      </c>
      <c r="R97" s="68">
        <f>AVERAGE(J97,L97,N97)</f>
        <v>15734</v>
      </c>
      <c r="S97" s="68">
        <f t="shared" ref="S97:S99" si="98">MEDIAN(J97,L97,N97)</f>
        <v>14000</v>
      </c>
      <c r="T97" s="68">
        <f t="shared" ref="T97:T99" si="99">GEOMEAN(J97,L97,N97)</f>
        <v>14918.028715065242</v>
      </c>
      <c r="U97" s="68">
        <f t="shared" ref="U97:U99" si="100">STDEV(J97,L97,N97)</f>
        <v>6380.2404343410135</v>
      </c>
      <c r="V97" s="69">
        <f>U97/T97</f>
        <v>0.42768656343299649</v>
      </c>
      <c r="W97" s="68">
        <f>+R97</f>
        <v>15734</v>
      </c>
      <c r="X97" s="68">
        <f>H97*W97</f>
        <v>1062989.04</v>
      </c>
      <c r="Y97" s="68">
        <v>37.56</v>
      </c>
      <c r="Z97" s="68">
        <f>W97*Y97</f>
        <v>590969.04</v>
      </c>
      <c r="AA97" s="117">
        <v>0.55600000000000005</v>
      </c>
      <c r="AB97" s="68">
        <f>H97-Y97</f>
        <v>30</v>
      </c>
      <c r="AC97" s="117">
        <v>0.44400000000000001</v>
      </c>
      <c r="AE97" s="63">
        <f>Y97*100/H97</f>
        <v>55.59502664298401</v>
      </c>
      <c r="AF97" s="63">
        <f>100-AE97</f>
        <v>44.40497335701599</v>
      </c>
      <c r="AH97" s="73">
        <v>37.56</v>
      </c>
      <c r="AI97" s="73">
        <f>AH97*W97</f>
        <v>590969.04</v>
      </c>
    </row>
    <row r="98" spans="1:35" ht="15" customHeight="1" x14ac:dyDescent="0.25">
      <c r="A98" s="3">
        <v>66</v>
      </c>
      <c r="B98" s="3">
        <v>54310</v>
      </c>
      <c r="C98" s="257" t="s">
        <v>22</v>
      </c>
      <c r="D98" s="257" t="s">
        <v>23</v>
      </c>
      <c r="E98" s="4" t="s">
        <v>18</v>
      </c>
      <c r="F98" s="3">
        <v>0</v>
      </c>
      <c r="G98" s="6">
        <f>33+27+45</f>
        <v>105</v>
      </c>
      <c r="H98" s="6">
        <f>33+27+45</f>
        <v>105</v>
      </c>
      <c r="I98" s="7">
        <v>72141510</v>
      </c>
      <c r="J98" s="68">
        <v>14000</v>
      </c>
      <c r="K98" s="68">
        <f>H98*J98</f>
        <v>1470000</v>
      </c>
      <c r="L98" s="68">
        <v>10400</v>
      </c>
      <c r="M98" s="68">
        <f>H98*L98</f>
        <v>1092000</v>
      </c>
      <c r="N98" s="68">
        <v>22802</v>
      </c>
      <c r="O98" s="68">
        <f>H98*N98</f>
        <v>2394210</v>
      </c>
      <c r="P98" s="68">
        <f t="shared" si="97"/>
        <v>10400</v>
      </c>
      <c r="Q98" s="68">
        <f t="shared" si="97"/>
        <v>1092000</v>
      </c>
      <c r="R98" s="68">
        <f t="shared" ref="R98:R99" si="101">AVERAGE(J98,L98,N98)</f>
        <v>15734</v>
      </c>
      <c r="S98" s="68">
        <f t="shared" si="98"/>
        <v>14000</v>
      </c>
      <c r="T98" s="68">
        <f t="shared" si="99"/>
        <v>14918.028715065242</v>
      </c>
      <c r="U98" s="68">
        <f t="shared" si="100"/>
        <v>6380.2404343410135</v>
      </c>
      <c r="V98" s="69">
        <f t="shared" ref="V98:V99" si="102">U98/T98</f>
        <v>0.42768656343299649</v>
      </c>
      <c r="W98" s="68">
        <f>+R98</f>
        <v>15734</v>
      </c>
      <c r="X98" s="68">
        <f>H98*W98</f>
        <v>1652070</v>
      </c>
      <c r="Y98" s="68">
        <v>95</v>
      </c>
      <c r="Z98" s="68">
        <f t="shared" ref="Z98:Z99" si="103">W98*Y98</f>
        <v>1494730</v>
      </c>
      <c r="AA98" s="117">
        <v>0.90480000000000005</v>
      </c>
      <c r="AB98" s="68">
        <f t="shared" ref="AB98:AB99" si="104">H98-Y98</f>
        <v>10</v>
      </c>
      <c r="AC98" s="117">
        <v>9.5200000000000007E-2</v>
      </c>
      <c r="AE98" s="63">
        <f t="shared" ref="AE98:AE99" si="105">Y98*100/H98</f>
        <v>90.476190476190482</v>
      </c>
      <c r="AF98" s="63">
        <f t="shared" ref="AF98:AF99" si="106">100-AE98</f>
        <v>9.5238095238095184</v>
      </c>
      <c r="AH98" s="73">
        <v>95</v>
      </c>
      <c r="AI98" s="73">
        <f t="shared" ref="AI98:AI99" si="107">AH98*W98</f>
        <v>1494730</v>
      </c>
    </row>
    <row r="99" spans="1:35" ht="36" customHeight="1" x14ac:dyDescent="0.25">
      <c r="A99" s="3">
        <v>67</v>
      </c>
      <c r="B99" s="3">
        <v>54330</v>
      </c>
      <c r="C99" s="257" t="s">
        <v>24</v>
      </c>
      <c r="D99" s="257" t="s">
        <v>25</v>
      </c>
      <c r="E99" s="4" t="s">
        <v>26</v>
      </c>
      <c r="F99" s="3">
        <v>0</v>
      </c>
      <c r="G99" s="6">
        <v>6</v>
      </c>
      <c r="H99" s="6">
        <v>6</v>
      </c>
      <c r="I99" s="7">
        <v>72141511</v>
      </c>
      <c r="J99" s="68">
        <v>67000</v>
      </c>
      <c r="K99" s="68">
        <f>H99*J99</f>
        <v>402000</v>
      </c>
      <c r="L99" s="68">
        <v>52000</v>
      </c>
      <c r="M99" s="68">
        <f>H99*L99</f>
        <v>312000</v>
      </c>
      <c r="N99" s="70">
        <v>600225</v>
      </c>
      <c r="O99" s="68">
        <f>H99*N99</f>
        <v>3601350</v>
      </c>
      <c r="P99" s="68">
        <f t="shared" si="97"/>
        <v>52000</v>
      </c>
      <c r="Q99" s="68">
        <f t="shared" si="97"/>
        <v>312000</v>
      </c>
      <c r="R99" s="68">
        <f t="shared" si="101"/>
        <v>239741.66666666666</v>
      </c>
      <c r="S99" s="68">
        <f t="shared" si="98"/>
        <v>67000</v>
      </c>
      <c r="T99" s="68">
        <f t="shared" si="99"/>
        <v>127878.46333148415</v>
      </c>
      <c r="U99" s="68">
        <f t="shared" si="100"/>
        <v>312277.8013377405</v>
      </c>
      <c r="V99" s="69">
        <f t="shared" si="102"/>
        <v>2.4419890042646184</v>
      </c>
      <c r="W99" s="68">
        <f>+P99</f>
        <v>52000</v>
      </c>
      <c r="X99" s="68">
        <f>H99*W99</f>
        <v>312000</v>
      </c>
      <c r="Y99" s="68">
        <v>3</v>
      </c>
      <c r="Z99" s="68">
        <f t="shared" si="103"/>
        <v>156000</v>
      </c>
      <c r="AA99" s="117">
        <v>0.5</v>
      </c>
      <c r="AB99" s="68">
        <f t="shared" si="104"/>
        <v>3</v>
      </c>
      <c r="AC99" s="117">
        <v>0.5</v>
      </c>
      <c r="AE99" s="63">
        <f t="shared" si="105"/>
        <v>50</v>
      </c>
      <c r="AF99" s="63">
        <f t="shared" si="106"/>
        <v>50</v>
      </c>
      <c r="AH99" s="73">
        <v>3</v>
      </c>
      <c r="AI99" s="73">
        <f t="shared" si="107"/>
        <v>156000</v>
      </c>
    </row>
    <row r="100" spans="1:35" x14ac:dyDescent="0.25">
      <c r="A100" s="88"/>
      <c r="B100" s="88"/>
      <c r="C100" s="89"/>
      <c r="D100" s="89"/>
      <c r="E100" s="88"/>
      <c r="F100" s="88"/>
      <c r="G100" s="90"/>
      <c r="H100" s="90"/>
      <c r="I100" s="88"/>
      <c r="J100" s="50"/>
      <c r="K100" s="50"/>
      <c r="L100" s="50"/>
      <c r="M100" s="50"/>
      <c r="N100" s="50"/>
      <c r="O100" s="50"/>
      <c r="P100" s="78"/>
      <c r="Q100" s="78"/>
      <c r="R100" s="74"/>
      <c r="S100" s="74"/>
      <c r="T100" s="74"/>
      <c r="U100" s="74"/>
      <c r="V100" s="74"/>
      <c r="W100" s="74"/>
      <c r="X100" s="74"/>
    </row>
    <row r="101" spans="1:35" x14ac:dyDescent="0.25">
      <c r="A101" s="256" t="s">
        <v>2</v>
      </c>
      <c r="B101" s="256"/>
      <c r="C101" s="256"/>
      <c r="D101" s="256"/>
      <c r="E101" s="256" t="s">
        <v>3</v>
      </c>
      <c r="F101" s="256"/>
      <c r="G101" s="256" t="s">
        <v>4</v>
      </c>
      <c r="H101" s="256"/>
      <c r="I101" s="256"/>
      <c r="J101" s="50"/>
      <c r="K101" s="50"/>
      <c r="L101" s="50"/>
      <c r="M101" s="50"/>
      <c r="N101" s="50"/>
      <c r="O101" s="50"/>
      <c r="P101" s="78"/>
      <c r="Q101" s="78"/>
      <c r="R101" s="74"/>
      <c r="S101" s="74"/>
      <c r="T101" s="74"/>
      <c r="U101" s="74"/>
      <c r="V101" s="74"/>
      <c r="W101" s="74"/>
      <c r="X101" s="74"/>
    </row>
    <row r="102" spans="1:35" ht="15" customHeight="1" x14ac:dyDescent="0.25">
      <c r="A102" s="256" t="s">
        <v>27</v>
      </c>
      <c r="B102" s="256"/>
      <c r="C102" s="256"/>
      <c r="D102" s="256"/>
      <c r="E102" s="256" t="s">
        <v>126</v>
      </c>
      <c r="F102" s="256"/>
      <c r="G102" s="256"/>
      <c r="H102" s="256"/>
      <c r="I102" s="256"/>
      <c r="J102" s="262" t="s">
        <v>162</v>
      </c>
      <c r="K102" s="262"/>
      <c r="L102" s="263" t="s">
        <v>164</v>
      </c>
      <c r="M102" s="263"/>
      <c r="N102" s="264" t="s">
        <v>163</v>
      </c>
      <c r="O102" s="264"/>
      <c r="P102" s="265" t="s">
        <v>159</v>
      </c>
      <c r="Q102" s="265"/>
      <c r="R102" s="266" t="s">
        <v>166</v>
      </c>
      <c r="S102" s="267" t="s">
        <v>167</v>
      </c>
      <c r="T102" s="258" t="s">
        <v>168</v>
      </c>
      <c r="U102" s="259" t="s">
        <v>169</v>
      </c>
      <c r="V102" s="260" t="s">
        <v>174</v>
      </c>
      <c r="W102" s="271" t="s">
        <v>170</v>
      </c>
      <c r="X102" s="272"/>
      <c r="Y102" s="300" t="s">
        <v>183</v>
      </c>
      <c r="Z102" s="301"/>
      <c r="AA102" s="302"/>
      <c r="AB102" s="303" t="s">
        <v>184</v>
      </c>
      <c r="AC102" s="303"/>
    </row>
    <row r="103" spans="1:35" ht="45" x14ac:dyDescent="0.25">
      <c r="A103" s="1" t="s">
        <v>7</v>
      </c>
      <c r="B103" s="51" t="s">
        <v>8</v>
      </c>
      <c r="C103" s="256" t="s">
        <v>9</v>
      </c>
      <c r="D103" s="256"/>
      <c r="E103" s="51" t="s">
        <v>10</v>
      </c>
      <c r="F103" s="2" t="s">
        <v>11</v>
      </c>
      <c r="G103" s="51" t="s">
        <v>12</v>
      </c>
      <c r="H103" s="2" t="s">
        <v>13</v>
      </c>
      <c r="I103" s="51" t="s">
        <v>14</v>
      </c>
      <c r="J103" s="45" t="s">
        <v>160</v>
      </c>
      <c r="K103" s="45" t="s">
        <v>161</v>
      </c>
      <c r="L103" s="46" t="s">
        <v>160</v>
      </c>
      <c r="M103" s="46" t="s">
        <v>161</v>
      </c>
      <c r="N103" s="47" t="s">
        <v>160</v>
      </c>
      <c r="O103" s="47" t="s">
        <v>161</v>
      </c>
      <c r="P103" s="76" t="s">
        <v>160</v>
      </c>
      <c r="Q103" s="76" t="s">
        <v>161</v>
      </c>
      <c r="R103" s="266"/>
      <c r="S103" s="267"/>
      <c r="T103" s="258"/>
      <c r="U103" s="259"/>
      <c r="V103" s="261"/>
      <c r="W103" s="77" t="s">
        <v>160</v>
      </c>
      <c r="X103" s="77" t="s">
        <v>161</v>
      </c>
      <c r="Y103" s="109" t="s">
        <v>185</v>
      </c>
      <c r="Z103" s="109" t="s">
        <v>161</v>
      </c>
      <c r="AA103" s="109" t="s">
        <v>186</v>
      </c>
      <c r="AB103" s="109" t="s">
        <v>185</v>
      </c>
      <c r="AC103" s="109" t="s">
        <v>186</v>
      </c>
    </row>
    <row r="104" spans="1:35" ht="26.25" customHeight="1" x14ac:dyDescent="0.25">
      <c r="A104" s="3">
        <v>68</v>
      </c>
      <c r="B104" s="3">
        <v>54560</v>
      </c>
      <c r="C104" s="257" t="s">
        <v>45</v>
      </c>
      <c r="D104" s="257" t="s">
        <v>46</v>
      </c>
      <c r="E104" s="4" t="s">
        <v>18</v>
      </c>
      <c r="F104" s="3">
        <v>0</v>
      </c>
      <c r="G104" s="6">
        <v>13</v>
      </c>
      <c r="H104" s="6">
        <v>13</v>
      </c>
      <c r="I104" s="7">
        <v>72101501</v>
      </c>
      <c r="J104" s="68">
        <v>48000</v>
      </c>
      <c r="K104" s="68">
        <f t="shared" ref="K104:K111" si="108">H104*J104</f>
        <v>624000</v>
      </c>
      <c r="L104" s="68">
        <v>78000</v>
      </c>
      <c r="M104" s="68">
        <f t="shared" ref="M104:M111" si="109">H104*L104</f>
        <v>1014000</v>
      </c>
      <c r="N104" s="68">
        <v>196043</v>
      </c>
      <c r="O104" s="68">
        <f t="shared" ref="O104:O111" si="110">H104*N104</f>
        <v>2548559</v>
      </c>
      <c r="P104" s="68">
        <f t="shared" ref="P104:Q111" si="111">MIN(J104,L104,N104)</f>
        <v>48000</v>
      </c>
      <c r="Q104" s="68">
        <f t="shared" si="111"/>
        <v>624000</v>
      </c>
      <c r="R104" s="68">
        <f t="shared" ref="R104:R111" si="112">AVERAGE(J104,L104,N104)</f>
        <v>107347.66666666667</v>
      </c>
      <c r="S104" s="68">
        <f t="shared" ref="S104:S111" si="113">MEDIAN(J104,L104,N104)</f>
        <v>78000</v>
      </c>
      <c r="T104" s="68">
        <f t="shared" ref="T104:T111" si="114">GEOMEAN(J104,L104,N104)</f>
        <v>90204.677872711822</v>
      </c>
      <c r="U104" s="68">
        <f t="shared" ref="U104:U111" si="115">STDEV(J104,L104,N104)</f>
        <v>78263.315904281306</v>
      </c>
      <c r="V104" s="69">
        <f>U104/T104</f>
        <v>0.86761926044144833</v>
      </c>
      <c r="W104" s="68">
        <f t="shared" ref="W104:W109" si="116">+R104</f>
        <v>107347.66666666667</v>
      </c>
      <c r="X104" s="68">
        <f t="shared" ref="X104:X111" si="117">H104*W104</f>
        <v>1395519.6666666667</v>
      </c>
      <c r="Y104" s="68">
        <v>9</v>
      </c>
      <c r="Z104" s="68">
        <f>W104*Y104</f>
        <v>966129</v>
      </c>
      <c r="AA104" s="117">
        <v>0.69230000000000003</v>
      </c>
      <c r="AB104" s="68">
        <f>H104-Y104</f>
        <v>4</v>
      </c>
      <c r="AC104" s="117">
        <v>0.30769999999999997</v>
      </c>
      <c r="AE104" s="63">
        <f>Y104*100/H104</f>
        <v>69.230769230769226</v>
      </c>
      <c r="AF104" s="63">
        <f>100-AE104</f>
        <v>30.769230769230774</v>
      </c>
      <c r="AH104" s="73">
        <v>9</v>
      </c>
      <c r="AI104" s="73">
        <f>AH104*W104</f>
        <v>966129</v>
      </c>
    </row>
    <row r="105" spans="1:35" ht="48.75" customHeight="1" x14ac:dyDescent="0.25">
      <c r="A105" s="3">
        <v>69</v>
      </c>
      <c r="B105" s="3">
        <v>54560</v>
      </c>
      <c r="C105" s="268" t="s">
        <v>109</v>
      </c>
      <c r="D105" s="268" t="s">
        <v>110</v>
      </c>
      <c r="E105" s="4" t="s">
        <v>18</v>
      </c>
      <c r="F105" s="3">
        <v>0</v>
      </c>
      <c r="G105" s="6">
        <v>67.56</v>
      </c>
      <c r="H105" s="6">
        <v>67.56</v>
      </c>
      <c r="I105" s="7">
        <v>73151801</v>
      </c>
      <c r="J105" s="68">
        <v>65000</v>
      </c>
      <c r="K105" s="68">
        <f t="shared" si="108"/>
        <v>4391400</v>
      </c>
      <c r="L105" s="68">
        <v>104000</v>
      </c>
      <c r="M105" s="68">
        <f t="shared" si="109"/>
        <v>7026240</v>
      </c>
      <c r="N105" s="68">
        <v>79300</v>
      </c>
      <c r="O105" s="68">
        <f t="shared" si="110"/>
        <v>5357508</v>
      </c>
      <c r="P105" s="68">
        <f t="shared" si="111"/>
        <v>65000</v>
      </c>
      <c r="Q105" s="68">
        <f t="shared" si="111"/>
        <v>4391400</v>
      </c>
      <c r="R105" s="68">
        <f t="shared" si="112"/>
        <v>82766.666666666672</v>
      </c>
      <c r="S105" s="68">
        <f t="shared" si="113"/>
        <v>79300</v>
      </c>
      <c r="T105" s="68">
        <f t="shared" si="114"/>
        <v>81234.397003841164</v>
      </c>
      <c r="U105" s="68">
        <f t="shared" si="115"/>
        <v>19729.757558909179</v>
      </c>
      <c r="V105" s="69">
        <f t="shared" ref="V105:V111" si="118">U105/T105</f>
        <v>0.24287442618643748</v>
      </c>
      <c r="W105" s="68">
        <f t="shared" si="116"/>
        <v>82766.666666666672</v>
      </c>
      <c r="X105" s="68">
        <f t="shared" si="117"/>
        <v>5591716.0000000009</v>
      </c>
      <c r="Y105" s="68">
        <v>40.56</v>
      </c>
      <c r="Z105" s="68">
        <f t="shared" ref="Z105:Z111" si="119">W105*Y105</f>
        <v>3357016.0000000005</v>
      </c>
      <c r="AA105" s="117">
        <v>0.60040000000000004</v>
      </c>
      <c r="AB105" s="68">
        <f t="shared" ref="AB105:AB111" si="120">H105-Y105</f>
        <v>27</v>
      </c>
      <c r="AC105" s="117">
        <v>0.39960000000000001</v>
      </c>
      <c r="AE105" s="63">
        <f>Y105*100/H105</f>
        <v>60.03552397868561</v>
      </c>
      <c r="AF105" s="63">
        <f t="shared" ref="AF105:AF111" si="121">100-AE105</f>
        <v>39.96447602131439</v>
      </c>
      <c r="AH105" s="73">
        <v>40.56</v>
      </c>
      <c r="AI105" s="73">
        <f t="shared" ref="AI105:AI111" si="122">AH105*W105</f>
        <v>3357016.0000000005</v>
      </c>
    </row>
    <row r="106" spans="1:35" x14ac:dyDescent="0.25">
      <c r="A106" s="3">
        <v>70</v>
      </c>
      <c r="B106" s="3">
        <v>54560</v>
      </c>
      <c r="C106" s="268" t="s">
        <v>29</v>
      </c>
      <c r="D106" s="268" t="s">
        <v>30</v>
      </c>
      <c r="E106" s="4" t="s">
        <v>31</v>
      </c>
      <c r="F106" s="3">
        <v>0</v>
      </c>
      <c r="G106" s="6">
        <v>8</v>
      </c>
      <c r="H106" s="6">
        <v>8</v>
      </c>
      <c r="I106" s="7">
        <v>72101501</v>
      </c>
      <c r="J106" s="68">
        <v>38000</v>
      </c>
      <c r="K106" s="68">
        <f t="shared" si="108"/>
        <v>304000</v>
      </c>
      <c r="L106" s="68">
        <v>19500</v>
      </c>
      <c r="M106" s="68">
        <f t="shared" si="109"/>
        <v>156000</v>
      </c>
      <c r="N106" s="68">
        <v>48698</v>
      </c>
      <c r="O106" s="68">
        <f t="shared" si="110"/>
        <v>389584</v>
      </c>
      <c r="P106" s="68">
        <f t="shared" si="111"/>
        <v>19500</v>
      </c>
      <c r="Q106" s="68">
        <f t="shared" si="111"/>
        <v>156000</v>
      </c>
      <c r="R106" s="68">
        <f t="shared" si="112"/>
        <v>35399.333333333336</v>
      </c>
      <c r="S106" s="68">
        <f t="shared" si="113"/>
        <v>38000</v>
      </c>
      <c r="T106" s="68">
        <f t="shared" si="114"/>
        <v>33045.305998251948</v>
      </c>
      <c r="U106" s="68">
        <f t="shared" si="115"/>
        <v>14771.709492585253</v>
      </c>
      <c r="V106" s="69">
        <f t="shared" si="118"/>
        <v>0.4470138510252154</v>
      </c>
      <c r="W106" s="68">
        <f t="shared" si="116"/>
        <v>35399.333333333336</v>
      </c>
      <c r="X106" s="68">
        <f t="shared" si="117"/>
        <v>283194.66666666669</v>
      </c>
      <c r="Y106" s="68">
        <v>4</v>
      </c>
      <c r="Z106" s="68">
        <f t="shared" si="119"/>
        <v>141597.33333333334</v>
      </c>
      <c r="AA106" s="117">
        <v>0.5</v>
      </c>
      <c r="AB106" s="68">
        <f t="shared" si="120"/>
        <v>4</v>
      </c>
      <c r="AC106" s="117">
        <v>0.5</v>
      </c>
      <c r="AE106" s="63">
        <f t="shared" ref="AE106:AE111" si="123">Y106*100/H106</f>
        <v>50</v>
      </c>
      <c r="AF106" s="63">
        <f t="shared" si="121"/>
        <v>50</v>
      </c>
      <c r="AH106" s="73">
        <v>4</v>
      </c>
      <c r="AI106" s="73">
        <f t="shared" si="122"/>
        <v>141597.33333333334</v>
      </c>
    </row>
    <row r="107" spans="1:35" x14ac:dyDescent="0.25">
      <c r="A107" s="3">
        <v>71</v>
      </c>
      <c r="B107" s="3">
        <v>54560</v>
      </c>
      <c r="C107" s="268" t="s">
        <v>32</v>
      </c>
      <c r="D107" s="268" t="s">
        <v>30</v>
      </c>
      <c r="E107" s="4" t="s">
        <v>31</v>
      </c>
      <c r="F107" s="3">
        <v>0</v>
      </c>
      <c r="G107" s="6">
        <v>8</v>
      </c>
      <c r="H107" s="6">
        <v>8</v>
      </c>
      <c r="I107" s="7">
        <v>72101501</v>
      </c>
      <c r="J107" s="68">
        <v>38000</v>
      </c>
      <c r="K107" s="68">
        <f t="shared" si="108"/>
        <v>304000</v>
      </c>
      <c r="L107" s="68">
        <v>19500</v>
      </c>
      <c r="M107" s="68">
        <f t="shared" si="109"/>
        <v>156000</v>
      </c>
      <c r="N107" s="68">
        <v>43898</v>
      </c>
      <c r="O107" s="68">
        <f t="shared" si="110"/>
        <v>351184</v>
      </c>
      <c r="P107" s="68">
        <f t="shared" si="111"/>
        <v>19500</v>
      </c>
      <c r="Q107" s="68">
        <f t="shared" si="111"/>
        <v>156000</v>
      </c>
      <c r="R107" s="68">
        <f t="shared" si="112"/>
        <v>33799.333333333336</v>
      </c>
      <c r="S107" s="68">
        <f t="shared" si="113"/>
        <v>38000</v>
      </c>
      <c r="T107" s="68">
        <f t="shared" si="114"/>
        <v>31921.820220821992</v>
      </c>
      <c r="U107" s="68">
        <f t="shared" si="115"/>
        <v>12729.878292164982</v>
      </c>
      <c r="V107" s="69">
        <f t="shared" si="118"/>
        <v>0.39878297052313849</v>
      </c>
      <c r="W107" s="68">
        <f t="shared" si="116"/>
        <v>33799.333333333336</v>
      </c>
      <c r="X107" s="68">
        <f t="shared" si="117"/>
        <v>270394.66666666669</v>
      </c>
      <c r="Y107" s="68">
        <v>4</v>
      </c>
      <c r="Z107" s="68">
        <f t="shared" si="119"/>
        <v>135197.33333333334</v>
      </c>
      <c r="AA107" s="117">
        <v>0.5</v>
      </c>
      <c r="AB107" s="68">
        <f t="shared" si="120"/>
        <v>4</v>
      </c>
      <c r="AC107" s="117">
        <v>0.5</v>
      </c>
      <c r="AE107" s="63">
        <f t="shared" si="123"/>
        <v>50</v>
      </c>
      <c r="AF107" s="63">
        <f t="shared" si="121"/>
        <v>50</v>
      </c>
      <c r="AH107" s="73">
        <v>4</v>
      </c>
      <c r="AI107" s="73">
        <f t="shared" si="122"/>
        <v>135197.33333333334</v>
      </c>
    </row>
    <row r="108" spans="1:35" x14ac:dyDescent="0.25">
      <c r="A108" s="3">
        <v>72</v>
      </c>
      <c r="B108" s="3">
        <v>54560</v>
      </c>
      <c r="C108" s="268" t="s">
        <v>33</v>
      </c>
      <c r="D108" s="268" t="s">
        <v>30</v>
      </c>
      <c r="E108" s="4" t="s">
        <v>31</v>
      </c>
      <c r="F108" s="3">
        <v>0</v>
      </c>
      <c r="G108" s="6">
        <v>12</v>
      </c>
      <c r="H108" s="6">
        <v>12</v>
      </c>
      <c r="I108" s="7">
        <v>72101501</v>
      </c>
      <c r="J108" s="68">
        <v>38000</v>
      </c>
      <c r="K108" s="68">
        <f t="shared" si="108"/>
        <v>456000</v>
      </c>
      <c r="L108" s="68">
        <v>19500</v>
      </c>
      <c r="M108" s="68">
        <f t="shared" si="109"/>
        <v>234000</v>
      </c>
      <c r="N108" s="68">
        <v>43898</v>
      </c>
      <c r="O108" s="68">
        <f t="shared" si="110"/>
        <v>526776</v>
      </c>
      <c r="P108" s="68">
        <f t="shared" si="111"/>
        <v>19500</v>
      </c>
      <c r="Q108" s="68">
        <f t="shared" si="111"/>
        <v>234000</v>
      </c>
      <c r="R108" s="68">
        <f t="shared" si="112"/>
        <v>33799.333333333336</v>
      </c>
      <c r="S108" s="68">
        <f t="shared" si="113"/>
        <v>38000</v>
      </c>
      <c r="T108" s="68">
        <f t="shared" si="114"/>
        <v>31921.820220821992</v>
      </c>
      <c r="U108" s="68">
        <f t="shared" si="115"/>
        <v>12729.878292164982</v>
      </c>
      <c r="V108" s="69">
        <f t="shared" si="118"/>
        <v>0.39878297052313849</v>
      </c>
      <c r="W108" s="68">
        <f t="shared" si="116"/>
        <v>33799.333333333336</v>
      </c>
      <c r="X108" s="68">
        <f t="shared" si="117"/>
        <v>405592</v>
      </c>
      <c r="Y108" s="68">
        <v>7</v>
      </c>
      <c r="Z108" s="68">
        <f t="shared" si="119"/>
        <v>236595.33333333334</v>
      </c>
      <c r="AA108" s="117">
        <v>0.58330000000000004</v>
      </c>
      <c r="AB108" s="68">
        <f t="shared" si="120"/>
        <v>5</v>
      </c>
      <c r="AC108" s="117">
        <v>0.41670000000000001</v>
      </c>
      <c r="AE108" s="63">
        <f t="shared" si="123"/>
        <v>58.333333333333336</v>
      </c>
      <c r="AF108" s="63">
        <f t="shared" si="121"/>
        <v>41.666666666666664</v>
      </c>
      <c r="AH108" s="73">
        <v>7</v>
      </c>
      <c r="AI108" s="73">
        <f t="shared" si="122"/>
        <v>236595.33333333334</v>
      </c>
    </row>
    <row r="109" spans="1:35" x14ac:dyDescent="0.25">
      <c r="A109" s="3">
        <v>73</v>
      </c>
      <c r="B109" s="3">
        <v>54560</v>
      </c>
      <c r="C109" s="268" t="s">
        <v>34</v>
      </c>
      <c r="D109" s="268" t="s">
        <v>30</v>
      </c>
      <c r="E109" s="4" t="s">
        <v>31</v>
      </c>
      <c r="F109" s="3">
        <v>0</v>
      </c>
      <c r="G109" s="6">
        <v>22</v>
      </c>
      <c r="H109" s="6">
        <v>22</v>
      </c>
      <c r="I109" s="7">
        <v>72101501</v>
      </c>
      <c r="J109" s="68">
        <v>38000</v>
      </c>
      <c r="K109" s="68">
        <f t="shared" si="108"/>
        <v>836000</v>
      </c>
      <c r="L109" s="68">
        <v>19500</v>
      </c>
      <c r="M109" s="68">
        <f t="shared" si="109"/>
        <v>429000</v>
      </c>
      <c r="N109" s="68">
        <v>24698</v>
      </c>
      <c r="O109" s="68">
        <f t="shared" si="110"/>
        <v>543356</v>
      </c>
      <c r="P109" s="68">
        <f>MIN(J109,L109,N109)</f>
        <v>19500</v>
      </c>
      <c r="Q109" s="68">
        <f t="shared" si="111"/>
        <v>429000</v>
      </c>
      <c r="R109" s="68">
        <f>AVERAGE(J109,L109,N109)</f>
        <v>27399.333333333332</v>
      </c>
      <c r="S109" s="68">
        <f t="shared" si="113"/>
        <v>24698</v>
      </c>
      <c r="T109" s="68">
        <f t="shared" si="114"/>
        <v>26352.793854413827</v>
      </c>
      <c r="U109" s="68">
        <f t="shared" si="115"/>
        <v>9541.2473677886192</v>
      </c>
      <c r="V109" s="69">
        <f t="shared" si="118"/>
        <v>0.36205828575517646</v>
      </c>
      <c r="W109" s="68">
        <f t="shared" si="116"/>
        <v>27399.333333333332</v>
      </c>
      <c r="X109" s="68">
        <f t="shared" si="117"/>
        <v>602785.33333333326</v>
      </c>
      <c r="Y109" s="68">
        <v>10</v>
      </c>
      <c r="Z109" s="68">
        <f t="shared" si="119"/>
        <v>273993.33333333331</v>
      </c>
      <c r="AA109" s="117">
        <v>0.45450000000000002</v>
      </c>
      <c r="AB109" s="68">
        <f t="shared" si="120"/>
        <v>12</v>
      </c>
      <c r="AC109" s="117">
        <v>0.54549999999999998</v>
      </c>
      <c r="AE109" s="63">
        <f t="shared" si="123"/>
        <v>45.454545454545453</v>
      </c>
      <c r="AF109" s="63">
        <f t="shared" si="121"/>
        <v>54.545454545454547</v>
      </c>
      <c r="AH109" s="73">
        <v>10</v>
      </c>
      <c r="AI109" s="73">
        <f t="shared" si="122"/>
        <v>273993.33333333331</v>
      </c>
    </row>
    <row r="110" spans="1:35" x14ac:dyDescent="0.25">
      <c r="A110" s="3">
        <v>74</v>
      </c>
      <c r="B110" s="3">
        <v>54560</v>
      </c>
      <c r="C110" s="268" t="s">
        <v>35</v>
      </c>
      <c r="D110" s="268" t="s">
        <v>36</v>
      </c>
      <c r="E110" s="4" t="s">
        <v>18</v>
      </c>
      <c r="F110" s="3">
        <v>0</v>
      </c>
      <c r="G110" s="6">
        <v>22</v>
      </c>
      <c r="H110" s="6">
        <v>22</v>
      </c>
      <c r="I110" s="7">
        <v>72101501</v>
      </c>
      <c r="J110" s="68">
        <v>12000</v>
      </c>
      <c r="K110" s="68">
        <f t="shared" si="108"/>
        <v>264000</v>
      </c>
      <c r="L110" s="68">
        <v>19500</v>
      </c>
      <c r="M110" s="68">
        <f t="shared" si="109"/>
        <v>429000</v>
      </c>
      <c r="N110" s="68">
        <v>17520</v>
      </c>
      <c r="O110" s="68">
        <f t="shared" si="110"/>
        <v>385440</v>
      </c>
      <c r="P110" s="68">
        <f t="shared" si="111"/>
        <v>12000</v>
      </c>
      <c r="Q110" s="68">
        <f t="shared" si="111"/>
        <v>264000</v>
      </c>
      <c r="R110" s="68">
        <f t="shared" si="112"/>
        <v>16340</v>
      </c>
      <c r="S110" s="68">
        <f t="shared" si="113"/>
        <v>17520</v>
      </c>
      <c r="T110" s="68">
        <f t="shared" si="114"/>
        <v>16004.790232378155</v>
      </c>
      <c r="U110" s="68">
        <f t="shared" si="115"/>
        <v>3886.7467115828372</v>
      </c>
      <c r="V110" s="69">
        <f t="shared" si="118"/>
        <v>0.24284896303856804</v>
      </c>
      <c r="W110" s="68">
        <f>+P110</f>
        <v>12000</v>
      </c>
      <c r="X110" s="68">
        <f t="shared" si="117"/>
        <v>264000</v>
      </c>
      <c r="Y110" s="68">
        <v>10</v>
      </c>
      <c r="Z110" s="68">
        <f t="shared" si="119"/>
        <v>120000</v>
      </c>
      <c r="AA110" s="117">
        <v>0.45450000000000002</v>
      </c>
      <c r="AB110" s="68">
        <f t="shared" si="120"/>
        <v>12</v>
      </c>
      <c r="AC110" s="117">
        <v>0.54549999999999998</v>
      </c>
      <c r="AE110" s="63">
        <f t="shared" si="123"/>
        <v>45.454545454545453</v>
      </c>
      <c r="AF110" s="63">
        <f t="shared" si="121"/>
        <v>54.545454545454547</v>
      </c>
      <c r="AH110" s="73">
        <v>10</v>
      </c>
      <c r="AI110" s="73">
        <f t="shared" si="122"/>
        <v>120000</v>
      </c>
    </row>
    <row r="111" spans="1:35" ht="39.75" customHeight="1" x14ac:dyDescent="0.25">
      <c r="A111" s="3">
        <v>75</v>
      </c>
      <c r="B111" s="3">
        <v>54560</v>
      </c>
      <c r="C111" s="277" t="s">
        <v>116</v>
      </c>
      <c r="D111" s="277"/>
      <c r="E111" s="4" t="s">
        <v>39</v>
      </c>
      <c r="F111" s="3">
        <v>0</v>
      </c>
      <c r="G111" s="6">
        <v>8</v>
      </c>
      <c r="H111" s="6">
        <v>8</v>
      </c>
      <c r="I111" s="7">
        <v>72151402</v>
      </c>
      <c r="J111" s="68">
        <v>18000</v>
      </c>
      <c r="K111" s="68">
        <f t="shared" si="108"/>
        <v>144000</v>
      </c>
      <c r="L111" s="68">
        <v>39000</v>
      </c>
      <c r="M111" s="68">
        <f t="shared" si="109"/>
        <v>312000</v>
      </c>
      <c r="N111" s="68">
        <v>9502</v>
      </c>
      <c r="O111" s="68">
        <f t="shared" si="110"/>
        <v>76016</v>
      </c>
      <c r="P111" s="68">
        <f t="shared" si="111"/>
        <v>9502</v>
      </c>
      <c r="Q111" s="68">
        <f t="shared" si="111"/>
        <v>76016</v>
      </c>
      <c r="R111" s="68">
        <f t="shared" si="112"/>
        <v>22167.333333333332</v>
      </c>
      <c r="S111" s="68">
        <f t="shared" si="113"/>
        <v>18000</v>
      </c>
      <c r="T111" s="68">
        <f t="shared" si="114"/>
        <v>18824.236885940194</v>
      </c>
      <c r="U111" s="68">
        <f t="shared" si="115"/>
        <v>15184.136502723273</v>
      </c>
      <c r="V111" s="69">
        <f t="shared" si="118"/>
        <v>0.8066269349842432</v>
      </c>
      <c r="W111" s="68">
        <f>+R111</f>
        <v>22167.333333333332</v>
      </c>
      <c r="X111" s="68">
        <f t="shared" si="117"/>
        <v>177338.66666666666</v>
      </c>
      <c r="Y111" s="68">
        <v>4</v>
      </c>
      <c r="Z111" s="68">
        <f t="shared" si="119"/>
        <v>88669.333333333328</v>
      </c>
      <c r="AA111" s="117">
        <v>0.5</v>
      </c>
      <c r="AB111" s="68">
        <f t="shared" si="120"/>
        <v>4</v>
      </c>
      <c r="AC111" s="117">
        <v>0.5</v>
      </c>
      <c r="AE111" s="63">
        <f t="shared" si="123"/>
        <v>50</v>
      </c>
      <c r="AF111" s="63">
        <f t="shared" si="121"/>
        <v>50</v>
      </c>
      <c r="AH111" s="73">
        <v>4</v>
      </c>
      <c r="AI111" s="73">
        <f t="shared" si="122"/>
        <v>88669.333333333328</v>
      </c>
    </row>
    <row r="112" spans="1:35" x14ac:dyDescent="0.25">
      <c r="A112" s="93"/>
      <c r="B112" s="93"/>
      <c r="C112" s="94"/>
      <c r="D112" s="94"/>
      <c r="E112" s="95"/>
      <c r="F112" s="93"/>
      <c r="G112" s="96"/>
      <c r="H112" s="96"/>
      <c r="I112" s="97"/>
      <c r="J112" s="50"/>
      <c r="K112" s="50"/>
      <c r="L112" s="50"/>
      <c r="M112" s="50"/>
      <c r="N112" s="50"/>
      <c r="O112" s="50"/>
      <c r="P112" s="78"/>
      <c r="Q112" s="78"/>
      <c r="R112" s="74"/>
      <c r="S112" s="74"/>
      <c r="T112" s="74"/>
      <c r="U112" s="74"/>
      <c r="V112" s="74"/>
      <c r="W112" s="74"/>
      <c r="X112" s="74"/>
    </row>
    <row r="113" spans="1:35" x14ac:dyDescent="0.25">
      <c r="A113" s="256" t="s">
        <v>2</v>
      </c>
      <c r="B113" s="256"/>
      <c r="C113" s="256"/>
      <c r="D113" s="256"/>
      <c r="E113" s="256" t="s">
        <v>3</v>
      </c>
      <c r="F113" s="256"/>
      <c r="G113" s="256" t="s">
        <v>4</v>
      </c>
      <c r="H113" s="256"/>
      <c r="I113" s="256"/>
      <c r="J113" s="50"/>
      <c r="K113" s="50"/>
      <c r="L113" s="50"/>
      <c r="M113" s="50"/>
      <c r="N113" s="50"/>
      <c r="O113" s="50"/>
      <c r="P113" s="78"/>
      <c r="Q113" s="78"/>
      <c r="R113" s="74"/>
      <c r="S113" s="74"/>
      <c r="T113" s="74"/>
      <c r="U113" s="74"/>
      <c r="V113" s="74"/>
      <c r="W113" s="74"/>
      <c r="X113" s="74"/>
    </row>
    <row r="114" spans="1:35" ht="15" customHeight="1" x14ac:dyDescent="0.25">
      <c r="A114" s="256" t="s">
        <v>51</v>
      </c>
      <c r="B114" s="256"/>
      <c r="C114" s="256"/>
      <c r="D114" s="256"/>
      <c r="E114" s="256" t="s">
        <v>52</v>
      </c>
      <c r="F114" s="256"/>
      <c r="G114" s="256"/>
      <c r="H114" s="256"/>
      <c r="I114" s="256"/>
      <c r="J114" s="262" t="s">
        <v>162</v>
      </c>
      <c r="K114" s="262"/>
      <c r="L114" s="263" t="s">
        <v>164</v>
      </c>
      <c r="M114" s="263"/>
      <c r="N114" s="264" t="s">
        <v>163</v>
      </c>
      <c r="O114" s="264"/>
      <c r="P114" s="265" t="s">
        <v>159</v>
      </c>
      <c r="Q114" s="265"/>
      <c r="R114" s="266" t="s">
        <v>166</v>
      </c>
      <c r="S114" s="267" t="s">
        <v>167</v>
      </c>
      <c r="T114" s="258" t="s">
        <v>168</v>
      </c>
      <c r="U114" s="259" t="s">
        <v>169</v>
      </c>
      <c r="V114" s="260" t="s">
        <v>174</v>
      </c>
      <c r="W114" s="271" t="s">
        <v>170</v>
      </c>
      <c r="X114" s="272"/>
      <c r="Y114" s="300" t="s">
        <v>183</v>
      </c>
      <c r="Z114" s="301"/>
      <c r="AA114" s="302"/>
      <c r="AB114" s="303" t="s">
        <v>184</v>
      </c>
      <c r="AC114" s="303"/>
    </row>
    <row r="115" spans="1:35" ht="45" x14ac:dyDescent="0.25">
      <c r="A115" s="1" t="s">
        <v>7</v>
      </c>
      <c r="B115" s="51" t="s">
        <v>8</v>
      </c>
      <c r="C115" s="256" t="s">
        <v>9</v>
      </c>
      <c r="D115" s="256"/>
      <c r="E115" s="51" t="s">
        <v>10</v>
      </c>
      <c r="F115" s="2" t="s">
        <v>11</v>
      </c>
      <c r="G115" s="51" t="s">
        <v>12</v>
      </c>
      <c r="H115" s="2" t="s">
        <v>13</v>
      </c>
      <c r="I115" s="51" t="s">
        <v>14</v>
      </c>
      <c r="J115" s="45" t="s">
        <v>160</v>
      </c>
      <c r="K115" s="45" t="s">
        <v>161</v>
      </c>
      <c r="L115" s="46" t="s">
        <v>160</v>
      </c>
      <c r="M115" s="46" t="s">
        <v>161</v>
      </c>
      <c r="N115" s="47" t="s">
        <v>160</v>
      </c>
      <c r="O115" s="47" t="s">
        <v>161</v>
      </c>
      <c r="P115" s="76" t="s">
        <v>160</v>
      </c>
      <c r="Q115" s="76" t="s">
        <v>161</v>
      </c>
      <c r="R115" s="266"/>
      <c r="S115" s="267"/>
      <c r="T115" s="258"/>
      <c r="U115" s="259"/>
      <c r="V115" s="261"/>
      <c r="W115" s="77" t="s">
        <v>160</v>
      </c>
      <c r="X115" s="77" t="s">
        <v>161</v>
      </c>
      <c r="Y115" s="109" t="s">
        <v>185</v>
      </c>
      <c r="Z115" s="109" t="s">
        <v>161</v>
      </c>
      <c r="AA115" s="109" t="s">
        <v>186</v>
      </c>
      <c r="AB115" s="109" t="s">
        <v>185</v>
      </c>
      <c r="AC115" s="109" t="s">
        <v>186</v>
      </c>
    </row>
    <row r="116" spans="1:35" ht="38.25" customHeight="1" x14ac:dyDescent="0.25">
      <c r="A116" s="3">
        <v>76</v>
      </c>
      <c r="B116" s="4">
        <v>54611</v>
      </c>
      <c r="C116" s="277" t="s">
        <v>123</v>
      </c>
      <c r="D116" s="277"/>
      <c r="E116" s="4" t="s">
        <v>58</v>
      </c>
      <c r="F116" s="3">
        <v>0</v>
      </c>
      <c r="G116" s="6">
        <v>8</v>
      </c>
      <c r="H116" s="6">
        <v>8</v>
      </c>
      <c r="I116" s="7" t="s">
        <v>124</v>
      </c>
      <c r="J116" s="68">
        <v>165000</v>
      </c>
      <c r="K116" s="68">
        <f t="shared" ref="K116:K131" si="124">H116*J116</f>
        <v>1320000</v>
      </c>
      <c r="L116" s="68">
        <v>52000</v>
      </c>
      <c r="M116" s="68">
        <f t="shared" ref="M116:M131" si="125">H116*L116</f>
        <v>416000</v>
      </c>
      <c r="N116" s="68">
        <v>91000</v>
      </c>
      <c r="O116" s="68">
        <f t="shared" ref="O116:O131" si="126">H116*N116</f>
        <v>728000</v>
      </c>
      <c r="P116" s="68">
        <f t="shared" ref="P116:Q131" si="127">MIN(J116,L116,N116)</f>
        <v>52000</v>
      </c>
      <c r="Q116" s="68">
        <f t="shared" si="127"/>
        <v>416000</v>
      </c>
      <c r="R116" s="68">
        <f>AVERAGE(J116,L116,N116)</f>
        <v>102666.66666666667</v>
      </c>
      <c r="S116" s="68">
        <f>MEDIAN(J116,L116,N116)</f>
        <v>91000</v>
      </c>
      <c r="T116" s="68">
        <f>GEOMEAN(J116,L116,N116)</f>
        <v>92082.314483152251</v>
      </c>
      <c r="U116" s="68">
        <f>STDEV(J116,L116,N116)</f>
        <v>57396.283271073691</v>
      </c>
      <c r="V116" s="69">
        <f>U116/T116</f>
        <v>0.62331495025111627</v>
      </c>
      <c r="W116" s="68">
        <f t="shared" ref="W116:W131" si="128">+R116</f>
        <v>102666.66666666667</v>
      </c>
      <c r="X116" s="68">
        <f t="shared" ref="X116:X131" si="129">H116*W116</f>
        <v>821333.33333333337</v>
      </c>
      <c r="Y116" s="68">
        <v>4</v>
      </c>
      <c r="Z116" s="68">
        <f>W116*Y116</f>
        <v>410666.66666666669</v>
      </c>
      <c r="AA116" s="117">
        <v>0.5</v>
      </c>
      <c r="AB116" s="68">
        <f>H116-Y116</f>
        <v>4</v>
      </c>
      <c r="AC116" s="117">
        <v>0.5</v>
      </c>
      <c r="AE116" s="63">
        <f>Y116*100/H116</f>
        <v>50</v>
      </c>
      <c r="AF116" s="63">
        <f>100-AE116</f>
        <v>50</v>
      </c>
      <c r="AH116" s="73">
        <v>4</v>
      </c>
      <c r="AI116" s="73">
        <f>AH116*W116</f>
        <v>410666.66666666669</v>
      </c>
    </row>
    <row r="117" spans="1:35" ht="71.25" customHeight="1" x14ac:dyDescent="0.25">
      <c r="A117" s="3">
        <v>77</v>
      </c>
      <c r="B117" s="4">
        <v>54611</v>
      </c>
      <c r="C117" s="257" t="s">
        <v>57</v>
      </c>
      <c r="D117" s="257"/>
      <c r="E117" s="4" t="s">
        <v>58</v>
      </c>
      <c r="F117" s="3">
        <v>0</v>
      </c>
      <c r="G117" s="6">
        <v>10</v>
      </c>
      <c r="H117" s="6">
        <v>10</v>
      </c>
      <c r="I117" s="7" t="s">
        <v>59</v>
      </c>
      <c r="J117" s="68">
        <v>70000</v>
      </c>
      <c r="K117" s="68">
        <f t="shared" si="124"/>
        <v>700000</v>
      </c>
      <c r="L117" s="68">
        <v>52000</v>
      </c>
      <c r="M117" s="68">
        <f t="shared" si="125"/>
        <v>520000</v>
      </c>
      <c r="N117" s="68">
        <v>78520</v>
      </c>
      <c r="O117" s="68">
        <f t="shared" si="126"/>
        <v>785200</v>
      </c>
      <c r="P117" s="68">
        <f t="shared" si="127"/>
        <v>52000</v>
      </c>
      <c r="Q117" s="68">
        <f t="shared" si="127"/>
        <v>520000</v>
      </c>
      <c r="R117" s="68">
        <f t="shared" ref="R117:R131" si="130">AVERAGE(J117,L117,N117)</f>
        <v>66840</v>
      </c>
      <c r="S117" s="68">
        <f t="shared" ref="S117:S131" si="131">MEDIAN(J117,L117,N117)</f>
        <v>70000</v>
      </c>
      <c r="T117" s="68">
        <f t="shared" ref="T117:T131" si="132">GEOMEAN(J117,L117,N117)</f>
        <v>65870.94462827043</v>
      </c>
      <c r="U117" s="68">
        <f t="shared" ref="U117:U131" si="133">STDEV(J117,L117,N117)</f>
        <v>13539.45346016596</v>
      </c>
      <c r="V117" s="69">
        <f t="shared" ref="V117:V131" si="134">U117/T117</f>
        <v>0.20554515403677862</v>
      </c>
      <c r="W117" s="68">
        <f t="shared" si="128"/>
        <v>66840</v>
      </c>
      <c r="X117" s="68">
        <f t="shared" si="129"/>
        <v>668400</v>
      </c>
      <c r="Y117" s="68">
        <v>5</v>
      </c>
      <c r="Z117" s="68">
        <f t="shared" ref="Z117:Z131" si="135">W117*Y117</f>
        <v>334200</v>
      </c>
      <c r="AA117" s="117">
        <v>0.5</v>
      </c>
      <c r="AB117" s="68">
        <f t="shared" ref="AB117:AB131" si="136">H117-Y117</f>
        <v>5</v>
      </c>
      <c r="AC117" s="117">
        <v>0.5</v>
      </c>
      <c r="AE117" s="63">
        <f t="shared" ref="AE117:AE131" si="137">Y117*100/H117</f>
        <v>50</v>
      </c>
      <c r="AF117" s="63">
        <f t="shared" ref="AF117:AF131" si="138">100-AE117</f>
        <v>50</v>
      </c>
      <c r="AH117" s="73">
        <v>5</v>
      </c>
      <c r="AI117" s="73">
        <f t="shared" ref="AI117:AI131" si="139">AH117*W117</f>
        <v>334200</v>
      </c>
    </row>
    <row r="118" spans="1:35" ht="39.75" customHeight="1" x14ac:dyDescent="0.25">
      <c r="A118" s="3">
        <v>78</v>
      </c>
      <c r="B118" s="4">
        <v>54611</v>
      </c>
      <c r="C118" s="279" t="s">
        <v>61</v>
      </c>
      <c r="D118" s="279" t="s">
        <v>62</v>
      </c>
      <c r="E118" s="4" t="s">
        <v>58</v>
      </c>
      <c r="F118" s="3">
        <v>0</v>
      </c>
      <c r="G118" s="6">
        <v>2</v>
      </c>
      <c r="H118" s="6">
        <v>2</v>
      </c>
      <c r="I118" s="7" t="s">
        <v>124</v>
      </c>
      <c r="J118" s="68">
        <v>140000</v>
      </c>
      <c r="K118" s="68">
        <f t="shared" si="124"/>
        <v>280000</v>
      </c>
      <c r="L118" s="68">
        <v>45500</v>
      </c>
      <c r="M118" s="68">
        <f t="shared" si="125"/>
        <v>91000</v>
      </c>
      <c r="N118" s="68">
        <v>51220</v>
      </c>
      <c r="O118" s="68">
        <f t="shared" si="126"/>
        <v>102440</v>
      </c>
      <c r="P118" s="68">
        <f t="shared" si="127"/>
        <v>45500</v>
      </c>
      <c r="Q118" s="68">
        <f t="shared" si="127"/>
        <v>91000</v>
      </c>
      <c r="R118" s="68">
        <f t="shared" si="130"/>
        <v>78906.666666666672</v>
      </c>
      <c r="S118" s="68">
        <f t="shared" si="131"/>
        <v>51220</v>
      </c>
      <c r="T118" s="68">
        <f t="shared" si="132"/>
        <v>68842.981187807614</v>
      </c>
      <c r="U118" s="68">
        <f t="shared" si="133"/>
        <v>52985.621949103646</v>
      </c>
      <c r="V118" s="69">
        <f t="shared" si="134"/>
        <v>0.76965902746942094</v>
      </c>
      <c r="W118" s="68">
        <f t="shared" si="128"/>
        <v>78906.666666666672</v>
      </c>
      <c r="X118" s="68">
        <f t="shared" si="129"/>
        <v>157813.33333333334</v>
      </c>
      <c r="Y118" s="68">
        <v>1</v>
      </c>
      <c r="Z118" s="68">
        <f t="shared" si="135"/>
        <v>78906.666666666672</v>
      </c>
      <c r="AA118" s="117">
        <v>0.5</v>
      </c>
      <c r="AB118" s="68">
        <f t="shared" si="136"/>
        <v>1</v>
      </c>
      <c r="AC118" s="117">
        <v>0.5</v>
      </c>
      <c r="AE118" s="63">
        <f t="shared" si="137"/>
        <v>50</v>
      </c>
      <c r="AF118" s="63">
        <f t="shared" si="138"/>
        <v>50</v>
      </c>
      <c r="AH118" s="73">
        <v>1</v>
      </c>
      <c r="AI118" s="73">
        <f t="shared" si="139"/>
        <v>78906.666666666672</v>
      </c>
    </row>
    <row r="119" spans="1:35" ht="48.75" customHeight="1" x14ac:dyDescent="0.25">
      <c r="A119" s="3">
        <v>79</v>
      </c>
      <c r="B119" s="3">
        <v>54622</v>
      </c>
      <c r="C119" s="287" t="s">
        <v>127</v>
      </c>
      <c r="D119" s="287"/>
      <c r="E119" s="4" t="s">
        <v>31</v>
      </c>
      <c r="F119" s="3">
        <v>0</v>
      </c>
      <c r="G119" s="6">
        <v>2</v>
      </c>
      <c r="H119" s="6">
        <v>2</v>
      </c>
      <c r="I119" s="7">
        <v>72101510</v>
      </c>
      <c r="J119" s="68">
        <v>850000</v>
      </c>
      <c r="K119" s="68">
        <f t="shared" si="124"/>
        <v>1700000</v>
      </c>
      <c r="L119" s="68">
        <v>325000</v>
      </c>
      <c r="M119" s="68">
        <f t="shared" si="125"/>
        <v>650000</v>
      </c>
      <c r="N119" s="68">
        <v>736249</v>
      </c>
      <c r="O119" s="68">
        <f t="shared" si="126"/>
        <v>1472498</v>
      </c>
      <c r="P119" s="68">
        <f t="shared" si="127"/>
        <v>325000</v>
      </c>
      <c r="Q119" s="68">
        <f t="shared" si="127"/>
        <v>650000</v>
      </c>
      <c r="R119" s="68">
        <f t="shared" si="130"/>
        <v>637083</v>
      </c>
      <c r="S119" s="68">
        <f t="shared" si="131"/>
        <v>736249</v>
      </c>
      <c r="T119" s="68">
        <f t="shared" si="132"/>
        <v>588088.02329822816</v>
      </c>
      <c r="U119" s="68">
        <f t="shared" si="133"/>
        <v>276191.3678357816</v>
      </c>
      <c r="V119" s="69">
        <f t="shared" si="134"/>
        <v>0.46964290530317576</v>
      </c>
      <c r="W119" s="68">
        <f t="shared" si="128"/>
        <v>637083</v>
      </c>
      <c r="X119" s="68">
        <f t="shared" si="129"/>
        <v>1274166</v>
      </c>
      <c r="Y119" s="68">
        <v>1</v>
      </c>
      <c r="Z119" s="68">
        <f t="shared" si="135"/>
        <v>637083</v>
      </c>
      <c r="AA119" s="117">
        <v>0.5</v>
      </c>
      <c r="AB119" s="68">
        <f t="shared" si="136"/>
        <v>1</v>
      </c>
      <c r="AC119" s="117">
        <v>0.5</v>
      </c>
      <c r="AE119" s="63">
        <f t="shared" si="137"/>
        <v>50</v>
      </c>
      <c r="AF119" s="63">
        <f t="shared" si="138"/>
        <v>50</v>
      </c>
      <c r="AH119" s="73">
        <v>1</v>
      </c>
      <c r="AI119" s="73">
        <f t="shared" si="139"/>
        <v>637083</v>
      </c>
    </row>
    <row r="120" spans="1:35" ht="16.5" customHeight="1" x14ac:dyDescent="0.25">
      <c r="A120" s="3">
        <v>80</v>
      </c>
      <c r="B120" s="4">
        <v>54621</v>
      </c>
      <c r="C120" s="257" t="s">
        <v>65</v>
      </c>
      <c r="D120" s="257" t="s">
        <v>66</v>
      </c>
      <c r="E120" s="4" t="s">
        <v>58</v>
      </c>
      <c r="F120" s="3">
        <v>0</v>
      </c>
      <c r="G120" s="6">
        <v>4</v>
      </c>
      <c r="H120" s="6">
        <v>4</v>
      </c>
      <c r="I120" s="7" t="s">
        <v>64</v>
      </c>
      <c r="J120" s="68">
        <v>65000</v>
      </c>
      <c r="K120" s="68">
        <f t="shared" si="124"/>
        <v>260000</v>
      </c>
      <c r="L120" s="68">
        <v>39000</v>
      </c>
      <c r="M120" s="68">
        <f t="shared" si="125"/>
        <v>156000</v>
      </c>
      <c r="N120" s="68">
        <v>44296</v>
      </c>
      <c r="O120" s="68">
        <f t="shared" si="126"/>
        <v>177184</v>
      </c>
      <c r="P120" s="68">
        <f t="shared" si="127"/>
        <v>39000</v>
      </c>
      <c r="Q120" s="68">
        <f t="shared" si="127"/>
        <v>156000</v>
      </c>
      <c r="R120" s="68">
        <f t="shared" si="130"/>
        <v>49432</v>
      </c>
      <c r="S120" s="68">
        <f t="shared" si="131"/>
        <v>44296</v>
      </c>
      <c r="T120" s="68">
        <f t="shared" si="132"/>
        <v>48244.464630278548</v>
      </c>
      <c r="U120" s="68">
        <f t="shared" si="133"/>
        <v>13739.864337030405</v>
      </c>
      <c r="V120" s="69">
        <f t="shared" si="134"/>
        <v>0.28479670035362303</v>
      </c>
      <c r="W120" s="68">
        <f t="shared" si="128"/>
        <v>49432</v>
      </c>
      <c r="X120" s="68">
        <f t="shared" si="129"/>
        <v>197728</v>
      </c>
      <c r="Y120" s="68">
        <v>2</v>
      </c>
      <c r="Z120" s="68">
        <f t="shared" si="135"/>
        <v>98864</v>
      </c>
      <c r="AA120" s="117">
        <v>0.5</v>
      </c>
      <c r="AB120" s="68">
        <f t="shared" si="136"/>
        <v>2</v>
      </c>
      <c r="AC120" s="117">
        <v>0.5</v>
      </c>
      <c r="AE120" s="63">
        <f t="shared" si="137"/>
        <v>50</v>
      </c>
      <c r="AF120" s="63">
        <f t="shared" si="138"/>
        <v>50</v>
      </c>
      <c r="AH120" s="73">
        <v>2</v>
      </c>
      <c r="AI120" s="73">
        <f t="shared" si="139"/>
        <v>98864</v>
      </c>
    </row>
    <row r="121" spans="1:35" ht="25.5" customHeight="1" x14ac:dyDescent="0.25">
      <c r="A121" s="3">
        <v>81</v>
      </c>
      <c r="B121" s="4">
        <v>54621</v>
      </c>
      <c r="C121" s="257" t="s">
        <v>67</v>
      </c>
      <c r="D121" s="257" t="s">
        <v>68</v>
      </c>
      <c r="E121" s="4" t="s">
        <v>58</v>
      </c>
      <c r="F121" s="3">
        <v>0</v>
      </c>
      <c r="G121" s="6">
        <v>12</v>
      </c>
      <c r="H121" s="6">
        <v>12</v>
      </c>
      <c r="I121" s="7" t="s">
        <v>64</v>
      </c>
      <c r="J121" s="68">
        <v>150000</v>
      </c>
      <c r="K121" s="68">
        <f t="shared" si="124"/>
        <v>1800000</v>
      </c>
      <c r="L121" s="68">
        <v>195000</v>
      </c>
      <c r="M121" s="68">
        <f t="shared" si="125"/>
        <v>2340000</v>
      </c>
      <c r="N121" s="68">
        <v>95021</v>
      </c>
      <c r="O121" s="68">
        <f t="shared" si="126"/>
        <v>1140252</v>
      </c>
      <c r="P121" s="68">
        <f t="shared" si="127"/>
        <v>95021</v>
      </c>
      <c r="Q121" s="68">
        <f t="shared" si="127"/>
        <v>1140252</v>
      </c>
      <c r="R121" s="68">
        <f t="shared" si="130"/>
        <v>146673.66666666666</v>
      </c>
      <c r="S121" s="68">
        <f t="shared" si="131"/>
        <v>150000</v>
      </c>
      <c r="T121" s="68">
        <f t="shared" si="132"/>
        <v>140598.86744034343</v>
      </c>
      <c r="U121" s="68">
        <f t="shared" si="133"/>
        <v>50072.432338896142</v>
      </c>
      <c r="V121" s="69">
        <f t="shared" si="134"/>
        <v>0.35613681141593861</v>
      </c>
      <c r="W121" s="68">
        <f t="shared" si="128"/>
        <v>146673.66666666666</v>
      </c>
      <c r="X121" s="68">
        <f t="shared" si="129"/>
        <v>1760084</v>
      </c>
      <c r="Y121" s="68">
        <v>5</v>
      </c>
      <c r="Z121" s="68">
        <f t="shared" si="135"/>
        <v>733368.33333333326</v>
      </c>
      <c r="AA121" s="117">
        <v>0.41670000000000001</v>
      </c>
      <c r="AB121" s="68">
        <f t="shared" si="136"/>
        <v>7</v>
      </c>
      <c r="AC121" s="117">
        <v>0.58330000000000004</v>
      </c>
      <c r="AE121" s="63">
        <f t="shared" si="137"/>
        <v>41.666666666666664</v>
      </c>
      <c r="AF121" s="63">
        <f t="shared" si="138"/>
        <v>58.333333333333336</v>
      </c>
      <c r="AH121" s="73">
        <v>5</v>
      </c>
      <c r="AI121" s="73">
        <f t="shared" si="139"/>
        <v>733368.33333333326</v>
      </c>
    </row>
    <row r="122" spans="1:35" ht="23.25" customHeight="1" x14ac:dyDescent="0.25">
      <c r="A122" s="3">
        <v>82</v>
      </c>
      <c r="B122" s="4">
        <v>54621</v>
      </c>
      <c r="C122" s="257" t="s">
        <v>69</v>
      </c>
      <c r="D122" s="257" t="s">
        <v>70</v>
      </c>
      <c r="E122" s="4" t="s">
        <v>58</v>
      </c>
      <c r="F122" s="3">
        <v>0</v>
      </c>
      <c r="G122" s="6">
        <v>2</v>
      </c>
      <c r="H122" s="6">
        <v>2</v>
      </c>
      <c r="I122" s="7" t="s">
        <v>64</v>
      </c>
      <c r="J122" s="68">
        <v>78000</v>
      </c>
      <c r="K122" s="68">
        <f t="shared" si="124"/>
        <v>156000</v>
      </c>
      <c r="L122" s="68">
        <v>65000</v>
      </c>
      <c r="M122" s="68">
        <f t="shared" si="125"/>
        <v>130000</v>
      </c>
      <c r="N122" s="68">
        <v>135128</v>
      </c>
      <c r="O122" s="68">
        <f t="shared" si="126"/>
        <v>270256</v>
      </c>
      <c r="P122" s="68">
        <f t="shared" si="127"/>
        <v>65000</v>
      </c>
      <c r="Q122" s="68">
        <f t="shared" si="127"/>
        <v>130000</v>
      </c>
      <c r="R122" s="68">
        <f t="shared" si="130"/>
        <v>92709.333333333328</v>
      </c>
      <c r="S122" s="68">
        <f t="shared" si="131"/>
        <v>78000</v>
      </c>
      <c r="T122" s="68">
        <f t="shared" si="132"/>
        <v>88155.842994008126</v>
      </c>
      <c r="U122" s="68">
        <f t="shared" si="133"/>
        <v>37306.265711450324</v>
      </c>
      <c r="V122" s="69">
        <f t="shared" si="134"/>
        <v>0.42318540035952007</v>
      </c>
      <c r="W122" s="68">
        <f t="shared" si="128"/>
        <v>92709.333333333328</v>
      </c>
      <c r="X122" s="68">
        <f t="shared" si="129"/>
        <v>185418.66666666666</v>
      </c>
      <c r="Y122" s="68">
        <v>1</v>
      </c>
      <c r="Z122" s="68">
        <f t="shared" si="135"/>
        <v>92709.333333333328</v>
      </c>
      <c r="AA122" s="117">
        <v>0.5</v>
      </c>
      <c r="AB122" s="68">
        <f t="shared" si="136"/>
        <v>1</v>
      </c>
      <c r="AC122" s="117">
        <v>0.5</v>
      </c>
      <c r="AE122" s="63">
        <f t="shared" si="137"/>
        <v>50</v>
      </c>
      <c r="AF122" s="63">
        <f t="shared" si="138"/>
        <v>50</v>
      </c>
      <c r="AH122" s="73">
        <v>1</v>
      </c>
      <c r="AI122" s="73">
        <f t="shared" si="139"/>
        <v>92709.333333333328</v>
      </c>
    </row>
    <row r="123" spans="1:35" ht="27" customHeight="1" x14ac:dyDescent="0.25">
      <c r="A123" s="3">
        <v>83</v>
      </c>
      <c r="B123" s="4">
        <v>54621</v>
      </c>
      <c r="C123" s="257" t="s">
        <v>71</v>
      </c>
      <c r="D123" s="257" t="s">
        <v>72</v>
      </c>
      <c r="E123" s="4" t="s">
        <v>58</v>
      </c>
      <c r="F123" s="3">
        <v>0</v>
      </c>
      <c r="G123" s="6">
        <v>12</v>
      </c>
      <c r="H123" s="6">
        <v>12</v>
      </c>
      <c r="I123" s="7" t="s">
        <v>64</v>
      </c>
      <c r="J123" s="68">
        <v>32000</v>
      </c>
      <c r="K123" s="68">
        <f t="shared" si="124"/>
        <v>384000</v>
      </c>
      <c r="L123" s="68">
        <v>65000</v>
      </c>
      <c r="M123" s="68">
        <f t="shared" si="125"/>
        <v>780000</v>
      </c>
      <c r="N123" s="68">
        <v>105350</v>
      </c>
      <c r="O123" s="68">
        <f t="shared" si="126"/>
        <v>1264200</v>
      </c>
      <c r="P123" s="68">
        <f t="shared" si="127"/>
        <v>32000</v>
      </c>
      <c r="Q123" s="68">
        <f t="shared" si="127"/>
        <v>384000</v>
      </c>
      <c r="R123" s="68">
        <f t="shared" si="130"/>
        <v>67450</v>
      </c>
      <c r="S123" s="68">
        <f t="shared" si="131"/>
        <v>65000</v>
      </c>
      <c r="T123" s="68">
        <f t="shared" si="132"/>
        <v>60288.242681469848</v>
      </c>
      <c r="U123" s="68">
        <f t="shared" si="133"/>
        <v>36736.323985940675</v>
      </c>
      <c r="V123" s="69">
        <f t="shared" si="134"/>
        <v>0.60934474703526109</v>
      </c>
      <c r="W123" s="68">
        <f t="shared" si="128"/>
        <v>67450</v>
      </c>
      <c r="X123" s="68">
        <f t="shared" si="129"/>
        <v>809400</v>
      </c>
      <c r="Y123" s="68">
        <v>5</v>
      </c>
      <c r="Z123" s="68">
        <f t="shared" si="135"/>
        <v>337250</v>
      </c>
      <c r="AA123" s="117">
        <v>0.41670000000000001</v>
      </c>
      <c r="AB123" s="68">
        <f t="shared" si="136"/>
        <v>7</v>
      </c>
      <c r="AC123" s="117">
        <v>0.58330000000000004</v>
      </c>
      <c r="AE123" s="63">
        <f t="shared" si="137"/>
        <v>41.666666666666664</v>
      </c>
      <c r="AF123" s="63">
        <f t="shared" si="138"/>
        <v>58.333333333333336</v>
      </c>
      <c r="AH123" s="73">
        <v>5</v>
      </c>
      <c r="AI123" s="73">
        <f t="shared" si="139"/>
        <v>337250</v>
      </c>
    </row>
    <row r="124" spans="1:35" ht="26.25" customHeight="1" x14ac:dyDescent="0.25">
      <c r="A124" s="3">
        <v>84</v>
      </c>
      <c r="B124" s="4">
        <v>54621</v>
      </c>
      <c r="C124" s="257" t="s">
        <v>73</v>
      </c>
      <c r="D124" s="257" t="s">
        <v>74</v>
      </c>
      <c r="E124" s="4" t="s">
        <v>58</v>
      </c>
      <c r="F124" s="3">
        <v>0</v>
      </c>
      <c r="G124" s="6">
        <v>2</v>
      </c>
      <c r="H124" s="6">
        <v>2</v>
      </c>
      <c r="I124" s="7" t="s">
        <v>64</v>
      </c>
      <c r="J124" s="68">
        <v>120000</v>
      </c>
      <c r="K124" s="68">
        <f t="shared" si="124"/>
        <v>240000</v>
      </c>
      <c r="L124" s="68">
        <v>195000</v>
      </c>
      <c r="M124" s="68">
        <f t="shared" si="125"/>
        <v>390000</v>
      </c>
      <c r="N124" s="68">
        <v>44640</v>
      </c>
      <c r="O124" s="68">
        <f t="shared" si="126"/>
        <v>89280</v>
      </c>
      <c r="P124" s="68">
        <f t="shared" si="127"/>
        <v>44640</v>
      </c>
      <c r="Q124" s="68">
        <f t="shared" si="127"/>
        <v>89280</v>
      </c>
      <c r="R124" s="68">
        <f t="shared" si="130"/>
        <v>119880</v>
      </c>
      <c r="S124" s="68">
        <f t="shared" si="131"/>
        <v>120000</v>
      </c>
      <c r="T124" s="68">
        <f t="shared" si="132"/>
        <v>101464.31968392196</v>
      </c>
      <c r="U124" s="68">
        <f t="shared" si="133"/>
        <v>75180.071827579421</v>
      </c>
      <c r="V124" s="69">
        <f t="shared" si="134"/>
        <v>0.740950829432235</v>
      </c>
      <c r="W124" s="68">
        <f t="shared" si="128"/>
        <v>119880</v>
      </c>
      <c r="X124" s="68">
        <f t="shared" si="129"/>
        <v>239760</v>
      </c>
      <c r="Y124" s="68">
        <v>1</v>
      </c>
      <c r="Z124" s="68">
        <f t="shared" si="135"/>
        <v>119880</v>
      </c>
      <c r="AA124" s="117">
        <v>0.5</v>
      </c>
      <c r="AB124" s="68">
        <f t="shared" si="136"/>
        <v>1</v>
      </c>
      <c r="AC124" s="117">
        <v>0.5</v>
      </c>
      <c r="AE124" s="63">
        <f t="shared" si="137"/>
        <v>50</v>
      </c>
      <c r="AF124" s="63">
        <f t="shared" si="138"/>
        <v>50</v>
      </c>
      <c r="AH124" s="73">
        <v>1</v>
      </c>
      <c r="AI124" s="73">
        <f t="shared" si="139"/>
        <v>119880</v>
      </c>
    </row>
    <row r="125" spans="1:35" ht="21.75" customHeight="1" x14ac:dyDescent="0.25">
      <c r="A125" s="3">
        <v>85</v>
      </c>
      <c r="B125" s="4">
        <v>54621</v>
      </c>
      <c r="C125" s="257" t="s">
        <v>75</v>
      </c>
      <c r="D125" s="257" t="s">
        <v>76</v>
      </c>
      <c r="E125" s="4" t="s">
        <v>39</v>
      </c>
      <c r="F125" s="3">
        <v>0</v>
      </c>
      <c r="G125" s="6">
        <v>10</v>
      </c>
      <c r="H125" s="6">
        <v>10</v>
      </c>
      <c r="I125" s="7" t="s">
        <v>64</v>
      </c>
      <c r="J125" s="68">
        <v>45000</v>
      </c>
      <c r="K125" s="68">
        <f t="shared" si="124"/>
        <v>450000</v>
      </c>
      <c r="L125" s="68">
        <v>45500</v>
      </c>
      <c r="M125" s="68">
        <f t="shared" si="125"/>
        <v>455000</v>
      </c>
      <c r="N125" s="68">
        <v>66444</v>
      </c>
      <c r="O125" s="68">
        <f t="shared" si="126"/>
        <v>664440</v>
      </c>
      <c r="P125" s="68">
        <f t="shared" si="127"/>
        <v>45000</v>
      </c>
      <c r="Q125" s="68">
        <f t="shared" si="127"/>
        <v>450000</v>
      </c>
      <c r="R125" s="68">
        <f t="shared" si="130"/>
        <v>52314.666666666664</v>
      </c>
      <c r="S125" s="68">
        <f t="shared" si="131"/>
        <v>45500</v>
      </c>
      <c r="T125" s="68">
        <f t="shared" si="132"/>
        <v>51431.188458095625</v>
      </c>
      <c r="U125" s="68">
        <f t="shared" si="133"/>
        <v>12238.915202473359</v>
      </c>
      <c r="V125" s="69">
        <f t="shared" si="134"/>
        <v>0.23796679737325552</v>
      </c>
      <c r="W125" s="68">
        <f t="shared" si="128"/>
        <v>52314.666666666664</v>
      </c>
      <c r="X125" s="68">
        <f t="shared" si="129"/>
        <v>523146.66666666663</v>
      </c>
      <c r="Y125" s="68">
        <v>5</v>
      </c>
      <c r="Z125" s="68">
        <f t="shared" si="135"/>
        <v>261573.33333333331</v>
      </c>
      <c r="AA125" s="117">
        <v>0.5</v>
      </c>
      <c r="AB125" s="68">
        <f t="shared" si="136"/>
        <v>5</v>
      </c>
      <c r="AC125" s="117">
        <v>0.5</v>
      </c>
      <c r="AE125" s="63">
        <f t="shared" si="137"/>
        <v>50</v>
      </c>
      <c r="AF125" s="63">
        <f t="shared" si="138"/>
        <v>50</v>
      </c>
      <c r="AH125" s="73">
        <v>5</v>
      </c>
      <c r="AI125" s="73">
        <f t="shared" si="139"/>
        <v>261573.33333333331</v>
      </c>
    </row>
    <row r="126" spans="1:35" ht="198.75" customHeight="1" x14ac:dyDescent="0.25">
      <c r="A126" s="3">
        <v>86</v>
      </c>
      <c r="B126" s="4">
        <v>54621</v>
      </c>
      <c r="C126" s="257" t="s">
        <v>77</v>
      </c>
      <c r="D126" s="257" t="s">
        <v>78</v>
      </c>
      <c r="E126" s="4" t="s">
        <v>31</v>
      </c>
      <c r="F126" s="3">
        <v>0</v>
      </c>
      <c r="G126" s="6">
        <v>18</v>
      </c>
      <c r="H126" s="6">
        <v>18</v>
      </c>
      <c r="I126" s="7" t="s">
        <v>64</v>
      </c>
      <c r="J126" s="68">
        <v>140000</v>
      </c>
      <c r="K126" s="68">
        <f t="shared" si="124"/>
        <v>2520000</v>
      </c>
      <c r="L126" s="68">
        <v>104000</v>
      </c>
      <c r="M126" s="68">
        <f t="shared" si="125"/>
        <v>1872000</v>
      </c>
      <c r="N126" s="68">
        <v>45820</v>
      </c>
      <c r="O126" s="68">
        <f t="shared" si="126"/>
        <v>824760</v>
      </c>
      <c r="P126" s="68">
        <f t="shared" si="127"/>
        <v>45820</v>
      </c>
      <c r="Q126" s="68">
        <f t="shared" si="127"/>
        <v>824760</v>
      </c>
      <c r="R126" s="68">
        <f t="shared" si="130"/>
        <v>96606.666666666672</v>
      </c>
      <c r="S126" s="68">
        <f t="shared" si="131"/>
        <v>104000</v>
      </c>
      <c r="T126" s="68">
        <f t="shared" si="132"/>
        <v>87378.681393500636</v>
      </c>
      <c r="U126" s="68">
        <f t="shared" si="133"/>
        <v>47523.300951568315</v>
      </c>
      <c r="V126" s="69">
        <f t="shared" si="134"/>
        <v>0.54387752474258755</v>
      </c>
      <c r="W126" s="68">
        <f t="shared" si="128"/>
        <v>96606.666666666672</v>
      </c>
      <c r="X126" s="68">
        <f t="shared" si="129"/>
        <v>1738920</v>
      </c>
      <c r="Y126" s="68">
        <v>10</v>
      </c>
      <c r="Z126" s="68">
        <f t="shared" si="135"/>
        <v>966066.66666666674</v>
      </c>
      <c r="AA126" s="117">
        <v>0.55559999999999998</v>
      </c>
      <c r="AB126" s="68">
        <f t="shared" si="136"/>
        <v>8</v>
      </c>
      <c r="AC126" s="117">
        <v>0.44440000000000002</v>
      </c>
      <c r="AE126" s="63">
        <f t="shared" si="137"/>
        <v>55.555555555555557</v>
      </c>
      <c r="AF126" s="63">
        <f t="shared" si="138"/>
        <v>44.444444444444443</v>
      </c>
      <c r="AH126" s="73">
        <v>10</v>
      </c>
      <c r="AI126" s="73">
        <f t="shared" si="139"/>
        <v>966066.66666666674</v>
      </c>
    </row>
    <row r="127" spans="1:35" ht="29.25" customHeight="1" x14ac:dyDescent="0.25">
      <c r="A127" s="3">
        <v>87</v>
      </c>
      <c r="B127" s="4">
        <v>54621</v>
      </c>
      <c r="C127" s="257" t="s">
        <v>79</v>
      </c>
      <c r="D127" s="257" t="s">
        <v>80</v>
      </c>
      <c r="E127" s="4" t="s">
        <v>39</v>
      </c>
      <c r="F127" s="3">
        <v>0</v>
      </c>
      <c r="G127" s="6">
        <v>21</v>
      </c>
      <c r="H127" s="6">
        <v>21</v>
      </c>
      <c r="I127" s="7" t="s">
        <v>64</v>
      </c>
      <c r="J127" s="68">
        <v>120000</v>
      </c>
      <c r="K127" s="68">
        <f t="shared" si="124"/>
        <v>2520000</v>
      </c>
      <c r="L127" s="68">
        <v>260000</v>
      </c>
      <c r="M127" s="68">
        <f t="shared" si="125"/>
        <v>5460000</v>
      </c>
      <c r="N127" s="68">
        <v>78950</v>
      </c>
      <c r="O127" s="68">
        <f t="shared" si="126"/>
        <v>1657950</v>
      </c>
      <c r="P127" s="68">
        <f t="shared" si="127"/>
        <v>78950</v>
      </c>
      <c r="Q127" s="68">
        <f t="shared" si="127"/>
        <v>1657950</v>
      </c>
      <c r="R127" s="68">
        <f t="shared" si="130"/>
        <v>152983.33333333334</v>
      </c>
      <c r="S127" s="68">
        <f t="shared" si="131"/>
        <v>120000</v>
      </c>
      <c r="T127" s="68">
        <f t="shared" si="132"/>
        <v>135052.38022245569</v>
      </c>
      <c r="U127" s="68">
        <f t="shared" si="133"/>
        <v>94924.711394522223</v>
      </c>
      <c r="V127" s="69">
        <f t="shared" si="134"/>
        <v>0.7028732943333843</v>
      </c>
      <c r="W127" s="68">
        <f t="shared" si="128"/>
        <v>152983.33333333334</v>
      </c>
      <c r="X127" s="68">
        <f t="shared" si="129"/>
        <v>3212650</v>
      </c>
      <c r="Y127" s="68">
        <v>11</v>
      </c>
      <c r="Z127" s="68">
        <f t="shared" si="135"/>
        <v>1682816.6666666667</v>
      </c>
      <c r="AA127" s="117">
        <v>0.52380000000000004</v>
      </c>
      <c r="AB127" s="68">
        <f t="shared" si="136"/>
        <v>10</v>
      </c>
      <c r="AC127" s="117">
        <v>0.47620000000000001</v>
      </c>
      <c r="AE127" s="63">
        <f t="shared" si="137"/>
        <v>52.38095238095238</v>
      </c>
      <c r="AF127" s="63">
        <f t="shared" si="138"/>
        <v>47.61904761904762</v>
      </c>
      <c r="AH127" s="73">
        <v>11</v>
      </c>
      <c r="AI127" s="73">
        <f t="shared" si="139"/>
        <v>1682816.6666666667</v>
      </c>
    </row>
    <row r="128" spans="1:35" ht="107.25" customHeight="1" x14ac:dyDescent="0.25">
      <c r="A128" s="3">
        <v>88</v>
      </c>
      <c r="B128" s="4">
        <v>54621</v>
      </c>
      <c r="C128" s="269" t="s">
        <v>81</v>
      </c>
      <c r="D128" s="270"/>
      <c r="E128" s="4" t="s">
        <v>31</v>
      </c>
      <c r="F128" s="3">
        <v>0</v>
      </c>
      <c r="G128" s="6">
        <v>9</v>
      </c>
      <c r="H128" s="6">
        <v>9</v>
      </c>
      <c r="I128" s="7" t="s">
        <v>64</v>
      </c>
      <c r="J128" s="68">
        <v>420000</v>
      </c>
      <c r="K128" s="68">
        <f t="shared" si="124"/>
        <v>3780000</v>
      </c>
      <c r="L128" s="68">
        <v>325000</v>
      </c>
      <c r="M128" s="68">
        <f t="shared" si="125"/>
        <v>2925000</v>
      </c>
      <c r="N128" s="70">
        <v>1014875</v>
      </c>
      <c r="O128" s="68">
        <f t="shared" si="126"/>
        <v>9133875</v>
      </c>
      <c r="P128" s="68">
        <f t="shared" si="127"/>
        <v>325000</v>
      </c>
      <c r="Q128" s="68">
        <f t="shared" si="127"/>
        <v>2925000</v>
      </c>
      <c r="R128" s="68">
        <f t="shared" si="130"/>
        <v>586625</v>
      </c>
      <c r="S128" s="68">
        <f t="shared" si="131"/>
        <v>420000</v>
      </c>
      <c r="T128" s="68">
        <f t="shared" si="132"/>
        <v>517426.18378160486</v>
      </c>
      <c r="U128" s="68">
        <f t="shared" si="133"/>
        <v>373904.79653917253</v>
      </c>
      <c r="V128" s="69">
        <f t="shared" si="134"/>
        <v>0.72262442114253378</v>
      </c>
      <c r="W128" s="68">
        <f t="shared" si="128"/>
        <v>586625</v>
      </c>
      <c r="X128" s="68">
        <f t="shared" si="129"/>
        <v>5279625</v>
      </c>
      <c r="Y128" s="68">
        <v>3</v>
      </c>
      <c r="Z128" s="68">
        <f t="shared" si="135"/>
        <v>1759875</v>
      </c>
      <c r="AA128" s="117">
        <v>0.33329999999999999</v>
      </c>
      <c r="AB128" s="68">
        <f t="shared" si="136"/>
        <v>6</v>
      </c>
      <c r="AC128" s="117">
        <v>0.66669999999999996</v>
      </c>
      <c r="AE128" s="63">
        <f t="shared" si="137"/>
        <v>33.333333333333336</v>
      </c>
      <c r="AF128" s="63">
        <f t="shared" si="138"/>
        <v>66.666666666666657</v>
      </c>
      <c r="AH128" s="73">
        <v>3</v>
      </c>
      <c r="AI128" s="73">
        <f t="shared" si="139"/>
        <v>1759875</v>
      </c>
    </row>
    <row r="129" spans="1:35" ht="191.25" customHeight="1" x14ac:dyDescent="0.25">
      <c r="A129" s="3">
        <v>89</v>
      </c>
      <c r="B129" s="4">
        <v>54621</v>
      </c>
      <c r="C129" s="257" t="s">
        <v>86</v>
      </c>
      <c r="D129" s="257" t="s">
        <v>87</v>
      </c>
      <c r="E129" s="4" t="s">
        <v>31</v>
      </c>
      <c r="F129" s="3">
        <v>0</v>
      </c>
      <c r="G129" s="6">
        <v>9</v>
      </c>
      <c r="H129" s="6">
        <v>9</v>
      </c>
      <c r="I129" s="7" t="s">
        <v>64</v>
      </c>
      <c r="J129" s="68">
        <v>1000000</v>
      </c>
      <c r="K129" s="68">
        <f t="shared" si="124"/>
        <v>9000000</v>
      </c>
      <c r="L129" s="68">
        <v>520000</v>
      </c>
      <c r="M129" s="68">
        <f t="shared" si="125"/>
        <v>4680000</v>
      </c>
      <c r="N129" s="68">
        <v>904365</v>
      </c>
      <c r="O129" s="68">
        <f t="shared" si="126"/>
        <v>8139285</v>
      </c>
      <c r="P129" s="68">
        <f t="shared" si="127"/>
        <v>520000</v>
      </c>
      <c r="Q129" s="68">
        <f t="shared" si="127"/>
        <v>4680000</v>
      </c>
      <c r="R129" s="68">
        <f t="shared" si="130"/>
        <v>808121.66666666663</v>
      </c>
      <c r="S129" s="68">
        <f t="shared" si="131"/>
        <v>904365</v>
      </c>
      <c r="T129" s="68">
        <f t="shared" si="132"/>
        <v>777646.75359032373</v>
      </c>
      <c r="U129" s="68">
        <f t="shared" si="133"/>
        <v>254061.18241150767</v>
      </c>
      <c r="V129" s="69">
        <f t="shared" si="134"/>
        <v>0.32670512830990484</v>
      </c>
      <c r="W129" s="68">
        <f t="shared" si="128"/>
        <v>808121.66666666663</v>
      </c>
      <c r="X129" s="68">
        <f t="shared" si="129"/>
        <v>7273095</v>
      </c>
      <c r="Y129" s="68">
        <v>3</v>
      </c>
      <c r="Z129" s="68">
        <f t="shared" si="135"/>
        <v>2424365</v>
      </c>
      <c r="AA129" s="117">
        <v>0.33329999999999999</v>
      </c>
      <c r="AB129" s="68">
        <f t="shared" si="136"/>
        <v>6</v>
      </c>
      <c r="AC129" s="117">
        <v>0.66669999999999996</v>
      </c>
      <c r="AE129" s="63">
        <f t="shared" si="137"/>
        <v>33.333333333333336</v>
      </c>
      <c r="AF129" s="63">
        <f t="shared" si="138"/>
        <v>66.666666666666657</v>
      </c>
      <c r="AH129" s="73">
        <v>3</v>
      </c>
      <c r="AI129" s="73">
        <f t="shared" si="139"/>
        <v>2424365</v>
      </c>
    </row>
    <row r="130" spans="1:35" ht="30.75" customHeight="1" x14ac:dyDescent="0.25">
      <c r="A130" s="3">
        <v>90</v>
      </c>
      <c r="B130" s="4">
        <v>54621</v>
      </c>
      <c r="C130" s="257" t="s">
        <v>94</v>
      </c>
      <c r="D130" s="257"/>
      <c r="E130" s="4" t="s">
        <v>128</v>
      </c>
      <c r="F130" s="3">
        <v>0</v>
      </c>
      <c r="G130" s="6">
        <v>20</v>
      </c>
      <c r="H130" s="6">
        <v>20</v>
      </c>
      <c r="I130" s="7" t="s">
        <v>64</v>
      </c>
      <c r="J130" s="68">
        <v>45000</v>
      </c>
      <c r="K130" s="68">
        <f t="shared" si="124"/>
        <v>900000</v>
      </c>
      <c r="L130" s="68">
        <v>104000</v>
      </c>
      <c r="M130" s="68">
        <f t="shared" si="125"/>
        <v>2080000</v>
      </c>
      <c r="N130" s="68">
        <v>70752</v>
      </c>
      <c r="O130" s="68">
        <f t="shared" si="126"/>
        <v>1415040</v>
      </c>
      <c r="P130" s="68">
        <f t="shared" si="127"/>
        <v>45000</v>
      </c>
      <c r="Q130" s="68">
        <f t="shared" si="127"/>
        <v>900000</v>
      </c>
      <c r="R130" s="68">
        <f t="shared" si="130"/>
        <v>73250.666666666672</v>
      </c>
      <c r="S130" s="68">
        <f t="shared" si="131"/>
        <v>70752</v>
      </c>
      <c r="T130" s="68">
        <f t="shared" si="132"/>
        <v>69182.277974859782</v>
      </c>
      <c r="U130" s="68">
        <f t="shared" si="133"/>
        <v>29579.257957787464</v>
      </c>
      <c r="V130" s="69">
        <f t="shared" si="134"/>
        <v>0.42755542060260432</v>
      </c>
      <c r="W130" s="68">
        <f t="shared" si="128"/>
        <v>73250.666666666672</v>
      </c>
      <c r="X130" s="68">
        <f t="shared" si="129"/>
        <v>1465013.3333333335</v>
      </c>
      <c r="Y130" s="68">
        <v>10</v>
      </c>
      <c r="Z130" s="68">
        <f t="shared" si="135"/>
        <v>732506.66666666674</v>
      </c>
      <c r="AA130" s="117">
        <v>0.5</v>
      </c>
      <c r="AB130" s="68">
        <f t="shared" si="136"/>
        <v>10</v>
      </c>
      <c r="AC130" s="117">
        <v>0.5</v>
      </c>
      <c r="AE130" s="63">
        <f t="shared" si="137"/>
        <v>50</v>
      </c>
      <c r="AF130" s="63">
        <f t="shared" si="138"/>
        <v>50</v>
      </c>
      <c r="AH130" s="73">
        <v>10</v>
      </c>
      <c r="AI130" s="73">
        <f t="shared" si="139"/>
        <v>732506.66666666674</v>
      </c>
    </row>
    <row r="131" spans="1:35" ht="79.5" customHeight="1" x14ac:dyDescent="0.25">
      <c r="A131" s="3">
        <v>91</v>
      </c>
      <c r="B131" s="4">
        <v>54621</v>
      </c>
      <c r="C131" s="257" t="s">
        <v>92</v>
      </c>
      <c r="D131" s="257" t="s">
        <v>93</v>
      </c>
      <c r="E131" s="4" t="s">
        <v>31</v>
      </c>
      <c r="F131" s="3">
        <v>0</v>
      </c>
      <c r="G131" s="6">
        <v>21</v>
      </c>
      <c r="H131" s="6">
        <v>21</v>
      </c>
      <c r="I131" s="7" t="s">
        <v>64</v>
      </c>
      <c r="J131" s="68">
        <v>260000</v>
      </c>
      <c r="K131" s="68">
        <f t="shared" si="124"/>
        <v>5460000</v>
      </c>
      <c r="L131" s="68">
        <v>390000</v>
      </c>
      <c r="M131" s="68">
        <f t="shared" si="125"/>
        <v>8190000</v>
      </c>
      <c r="N131" s="68">
        <v>682002</v>
      </c>
      <c r="O131" s="68">
        <f t="shared" si="126"/>
        <v>14322042</v>
      </c>
      <c r="P131" s="68">
        <f t="shared" si="127"/>
        <v>260000</v>
      </c>
      <c r="Q131" s="68">
        <f t="shared" si="127"/>
        <v>5460000</v>
      </c>
      <c r="R131" s="68">
        <f t="shared" si="130"/>
        <v>444000.66666666669</v>
      </c>
      <c r="S131" s="68">
        <f t="shared" si="131"/>
        <v>390000</v>
      </c>
      <c r="T131" s="68">
        <f t="shared" si="132"/>
        <v>410463.49091240385</v>
      </c>
      <c r="U131" s="68">
        <f t="shared" si="133"/>
        <v>216121.43808825008</v>
      </c>
      <c r="V131" s="69">
        <f t="shared" si="134"/>
        <v>0.52653023441339908</v>
      </c>
      <c r="W131" s="68">
        <f t="shared" si="128"/>
        <v>444000.66666666669</v>
      </c>
      <c r="X131" s="68">
        <f t="shared" si="129"/>
        <v>9324014</v>
      </c>
      <c r="Y131" s="68">
        <v>9</v>
      </c>
      <c r="Z131" s="68">
        <f t="shared" si="135"/>
        <v>3996006</v>
      </c>
      <c r="AA131" s="117">
        <v>0.42859999999999998</v>
      </c>
      <c r="AB131" s="68">
        <f t="shared" si="136"/>
        <v>12</v>
      </c>
      <c r="AC131" s="117">
        <v>0.57140000000000002</v>
      </c>
      <c r="AE131" s="63">
        <f t="shared" si="137"/>
        <v>42.857142857142854</v>
      </c>
      <c r="AF131" s="63">
        <f t="shared" si="138"/>
        <v>57.142857142857146</v>
      </c>
      <c r="AH131" s="73">
        <v>9</v>
      </c>
      <c r="AI131" s="73">
        <f t="shared" si="139"/>
        <v>3996006</v>
      </c>
    </row>
    <row r="132" spans="1:35" x14ac:dyDescent="0.25">
      <c r="A132" s="32"/>
      <c r="B132" s="32"/>
      <c r="C132" s="98"/>
      <c r="D132" s="98"/>
      <c r="E132" s="33"/>
      <c r="F132" s="32"/>
      <c r="G132" s="36"/>
      <c r="H132" s="36"/>
      <c r="I132" s="99"/>
      <c r="J132" s="50"/>
      <c r="K132" s="50"/>
      <c r="L132" s="50"/>
      <c r="M132" s="50"/>
      <c r="N132" s="50"/>
      <c r="O132" s="50"/>
      <c r="P132" s="78"/>
      <c r="Q132" s="78"/>
      <c r="R132" s="74"/>
      <c r="S132" s="74"/>
      <c r="T132" s="74"/>
      <c r="U132" s="74"/>
      <c r="V132" s="74"/>
      <c r="W132" s="74"/>
      <c r="X132" s="74"/>
    </row>
    <row r="133" spans="1:35" x14ac:dyDescent="0.25">
      <c r="A133" s="256" t="s">
        <v>2</v>
      </c>
      <c r="B133" s="256"/>
      <c r="C133" s="256"/>
      <c r="D133" s="256"/>
      <c r="E133" s="256" t="s">
        <v>3</v>
      </c>
      <c r="F133" s="256"/>
      <c r="G133" s="256" t="s">
        <v>4</v>
      </c>
      <c r="H133" s="256"/>
      <c r="I133" s="256"/>
      <c r="J133" s="50"/>
      <c r="K133" s="50"/>
      <c r="L133" s="50"/>
      <c r="M133" s="50"/>
      <c r="N133" s="50"/>
      <c r="O133" s="50"/>
      <c r="P133" s="78"/>
      <c r="Q133" s="78"/>
      <c r="R133" s="74"/>
      <c r="S133" s="74"/>
      <c r="T133" s="74"/>
      <c r="U133" s="74"/>
      <c r="V133" s="74"/>
      <c r="W133" s="74"/>
      <c r="X133" s="74"/>
    </row>
    <row r="134" spans="1:35" ht="15" customHeight="1" x14ac:dyDescent="0.25">
      <c r="A134" s="256" t="s">
        <v>95</v>
      </c>
      <c r="B134" s="256"/>
      <c r="C134" s="256"/>
      <c r="D134" s="256"/>
      <c r="E134" s="256" t="s">
        <v>96</v>
      </c>
      <c r="F134" s="256"/>
      <c r="G134" s="256"/>
      <c r="H134" s="256"/>
      <c r="I134" s="256"/>
      <c r="J134" s="262" t="s">
        <v>162</v>
      </c>
      <c r="K134" s="262"/>
      <c r="L134" s="263" t="s">
        <v>164</v>
      </c>
      <c r="M134" s="263"/>
      <c r="N134" s="264" t="s">
        <v>163</v>
      </c>
      <c r="O134" s="264"/>
      <c r="P134" s="265" t="s">
        <v>159</v>
      </c>
      <c r="Q134" s="265"/>
      <c r="R134" s="266" t="s">
        <v>166</v>
      </c>
      <c r="S134" s="267" t="s">
        <v>167</v>
      </c>
      <c r="T134" s="258" t="s">
        <v>168</v>
      </c>
      <c r="U134" s="259" t="s">
        <v>169</v>
      </c>
      <c r="V134" s="260" t="s">
        <v>174</v>
      </c>
      <c r="W134" s="271" t="s">
        <v>170</v>
      </c>
      <c r="X134" s="272"/>
      <c r="Y134" s="300" t="s">
        <v>183</v>
      </c>
      <c r="Z134" s="301"/>
      <c r="AA134" s="302"/>
      <c r="AB134" s="303" t="s">
        <v>184</v>
      </c>
      <c r="AC134" s="303"/>
    </row>
    <row r="135" spans="1:35" ht="45" x14ac:dyDescent="0.25">
      <c r="A135" s="1" t="s">
        <v>7</v>
      </c>
      <c r="B135" s="51" t="s">
        <v>8</v>
      </c>
      <c r="C135" s="256" t="s">
        <v>9</v>
      </c>
      <c r="D135" s="256"/>
      <c r="E135" s="51" t="s">
        <v>10</v>
      </c>
      <c r="F135" s="2" t="s">
        <v>11</v>
      </c>
      <c r="G135" s="51" t="s">
        <v>12</v>
      </c>
      <c r="H135" s="2" t="s">
        <v>13</v>
      </c>
      <c r="I135" s="51" t="s">
        <v>14</v>
      </c>
      <c r="J135" s="45" t="s">
        <v>160</v>
      </c>
      <c r="K135" s="45" t="s">
        <v>161</v>
      </c>
      <c r="L135" s="46" t="s">
        <v>160</v>
      </c>
      <c r="M135" s="46" t="s">
        <v>161</v>
      </c>
      <c r="N135" s="47" t="s">
        <v>160</v>
      </c>
      <c r="O135" s="47" t="s">
        <v>161</v>
      </c>
      <c r="P135" s="76" t="s">
        <v>160</v>
      </c>
      <c r="Q135" s="76" t="s">
        <v>161</v>
      </c>
      <c r="R135" s="266"/>
      <c r="S135" s="267"/>
      <c r="T135" s="258"/>
      <c r="U135" s="259"/>
      <c r="V135" s="261"/>
      <c r="W135" s="77" t="s">
        <v>160</v>
      </c>
      <c r="X135" s="77" t="s">
        <v>161</v>
      </c>
      <c r="Y135" s="109" t="s">
        <v>185</v>
      </c>
      <c r="Z135" s="109" t="s">
        <v>161</v>
      </c>
      <c r="AA135" s="109" t="s">
        <v>186</v>
      </c>
      <c r="AB135" s="109" t="s">
        <v>185</v>
      </c>
      <c r="AC135" s="109" t="s">
        <v>186</v>
      </c>
    </row>
    <row r="136" spans="1:35" ht="41.25" customHeight="1" x14ac:dyDescent="0.25">
      <c r="A136" s="3">
        <v>92</v>
      </c>
      <c r="B136" s="3">
        <v>54740</v>
      </c>
      <c r="C136" s="277" t="s">
        <v>97</v>
      </c>
      <c r="D136" s="277" t="s">
        <v>98</v>
      </c>
      <c r="E136" s="4" t="s">
        <v>18</v>
      </c>
      <c r="F136" s="3">
        <v>0</v>
      </c>
      <c r="G136" s="6">
        <v>105</v>
      </c>
      <c r="H136" s="6">
        <v>105</v>
      </c>
      <c r="I136" s="7">
        <v>73151801</v>
      </c>
      <c r="J136" s="68">
        <v>65000</v>
      </c>
      <c r="K136" s="68">
        <f t="shared" ref="K136:K142" si="140">H136*J136</f>
        <v>6825000</v>
      </c>
      <c r="L136" s="68">
        <v>78000</v>
      </c>
      <c r="M136" s="68">
        <f t="shared" ref="M136:M142" si="141">H136*L136</f>
        <v>8190000</v>
      </c>
      <c r="N136" s="68">
        <v>69411</v>
      </c>
      <c r="O136" s="68">
        <f t="shared" ref="O136:O142" si="142">H136*N136</f>
        <v>7288155</v>
      </c>
      <c r="P136" s="68">
        <f t="shared" ref="P136:Q142" si="143">MIN(J136,L136,N136)</f>
        <v>65000</v>
      </c>
      <c r="Q136" s="68">
        <f t="shared" si="143"/>
        <v>6825000</v>
      </c>
      <c r="R136" s="68">
        <f>AVERAGE(J136,L136,N136)</f>
        <v>70803.666666666672</v>
      </c>
      <c r="S136" s="68">
        <f>MEDIAN(J136,L136,N136)</f>
        <v>69411</v>
      </c>
      <c r="T136" s="68">
        <f>GEOMEAN(J136,L136,N136)</f>
        <v>70601.200668669349</v>
      </c>
      <c r="U136" s="68">
        <f>STDEV(J136,L136,N136)</f>
        <v>6610.9485199427572</v>
      </c>
      <c r="V136" s="69">
        <f>U136/T136</f>
        <v>9.3637904983625772E-2</v>
      </c>
      <c r="W136" s="68">
        <f>+R136</f>
        <v>70803.666666666672</v>
      </c>
      <c r="X136" s="68">
        <f t="shared" ref="X136:X142" si="144">H136*W136</f>
        <v>7434385.0000000009</v>
      </c>
      <c r="Y136" s="68">
        <v>75</v>
      </c>
      <c r="Z136" s="68">
        <f>W136*Y136</f>
        <v>5310275</v>
      </c>
      <c r="AA136" s="117">
        <v>0.71430000000000005</v>
      </c>
      <c r="AB136" s="68">
        <f>H136-Y136</f>
        <v>30</v>
      </c>
      <c r="AC136" s="117">
        <v>0.28570000000000001</v>
      </c>
      <c r="AE136" s="63">
        <f>Y136*100/H136</f>
        <v>71.428571428571431</v>
      </c>
      <c r="AF136" s="63">
        <f>100-AE136</f>
        <v>28.571428571428569</v>
      </c>
      <c r="AH136" s="73">
        <v>75</v>
      </c>
      <c r="AI136" s="73">
        <f>AH136*W136</f>
        <v>5310275</v>
      </c>
    </row>
    <row r="137" spans="1:35" ht="35.25" customHeight="1" x14ac:dyDescent="0.25">
      <c r="A137" s="3">
        <v>93</v>
      </c>
      <c r="B137" s="4">
        <v>54760</v>
      </c>
      <c r="C137" s="268" t="s">
        <v>101</v>
      </c>
      <c r="D137" s="268"/>
      <c r="E137" s="4" t="s">
        <v>31</v>
      </c>
      <c r="F137" s="3">
        <v>0</v>
      </c>
      <c r="G137" s="6">
        <v>8</v>
      </c>
      <c r="H137" s="6">
        <v>8</v>
      </c>
      <c r="I137" s="7">
        <v>72154032</v>
      </c>
      <c r="J137" s="68">
        <v>340000</v>
      </c>
      <c r="K137" s="68">
        <f t="shared" si="140"/>
        <v>2720000</v>
      </c>
      <c r="L137" s="68">
        <v>91000</v>
      </c>
      <c r="M137" s="68">
        <f t="shared" si="141"/>
        <v>728000</v>
      </c>
      <c r="N137" s="68">
        <v>228120</v>
      </c>
      <c r="O137" s="68">
        <f t="shared" si="142"/>
        <v>1824960</v>
      </c>
      <c r="P137" s="68">
        <f t="shared" si="143"/>
        <v>91000</v>
      </c>
      <c r="Q137" s="68">
        <f t="shared" si="143"/>
        <v>728000</v>
      </c>
      <c r="R137" s="68">
        <f t="shared" ref="R137:R142" si="145">AVERAGE(J137,L137,N137)</f>
        <v>219706.66666666666</v>
      </c>
      <c r="S137" s="68">
        <f t="shared" ref="S137:S142" si="146">MEDIAN(J137,L137,N137)</f>
        <v>228120</v>
      </c>
      <c r="T137" s="68">
        <f t="shared" ref="T137:T142" si="147">GEOMEAN(J137,L137,N137)</f>
        <v>191820.29626724054</v>
      </c>
      <c r="U137" s="68">
        <f t="shared" ref="U137:U142" si="148">STDEV(J137,L137,N137)</f>
        <v>124713.02311039263</v>
      </c>
      <c r="V137" s="69">
        <f t="shared" ref="V137:V142" si="149">U137/T137</f>
        <v>0.65015551293198259</v>
      </c>
      <c r="W137" s="68">
        <f>+R137</f>
        <v>219706.66666666666</v>
      </c>
      <c r="X137" s="68">
        <f t="shared" si="144"/>
        <v>1757653.3333333333</v>
      </c>
      <c r="Y137" s="68">
        <v>4</v>
      </c>
      <c r="Z137" s="68">
        <f t="shared" ref="Z137:Z142" si="150">W137*Y137</f>
        <v>878826.66666666663</v>
      </c>
      <c r="AA137" s="117">
        <v>0.5</v>
      </c>
      <c r="AB137" s="68">
        <f t="shared" ref="AB137:AB142" si="151">H137-Y137</f>
        <v>4</v>
      </c>
      <c r="AC137" s="117">
        <v>0.5</v>
      </c>
      <c r="AE137" s="63">
        <f t="shared" ref="AE137:AE142" si="152">Y137*100/H137</f>
        <v>50</v>
      </c>
      <c r="AF137" s="63">
        <f t="shared" ref="AF137:AF142" si="153">100-AE137</f>
        <v>50</v>
      </c>
      <c r="AH137" s="73">
        <v>4</v>
      </c>
      <c r="AI137" s="73">
        <f t="shared" ref="AI137:AI142" si="154">AH137*W137</f>
        <v>878826.66666666663</v>
      </c>
    </row>
    <row r="138" spans="1:35" ht="27" customHeight="1" x14ac:dyDescent="0.25">
      <c r="A138" s="3">
        <v>94</v>
      </c>
      <c r="B138" s="4">
        <v>54760</v>
      </c>
      <c r="C138" s="268" t="s">
        <v>102</v>
      </c>
      <c r="D138" s="268" t="s">
        <v>103</v>
      </c>
      <c r="E138" s="4" t="s">
        <v>18</v>
      </c>
      <c r="F138" s="3">
        <v>0</v>
      </c>
      <c r="G138" s="6">
        <v>8</v>
      </c>
      <c r="H138" s="6">
        <v>8</v>
      </c>
      <c r="I138" s="7">
        <v>72154032</v>
      </c>
      <c r="J138" s="70">
        <v>34000</v>
      </c>
      <c r="K138" s="68">
        <f t="shared" si="140"/>
        <v>272000</v>
      </c>
      <c r="L138" s="70">
        <v>104000</v>
      </c>
      <c r="M138" s="68">
        <f t="shared" si="141"/>
        <v>832000</v>
      </c>
      <c r="N138" s="70">
        <v>924800</v>
      </c>
      <c r="O138" s="68">
        <f t="shared" si="142"/>
        <v>7398400</v>
      </c>
      <c r="P138" s="68">
        <f t="shared" si="143"/>
        <v>34000</v>
      </c>
      <c r="Q138" s="68">
        <f t="shared" si="143"/>
        <v>272000</v>
      </c>
      <c r="R138" s="68">
        <f t="shared" si="145"/>
        <v>354266.66666666669</v>
      </c>
      <c r="S138" s="68">
        <f t="shared" si="146"/>
        <v>104000</v>
      </c>
      <c r="T138" s="68">
        <f t="shared" si="147"/>
        <v>148429.4320963104</v>
      </c>
      <c r="U138" s="68">
        <f t="shared" si="148"/>
        <v>495334.44593863381</v>
      </c>
      <c r="V138" s="69">
        <f t="shared" si="149"/>
        <v>3.3371713341679401</v>
      </c>
      <c r="W138" s="68">
        <f>+R138</f>
        <v>354266.66666666669</v>
      </c>
      <c r="X138" s="68">
        <f t="shared" si="144"/>
        <v>2834133.3333333335</v>
      </c>
      <c r="Y138" s="68">
        <v>3</v>
      </c>
      <c r="Z138" s="68">
        <f t="shared" si="150"/>
        <v>1062800</v>
      </c>
      <c r="AA138" s="117">
        <v>0.375</v>
      </c>
      <c r="AB138" s="68">
        <f t="shared" si="151"/>
        <v>5</v>
      </c>
      <c r="AC138" s="117">
        <v>0.625</v>
      </c>
      <c r="AE138" s="63">
        <f t="shared" si="152"/>
        <v>37.5</v>
      </c>
      <c r="AF138" s="63">
        <f t="shared" si="153"/>
        <v>62.5</v>
      </c>
      <c r="AH138" s="114">
        <v>3</v>
      </c>
      <c r="AI138" s="73">
        <f t="shared" si="154"/>
        <v>1062800</v>
      </c>
    </row>
    <row r="139" spans="1:35" ht="37.5" customHeight="1" x14ac:dyDescent="0.25">
      <c r="A139" s="3">
        <v>95</v>
      </c>
      <c r="B139" s="4">
        <v>54760</v>
      </c>
      <c r="C139" s="268" t="s">
        <v>104</v>
      </c>
      <c r="D139" s="268" t="s">
        <v>105</v>
      </c>
      <c r="E139" s="4" t="s">
        <v>18</v>
      </c>
      <c r="F139" s="3">
        <v>0</v>
      </c>
      <c r="G139" s="6">
        <v>15</v>
      </c>
      <c r="H139" s="6">
        <v>15</v>
      </c>
      <c r="I139" s="7">
        <v>72153605</v>
      </c>
      <c r="J139" s="70">
        <v>27000</v>
      </c>
      <c r="K139" s="68">
        <f t="shared" si="140"/>
        <v>405000</v>
      </c>
      <c r="L139" s="70">
        <v>78000</v>
      </c>
      <c r="M139" s="68">
        <f t="shared" si="141"/>
        <v>1170000</v>
      </c>
      <c r="N139" s="70">
        <v>401830</v>
      </c>
      <c r="O139" s="68">
        <f t="shared" si="142"/>
        <v>6027450</v>
      </c>
      <c r="P139" s="68">
        <f t="shared" si="143"/>
        <v>27000</v>
      </c>
      <c r="Q139" s="68">
        <f t="shared" si="143"/>
        <v>405000</v>
      </c>
      <c r="R139" s="68">
        <f t="shared" si="145"/>
        <v>168943.33333333334</v>
      </c>
      <c r="S139" s="68">
        <f t="shared" si="146"/>
        <v>78000</v>
      </c>
      <c r="T139" s="68">
        <f t="shared" si="147"/>
        <v>94587.462487789249</v>
      </c>
      <c r="U139" s="68">
        <f t="shared" si="148"/>
        <v>203291.41554264739</v>
      </c>
      <c r="V139" s="69">
        <f t="shared" si="149"/>
        <v>2.1492427240966663</v>
      </c>
      <c r="W139" s="68">
        <f>+R139</f>
        <v>168943.33333333334</v>
      </c>
      <c r="X139" s="68">
        <f t="shared" si="144"/>
        <v>2534150</v>
      </c>
      <c r="Y139" s="68">
        <v>9</v>
      </c>
      <c r="Z139" s="68">
        <f t="shared" si="150"/>
        <v>1520490</v>
      </c>
      <c r="AA139" s="117">
        <v>0.6</v>
      </c>
      <c r="AB139" s="68">
        <f t="shared" si="151"/>
        <v>6</v>
      </c>
      <c r="AC139" s="117">
        <v>0.4</v>
      </c>
      <c r="AE139" s="63">
        <f t="shared" si="152"/>
        <v>60</v>
      </c>
      <c r="AF139" s="63">
        <f t="shared" si="153"/>
        <v>40</v>
      </c>
      <c r="AH139" s="73">
        <v>9</v>
      </c>
      <c r="AI139" s="73">
        <f t="shared" si="154"/>
        <v>1520490</v>
      </c>
    </row>
    <row r="140" spans="1:35" ht="35.25" customHeight="1" x14ac:dyDescent="0.25">
      <c r="A140" s="3">
        <v>96</v>
      </c>
      <c r="B140" s="4">
        <v>54760</v>
      </c>
      <c r="C140" s="281" t="s">
        <v>106</v>
      </c>
      <c r="D140" s="282" t="s">
        <v>107</v>
      </c>
      <c r="E140" s="4" t="s">
        <v>31</v>
      </c>
      <c r="F140" s="3">
        <v>0</v>
      </c>
      <c r="G140" s="6">
        <v>4</v>
      </c>
      <c r="H140" s="6">
        <v>4</v>
      </c>
      <c r="I140" s="7">
        <v>72153605</v>
      </c>
      <c r="J140" s="70">
        <v>420000</v>
      </c>
      <c r="K140" s="68">
        <f t="shared" si="140"/>
        <v>1680000</v>
      </c>
      <c r="L140" s="70">
        <v>455000</v>
      </c>
      <c r="M140" s="68">
        <f t="shared" si="141"/>
        <v>1820000</v>
      </c>
      <c r="N140" s="70">
        <v>2264860</v>
      </c>
      <c r="O140" s="68">
        <f t="shared" si="142"/>
        <v>9059440</v>
      </c>
      <c r="P140" s="68">
        <f t="shared" si="143"/>
        <v>420000</v>
      </c>
      <c r="Q140" s="68">
        <f t="shared" si="143"/>
        <v>1680000</v>
      </c>
      <c r="R140" s="68">
        <f t="shared" si="145"/>
        <v>1046620</v>
      </c>
      <c r="S140" s="68">
        <f t="shared" si="146"/>
        <v>455000</v>
      </c>
      <c r="T140" s="68">
        <f t="shared" si="147"/>
        <v>756427.57020526507</v>
      </c>
      <c r="U140" s="68">
        <f t="shared" si="148"/>
        <v>1055171.9164193103</v>
      </c>
      <c r="V140" s="69">
        <f t="shared" si="149"/>
        <v>1.3949411126474112</v>
      </c>
      <c r="W140" s="68">
        <f>+P140</f>
        <v>420000</v>
      </c>
      <c r="X140" s="68">
        <f t="shared" si="144"/>
        <v>1680000</v>
      </c>
      <c r="Y140" s="68">
        <v>1</v>
      </c>
      <c r="Z140" s="68">
        <f t="shared" si="150"/>
        <v>420000</v>
      </c>
      <c r="AA140" s="117">
        <v>0.25</v>
      </c>
      <c r="AB140" s="68">
        <f t="shared" si="151"/>
        <v>3</v>
      </c>
      <c r="AC140" s="117">
        <v>0.75</v>
      </c>
      <c r="AE140" s="63">
        <f t="shared" si="152"/>
        <v>25</v>
      </c>
      <c r="AF140" s="63">
        <f t="shared" si="153"/>
        <v>75</v>
      </c>
      <c r="AH140" s="73">
        <v>1</v>
      </c>
      <c r="AI140" s="73">
        <f t="shared" si="154"/>
        <v>420000</v>
      </c>
    </row>
    <row r="141" spans="1:35" ht="32.25" customHeight="1" x14ac:dyDescent="0.25">
      <c r="A141" s="3">
        <v>97</v>
      </c>
      <c r="B141" s="4">
        <v>54730</v>
      </c>
      <c r="C141" s="277" t="s">
        <v>129</v>
      </c>
      <c r="D141" s="277" t="s">
        <v>130</v>
      </c>
      <c r="E141" s="4" t="s">
        <v>18</v>
      </c>
      <c r="F141" s="3">
        <v>0</v>
      </c>
      <c r="G141" s="6">
        <v>65</v>
      </c>
      <c r="H141" s="6">
        <v>65</v>
      </c>
      <c r="I141" s="7">
        <v>73181104</v>
      </c>
      <c r="J141" s="68">
        <v>21000</v>
      </c>
      <c r="K141" s="68">
        <f t="shared" si="140"/>
        <v>1365000</v>
      </c>
      <c r="L141" s="68">
        <v>52000</v>
      </c>
      <c r="M141" s="68">
        <f t="shared" si="141"/>
        <v>3380000</v>
      </c>
      <c r="N141" s="68">
        <v>12535</v>
      </c>
      <c r="O141" s="68">
        <f t="shared" si="142"/>
        <v>814775</v>
      </c>
      <c r="P141" s="68">
        <f t="shared" si="143"/>
        <v>12535</v>
      </c>
      <c r="Q141" s="68">
        <f t="shared" si="143"/>
        <v>814775</v>
      </c>
      <c r="R141" s="68">
        <f t="shared" si="145"/>
        <v>28511.666666666668</v>
      </c>
      <c r="S141" s="68">
        <f t="shared" si="146"/>
        <v>21000</v>
      </c>
      <c r="T141" s="68">
        <f t="shared" si="147"/>
        <v>23921.164937690835</v>
      </c>
      <c r="U141" s="68">
        <f t="shared" si="148"/>
        <v>20777.160738015511</v>
      </c>
      <c r="V141" s="69">
        <f t="shared" si="149"/>
        <v>0.86856809825672221</v>
      </c>
      <c r="W141" s="68">
        <f>+R141</f>
        <v>28511.666666666668</v>
      </c>
      <c r="X141" s="68">
        <f t="shared" si="144"/>
        <v>1853258.3333333335</v>
      </c>
      <c r="Y141" s="68">
        <v>30</v>
      </c>
      <c r="Z141" s="68">
        <f t="shared" si="150"/>
        <v>855350</v>
      </c>
      <c r="AA141" s="117">
        <v>0.46150000000000002</v>
      </c>
      <c r="AB141" s="68">
        <f t="shared" si="151"/>
        <v>35</v>
      </c>
      <c r="AC141" s="117">
        <v>0.53849999999999998</v>
      </c>
      <c r="AE141" s="63">
        <f t="shared" si="152"/>
        <v>46.153846153846153</v>
      </c>
      <c r="AF141" s="63">
        <f t="shared" si="153"/>
        <v>53.846153846153847</v>
      </c>
      <c r="AH141" s="73">
        <v>30</v>
      </c>
      <c r="AI141" s="73">
        <f t="shared" si="154"/>
        <v>855350</v>
      </c>
    </row>
    <row r="142" spans="1:35" ht="47.25" customHeight="1" x14ac:dyDescent="0.25">
      <c r="A142" s="3">
        <v>98</v>
      </c>
      <c r="B142" s="4">
        <v>54790</v>
      </c>
      <c r="C142" s="277" t="s">
        <v>119</v>
      </c>
      <c r="D142" s="277" t="s">
        <v>120</v>
      </c>
      <c r="E142" s="4" t="s">
        <v>18</v>
      </c>
      <c r="F142" s="3">
        <v>0</v>
      </c>
      <c r="G142" s="6">
        <v>150</v>
      </c>
      <c r="H142" s="6">
        <v>150</v>
      </c>
      <c r="I142" s="7">
        <v>72153501</v>
      </c>
      <c r="J142" s="68">
        <v>38000</v>
      </c>
      <c r="K142" s="68">
        <f t="shared" si="140"/>
        <v>5700000</v>
      </c>
      <c r="L142" s="68">
        <v>104000</v>
      </c>
      <c r="M142" s="68">
        <f t="shared" si="141"/>
        <v>15600000</v>
      </c>
      <c r="N142" s="68">
        <v>27790</v>
      </c>
      <c r="O142" s="68">
        <f t="shared" si="142"/>
        <v>4168500</v>
      </c>
      <c r="P142" s="68">
        <f t="shared" si="143"/>
        <v>27790</v>
      </c>
      <c r="Q142" s="68">
        <f t="shared" si="143"/>
        <v>4168500</v>
      </c>
      <c r="R142" s="68">
        <f t="shared" si="145"/>
        <v>56596.666666666664</v>
      </c>
      <c r="S142" s="68">
        <f t="shared" si="146"/>
        <v>38000</v>
      </c>
      <c r="T142" s="68">
        <f t="shared" si="147"/>
        <v>47888.933015640381</v>
      </c>
      <c r="U142" s="68">
        <f t="shared" si="148"/>
        <v>41368.684210805317</v>
      </c>
      <c r="V142" s="69">
        <f t="shared" si="149"/>
        <v>0.86384643811743367</v>
      </c>
      <c r="W142" s="68">
        <f>+R142</f>
        <v>56596.666666666664</v>
      </c>
      <c r="X142" s="68">
        <f t="shared" si="144"/>
        <v>8489500</v>
      </c>
      <c r="Y142" s="68">
        <v>75</v>
      </c>
      <c r="Z142" s="68">
        <f t="shared" si="150"/>
        <v>4244750</v>
      </c>
      <c r="AA142" s="117">
        <v>0.5</v>
      </c>
      <c r="AB142" s="68">
        <f t="shared" si="151"/>
        <v>75</v>
      </c>
      <c r="AC142" s="117">
        <v>0.5</v>
      </c>
      <c r="AE142" s="63">
        <f t="shared" si="152"/>
        <v>50</v>
      </c>
      <c r="AF142" s="63">
        <f t="shared" si="153"/>
        <v>50</v>
      </c>
      <c r="AH142" s="73">
        <v>75</v>
      </c>
      <c r="AI142" s="73">
        <f t="shared" si="154"/>
        <v>4244750</v>
      </c>
    </row>
    <row r="143" spans="1:35" x14ac:dyDescent="0.25">
      <c r="A143" s="32"/>
      <c r="B143" s="33"/>
      <c r="C143" s="100"/>
      <c r="D143" s="100"/>
      <c r="E143" s="101"/>
      <c r="F143" s="32"/>
      <c r="G143" s="32"/>
      <c r="H143" s="32"/>
      <c r="I143" s="37"/>
      <c r="J143" s="50"/>
      <c r="K143" s="50"/>
      <c r="L143" s="50"/>
      <c r="M143" s="50"/>
      <c r="N143" s="50"/>
      <c r="O143" s="50"/>
      <c r="P143" s="78"/>
      <c r="Q143" s="78"/>
      <c r="R143" s="74"/>
      <c r="S143" s="74"/>
      <c r="T143" s="74"/>
      <c r="U143" s="74"/>
      <c r="V143" s="74"/>
      <c r="W143" s="74"/>
      <c r="X143" s="74"/>
    </row>
    <row r="144" spans="1:35" x14ac:dyDescent="0.25">
      <c r="A144" s="10" t="s">
        <v>131</v>
      </c>
      <c r="B144" s="10"/>
      <c r="C144" s="10"/>
      <c r="D144" s="10"/>
      <c r="E144" s="283" t="s">
        <v>1</v>
      </c>
      <c r="F144" s="283"/>
      <c r="G144" s="283"/>
      <c r="H144" s="283"/>
      <c r="I144" s="110">
        <v>164000001829</v>
      </c>
      <c r="J144" s="50"/>
      <c r="K144" s="50"/>
      <c r="L144" s="50"/>
      <c r="M144" s="50"/>
      <c r="N144" s="50"/>
      <c r="O144" s="50"/>
      <c r="P144" s="78"/>
      <c r="Q144" s="78"/>
      <c r="R144" s="74"/>
      <c r="S144" s="74"/>
      <c r="T144" s="74"/>
      <c r="U144" s="74"/>
      <c r="V144" s="74"/>
      <c r="W144" s="74"/>
      <c r="X144" s="74"/>
    </row>
    <row r="145" spans="1:35" x14ac:dyDescent="0.25">
      <c r="A145" s="280" t="s">
        <v>2</v>
      </c>
      <c r="B145" s="280"/>
      <c r="C145" s="280"/>
      <c r="D145" s="280"/>
      <c r="E145" s="256" t="s">
        <v>3</v>
      </c>
      <c r="F145" s="256"/>
      <c r="G145" s="256" t="s">
        <v>4</v>
      </c>
      <c r="H145" s="256"/>
      <c r="I145" s="256"/>
      <c r="J145" s="50"/>
      <c r="K145" s="50"/>
      <c r="L145" s="50"/>
      <c r="M145" s="50"/>
      <c r="N145" s="50"/>
      <c r="O145" s="50"/>
      <c r="P145" s="78"/>
      <c r="Q145" s="78"/>
      <c r="R145" s="74"/>
      <c r="S145" s="74"/>
      <c r="T145" s="74"/>
      <c r="U145" s="74"/>
      <c r="V145" s="74"/>
      <c r="W145" s="74"/>
      <c r="X145" s="74"/>
    </row>
    <row r="146" spans="1:35" ht="15" customHeight="1" x14ac:dyDescent="0.25">
      <c r="A146" s="256" t="s">
        <v>5</v>
      </c>
      <c r="B146" s="256"/>
      <c r="C146" s="256"/>
      <c r="D146" s="256"/>
      <c r="E146" s="256" t="s">
        <v>6</v>
      </c>
      <c r="F146" s="256"/>
      <c r="G146" s="256"/>
      <c r="H146" s="256"/>
      <c r="I146" s="256"/>
      <c r="J146" s="273" t="s">
        <v>162</v>
      </c>
      <c r="K146" s="262"/>
      <c r="L146" s="263" t="s">
        <v>164</v>
      </c>
      <c r="M146" s="263"/>
      <c r="N146" s="264" t="s">
        <v>163</v>
      </c>
      <c r="O146" s="264"/>
      <c r="P146" s="265" t="s">
        <v>159</v>
      </c>
      <c r="Q146" s="265"/>
      <c r="R146" s="266" t="s">
        <v>166</v>
      </c>
      <c r="S146" s="267" t="s">
        <v>167</v>
      </c>
      <c r="T146" s="258" t="s">
        <v>168</v>
      </c>
      <c r="U146" s="259" t="s">
        <v>169</v>
      </c>
      <c r="V146" s="260" t="s">
        <v>174</v>
      </c>
      <c r="W146" s="271" t="s">
        <v>170</v>
      </c>
      <c r="X146" s="272"/>
      <c r="Y146" s="300" t="s">
        <v>183</v>
      </c>
      <c r="Z146" s="301"/>
      <c r="AA146" s="302"/>
      <c r="AB146" s="303" t="s">
        <v>184</v>
      </c>
      <c r="AC146" s="303"/>
    </row>
    <row r="147" spans="1:35" ht="45" x14ac:dyDescent="0.25">
      <c r="A147" s="51" t="s">
        <v>7</v>
      </c>
      <c r="B147" s="51" t="s">
        <v>8</v>
      </c>
      <c r="C147" s="256" t="s">
        <v>9</v>
      </c>
      <c r="D147" s="256"/>
      <c r="E147" s="51" t="s">
        <v>10</v>
      </c>
      <c r="F147" s="2" t="s">
        <v>11</v>
      </c>
      <c r="G147" s="51" t="s">
        <v>12</v>
      </c>
      <c r="H147" s="2" t="s">
        <v>13</v>
      </c>
      <c r="I147" s="51" t="s">
        <v>14</v>
      </c>
      <c r="J147" s="45" t="s">
        <v>160</v>
      </c>
      <c r="K147" s="45" t="s">
        <v>161</v>
      </c>
      <c r="L147" s="46" t="s">
        <v>160</v>
      </c>
      <c r="M147" s="46" t="s">
        <v>161</v>
      </c>
      <c r="N147" s="47" t="s">
        <v>160</v>
      </c>
      <c r="O147" s="47" t="s">
        <v>161</v>
      </c>
      <c r="P147" s="76" t="s">
        <v>160</v>
      </c>
      <c r="Q147" s="76" t="s">
        <v>161</v>
      </c>
      <c r="R147" s="266"/>
      <c r="S147" s="267"/>
      <c r="T147" s="258"/>
      <c r="U147" s="259"/>
      <c r="V147" s="261"/>
      <c r="W147" s="77" t="s">
        <v>160</v>
      </c>
      <c r="X147" s="77" t="s">
        <v>161</v>
      </c>
      <c r="Y147" s="109" t="s">
        <v>185</v>
      </c>
      <c r="Z147" s="109" t="s">
        <v>161</v>
      </c>
      <c r="AA147" s="109" t="s">
        <v>186</v>
      </c>
      <c r="AB147" s="109" t="s">
        <v>185</v>
      </c>
      <c r="AC147" s="109" t="s">
        <v>186</v>
      </c>
    </row>
    <row r="148" spans="1:35" x14ac:dyDescent="0.25">
      <c r="A148" s="3"/>
      <c r="B148" s="289" t="s">
        <v>132</v>
      </c>
      <c r="C148" s="289"/>
      <c r="D148" s="289"/>
      <c r="E148" s="289"/>
      <c r="F148" s="289"/>
      <c r="G148" s="289"/>
      <c r="H148" s="289"/>
      <c r="I148" s="289"/>
      <c r="J148" s="48"/>
      <c r="K148" s="48"/>
      <c r="L148" s="48"/>
      <c r="M148" s="48"/>
      <c r="N148" s="48"/>
      <c r="O148" s="48"/>
      <c r="P148" s="61"/>
      <c r="Q148" s="61"/>
      <c r="R148" s="74"/>
      <c r="S148" s="74"/>
      <c r="T148" s="74"/>
      <c r="U148" s="74"/>
      <c r="V148" s="74"/>
      <c r="W148" s="74"/>
      <c r="X148" s="74"/>
    </row>
    <row r="149" spans="1:35" x14ac:dyDescent="0.25">
      <c r="A149" s="3">
        <v>99</v>
      </c>
      <c r="B149" s="3">
        <v>54310</v>
      </c>
      <c r="C149" s="277" t="s">
        <v>133</v>
      </c>
      <c r="D149" s="277" t="s">
        <v>134</v>
      </c>
      <c r="E149" s="11" t="s">
        <v>18</v>
      </c>
      <c r="F149" s="3">
        <v>0</v>
      </c>
      <c r="G149" s="12">
        <f>153.4*2.5</f>
        <v>383.5</v>
      </c>
      <c r="H149" s="12">
        <f>153.4*2.5</f>
        <v>383.5</v>
      </c>
      <c r="I149" s="7">
        <v>72141510</v>
      </c>
      <c r="J149" s="68">
        <v>14000</v>
      </c>
      <c r="K149" s="68">
        <f>H149*J149</f>
        <v>5369000</v>
      </c>
      <c r="L149" s="68">
        <v>7800</v>
      </c>
      <c r="M149" s="68">
        <f>H149*L149</f>
        <v>2991300</v>
      </c>
      <c r="N149" s="68">
        <v>35023</v>
      </c>
      <c r="O149" s="68">
        <f>H149*N149</f>
        <v>13431320.5</v>
      </c>
      <c r="P149" s="68">
        <f t="shared" ref="P149:Q150" si="155">MIN(J149,L149,N149)</f>
        <v>7800</v>
      </c>
      <c r="Q149" s="68">
        <f t="shared" si="155"/>
        <v>2991300</v>
      </c>
      <c r="R149" s="68">
        <f t="shared" ref="R149:R150" si="156">AVERAGE(J149,L149,N149)</f>
        <v>18941</v>
      </c>
      <c r="S149" s="68">
        <f t="shared" ref="S149:S150" si="157">MEDIAN(J149,L149,N149)</f>
        <v>14000</v>
      </c>
      <c r="T149" s="68">
        <f t="shared" ref="T149:T150" si="158">GEOMEAN(J149,L149,N149)</f>
        <v>15638.388362701711</v>
      </c>
      <c r="U149" s="68">
        <f t="shared" ref="U149:U150" si="159">STDEV(J149,L149,N149)</f>
        <v>14268.252976450902</v>
      </c>
      <c r="V149" s="69">
        <f t="shared" ref="V149:V150" si="160">U149/T149</f>
        <v>0.91238640744345201</v>
      </c>
      <c r="W149" s="68">
        <f>+R149</f>
        <v>18941</v>
      </c>
      <c r="X149" s="68">
        <f>H149*W149</f>
        <v>7263873.5</v>
      </c>
      <c r="Y149" s="61">
        <v>191.75</v>
      </c>
      <c r="Z149" s="68">
        <f>W149*Y149</f>
        <v>3631936.75</v>
      </c>
      <c r="AA149" s="117">
        <v>0.5</v>
      </c>
      <c r="AB149" s="115">
        <f>H149-Y149</f>
        <v>191.75</v>
      </c>
      <c r="AC149" s="117">
        <v>0.5</v>
      </c>
      <c r="AE149" s="63">
        <f>Y149*100/H149</f>
        <v>50</v>
      </c>
      <c r="AF149" s="63">
        <f>100-AE149</f>
        <v>50</v>
      </c>
      <c r="AH149" s="73">
        <v>191.75</v>
      </c>
      <c r="AI149" s="73">
        <f>AH149*W149</f>
        <v>3631936.75</v>
      </c>
    </row>
    <row r="150" spans="1:35" ht="30.75" customHeight="1" x14ac:dyDescent="0.25">
      <c r="A150" s="3">
        <v>100</v>
      </c>
      <c r="B150" s="3">
        <v>54310</v>
      </c>
      <c r="C150" s="257" t="s">
        <v>17</v>
      </c>
      <c r="D150" s="257"/>
      <c r="E150" s="11" t="s">
        <v>18</v>
      </c>
      <c r="F150" s="3">
        <v>0</v>
      </c>
      <c r="G150" s="12">
        <v>14.88</v>
      </c>
      <c r="H150" s="12">
        <v>14.88</v>
      </c>
      <c r="I150" s="7">
        <v>72141510</v>
      </c>
      <c r="J150" s="68">
        <v>14000</v>
      </c>
      <c r="K150" s="68">
        <f>H150*J150</f>
        <v>208320</v>
      </c>
      <c r="L150" s="68">
        <v>10400</v>
      </c>
      <c r="M150" s="68">
        <f>H150*L150</f>
        <v>154752</v>
      </c>
      <c r="N150" s="68">
        <v>34155</v>
      </c>
      <c r="O150" s="68">
        <f>H150*N150</f>
        <v>508226.4</v>
      </c>
      <c r="P150" s="68">
        <f t="shared" si="155"/>
        <v>10400</v>
      </c>
      <c r="Q150" s="68">
        <f t="shared" si="155"/>
        <v>154752</v>
      </c>
      <c r="R150" s="68">
        <f t="shared" si="156"/>
        <v>19518.333333333332</v>
      </c>
      <c r="S150" s="68">
        <f t="shared" si="157"/>
        <v>14000</v>
      </c>
      <c r="T150" s="68">
        <f t="shared" si="158"/>
        <v>17068.887718210357</v>
      </c>
      <c r="U150" s="68">
        <f t="shared" si="159"/>
        <v>12802.890624125997</v>
      </c>
      <c r="V150" s="69">
        <f t="shared" si="160"/>
        <v>0.75007175836460172</v>
      </c>
      <c r="W150" s="68">
        <f>+R150</f>
        <v>19518.333333333332</v>
      </c>
      <c r="X150" s="68">
        <f>H150*W150</f>
        <v>290432.8</v>
      </c>
      <c r="Y150" s="61">
        <v>7.44</v>
      </c>
      <c r="Z150" s="68">
        <f>W150*Y150</f>
        <v>145216.4</v>
      </c>
      <c r="AA150" s="117">
        <v>0.5</v>
      </c>
      <c r="AB150" s="115">
        <f>H150-Y150</f>
        <v>7.44</v>
      </c>
      <c r="AC150" s="117">
        <v>0.5</v>
      </c>
      <c r="AE150" s="63">
        <f>Y150*100/H150</f>
        <v>50</v>
      </c>
      <c r="AF150" s="63">
        <f>100-AE150</f>
        <v>50</v>
      </c>
      <c r="AH150" s="73">
        <v>7.44</v>
      </c>
      <c r="AI150" s="73">
        <f>AH150*W150</f>
        <v>145216.4</v>
      </c>
    </row>
    <row r="151" spans="1:35" x14ac:dyDescent="0.25">
      <c r="A151" s="290"/>
      <c r="B151" s="290"/>
      <c r="C151" s="290"/>
      <c r="D151" s="290"/>
      <c r="E151" s="290"/>
      <c r="F151" s="290"/>
      <c r="G151" s="290"/>
      <c r="H151" s="290"/>
      <c r="I151" s="290"/>
      <c r="J151" s="50"/>
      <c r="K151" s="50"/>
      <c r="L151" s="50"/>
      <c r="M151" s="50"/>
      <c r="N151" s="50"/>
      <c r="O151" s="50"/>
      <c r="P151" s="78"/>
      <c r="Q151" s="78"/>
      <c r="R151" s="74"/>
      <c r="S151" s="74"/>
      <c r="T151" s="74"/>
      <c r="U151" s="74"/>
      <c r="V151" s="74"/>
      <c r="W151" s="74"/>
      <c r="X151" s="74"/>
    </row>
    <row r="152" spans="1:35" x14ac:dyDescent="0.25">
      <c r="A152" s="288" t="s">
        <v>2</v>
      </c>
      <c r="B152" s="288"/>
      <c r="C152" s="288"/>
      <c r="D152" s="288"/>
      <c r="E152" s="288" t="s">
        <v>3</v>
      </c>
      <c r="F152" s="288"/>
      <c r="G152" s="288" t="s">
        <v>4</v>
      </c>
      <c r="H152" s="288"/>
      <c r="I152" s="288"/>
      <c r="J152" s="50"/>
      <c r="K152" s="50"/>
      <c r="L152" s="50"/>
      <c r="M152" s="50"/>
      <c r="N152" s="50"/>
      <c r="O152" s="50"/>
      <c r="P152" s="78"/>
      <c r="Q152" s="78"/>
      <c r="R152" s="74"/>
      <c r="S152" s="74"/>
      <c r="T152" s="74"/>
      <c r="U152" s="74"/>
      <c r="V152" s="74"/>
      <c r="W152" s="74"/>
      <c r="X152" s="74"/>
    </row>
    <row r="153" spans="1:35" ht="15" customHeight="1" x14ac:dyDescent="0.25">
      <c r="A153" s="288" t="s">
        <v>27</v>
      </c>
      <c r="B153" s="288"/>
      <c r="C153" s="288"/>
      <c r="D153" s="288"/>
      <c r="E153" s="288" t="s">
        <v>126</v>
      </c>
      <c r="F153" s="288"/>
      <c r="G153" s="288"/>
      <c r="H153" s="288"/>
      <c r="I153" s="288"/>
      <c r="J153" s="273" t="s">
        <v>162</v>
      </c>
      <c r="K153" s="262"/>
      <c r="L153" s="263" t="s">
        <v>164</v>
      </c>
      <c r="M153" s="263"/>
      <c r="N153" s="264" t="s">
        <v>163</v>
      </c>
      <c r="O153" s="264"/>
      <c r="P153" s="265" t="s">
        <v>159</v>
      </c>
      <c r="Q153" s="265"/>
      <c r="R153" s="266" t="s">
        <v>166</v>
      </c>
      <c r="S153" s="267" t="s">
        <v>167</v>
      </c>
      <c r="T153" s="258" t="s">
        <v>168</v>
      </c>
      <c r="U153" s="259" t="s">
        <v>169</v>
      </c>
      <c r="V153" s="260" t="s">
        <v>174</v>
      </c>
      <c r="W153" s="271" t="s">
        <v>170</v>
      </c>
      <c r="X153" s="272"/>
      <c r="Y153" s="300" t="s">
        <v>183</v>
      </c>
      <c r="Z153" s="301"/>
      <c r="AA153" s="302"/>
      <c r="AB153" s="303" t="s">
        <v>184</v>
      </c>
      <c r="AC153" s="303"/>
    </row>
    <row r="154" spans="1:35" ht="45" x14ac:dyDescent="0.25">
      <c r="A154" s="13" t="s">
        <v>7</v>
      </c>
      <c r="B154" s="56" t="s">
        <v>8</v>
      </c>
      <c r="C154" s="288" t="s">
        <v>9</v>
      </c>
      <c r="D154" s="288"/>
      <c r="E154" s="56" t="s">
        <v>10</v>
      </c>
      <c r="F154" s="14" t="s">
        <v>11</v>
      </c>
      <c r="G154" s="56" t="s">
        <v>12</v>
      </c>
      <c r="H154" s="14" t="s">
        <v>13</v>
      </c>
      <c r="I154" s="56" t="s">
        <v>14</v>
      </c>
      <c r="J154" s="45" t="s">
        <v>160</v>
      </c>
      <c r="K154" s="45" t="s">
        <v>161</v>
      </c>
      <c r="L154" s="46" t="s">
        <v>160</v>
      </c>
      <c r="M154" s="46" t="s">
        <v>161</v>
      </c>
      <c r="N154" s="47" t="s">
        <v>160</v>
      </c>
      <c r="O154" s="47" t="s">
        <v>161</v>
      </c>
      <c r="P154" s="76" t="s">
        <v>160</v>
      </c>
      <c r="Q154" s="76" t="s">
        <v>161</v>
      </c>
      <c r="R154" s="266"/>
      <c r="S154" s="267"/>
      <c r="T154" s="258"/>
      <c r="U154" s="259"/>
      <c r="V154" s="261"/>
      <c r="W154" s="77" t="s">
        <v>160</v>
      </c>
      <c r="X154" s="77" t="s">
        <v>161</v>
      </c>
      <c r="Y154" s="109" t="s">
        <v>185</v>
      </c>
      <c r="Z154" s="109" t="s">
        <v>161</v>
      </c>
      <c r="AA154" s="109" t="s">
        <v>186</v>
      </c>
      <c r="AB154" s="109" t="s">
        <v>185</v>
      </c>
      <c r="AC154" s="109" t="s">
        <v>186</v>
      </c>
    </row>
    <row r="155" spans="1:35" ht="23.25" customHeight="1" x14ac:dyDescent="0.25">
      <c r="A155" s="58">
        <v>101</v>
      </c>
      <c r="B155" s="58">
        <v>54560</v>
      </c>
      <c r="C155" s="268" t="s">
        <v>111</v>
      </c>
      <c r="D155" s="268"/>
      <c r="E155" s="15" t="s">
        <v>18</v>
      </c>
      <c r="F155" s="58">
        <v>0</v>
      </c>
      <c r="G155" s="16">
        <v>431</v>
      </c>
      <c r="H155" s="16">
        <v>431</v>
      </c>
      <c r="I155" s="17">
        <v>72101501</v>
      </c>
      <c r="J155" s="68">
        <v>12000</v>
      </c>
      <c r="K155" s="68">
        <f t="shared" ref="K155:K160" si="161">H155*J155</f>
        <v>5172000</v>
      </c>
      <c r="L155" s="68">
        <v>15600</v>
      </c>
      <c r="M155" s="68">
        <f t="shared" ref="M155:M160" si="162">H155*L155</f>
        <v>6723600</v>
      </c>
      <c r="N155" s="68">
        <v>25287</v>
      </c>
      <c r="O155" s="68">
        <f t="shared" ref="O155:O160" si="163">H155*N155</f>
        <v>10898697</v>
      </c>
      <c r="P155" s="68">
        <f t="shared" ref="P155:Q160" si="164">MIN(J155,L155,N155)</f>
        <v>12000</v>
      </c>
      <c r="Q155" s="68">
        <f t="shared" si="164"/>
        <v>5172000</v>
      </c>
      <c r="R155" s="68">
        <f>AVERAGE(J155,L155,N155)</f>
        <v>17629</v>
      </c>
      <c r="S155" s="68">
        <f>MEDIAN(J155,L155,N155)</f>
        <v>15600</v>
      </c>
      <c r="T155" s="68">
        <f>GEOMEAN(J155,L155,N155)</f>
        <v>16790.658071529262</v>
      </c>
      <c r="U155" s="68">
        <f>STDEV(J155,L155,N155)</f>
        <v>6871.9519061180863</v>
      </c>
      <c r="V155" s="69">
        <f t="shared" ref="V155:V160" si="165">U155/T155</f>
        <v>0.40927233922834577</v>
      </c>
      <c r="W155" s="68">
        <f t="shared" ref="W155:W160" si="166">+R155</f>
        <v>17629</v>
      </c>
      <c r="X155" s="68">
        <f t="shared" ref="X155:X160" si="167">H155*W155</f>
        <v>7598099</v>
      </c>
      <c r="Y155" s="68">
        <v>215.5</v>
      </c>
      <c r="Z155" s="68">
        <f>W155*Y155</f>
        <v>3799049.5</v>
      </c>
      <c r="AA155" s="117">
        <v>0.5</v>
      </c>
      <c r="AB155" s="68">
        <f>H155-Y155</f>
        <v>215.5</v>
      </c>
      <c r="AC155" s="117">
        <v>0.5</v>
      </c>
      <c r="AE155" s="63">
        <f>Y155*100/H155</f>
        <v>50</v>
      </c>
      <c r="AF155" s="63">
        <f>100-AE155</f>
        <v>50</v>
      </c>
      <c r="AH155" s="73">
        <v>215.5</v>
      </c>
      <c r="AI155" s="73">
        <f>AH155*W155</f>
        <v>3799049.5</v>
      </c>
    </row>
    <row r="156" spans="1:35" ht="23.25" customHeight="1" x14ac:dyDescent="0.25">
      <c r="A156" s="58">
        <v>102</v>
      </c>
      <c r="B156" s="18">
        <v>54522</v>
      </c>
      <c r="C156" s="257" t="s">
        <v>38</v>
      </c>
      <c r="D156" s="257"/>
      <c r="E156" s="18" t="s">
        <v>39</v>
      </c>
      <c r="F156" s="58">
        <v>0</v>
      </c>
      <c r="G156" s="19">
        <v>80</v>
      </c>
      <c r="H156" s="19">
        <v>80</v>
      </c>
      <c r="I156" s="17">
        <v>72152601</v>
      </c>
      <c r="J156" s="68">
        <v>35000</v>
      </c>
      <c r="K156" s="68">
        <f t="shared" si="161"/>
        <v>2800000</v>
      </c>
      <c r="L156" s="68">
        <v>52000</v>
      </c>
      <c r="M156" s="68">
        <f t="shared" si="162"/>
        <v>4160000</v>
      </c>
      <c r="N156" s="68">
        <v>85702</v>
      </c>
      <c r="O156" s="68">
        <f t="shared" si="163"/>
        <v>6856160</v>
      </c>
      <c r="P156" s="68">
        <f t="shared" si="164"/>
        <v>35000</v>
      </c>
      <c r="Q156" s="68">
        <f t="shared" si="164"/>
        <v>2800000</v>
      </c>
      <c r="R156" s="68">
        <f t="shared" ref="R156:R160" si="168">AVERAGE(J156,L156,N156)</f>
        <v>57567.333333333336</v>
      </c>
      <c r="S156" s="68">
        <f t="shared" ref="S156:S160" si="169">MEDIAN(J156,L156,N156)</f>
        <v>52000</v>
      </c>
      <c r="T156" s="68">
        <f t="shared" ref="T156:T160" si="170">GEOMEAN(J156,L156,N156)</f>
        <v>53829.554018620489</v>
      </c>
      <c r="U156" s="68">
        <f t="shared" ref="U156:U160" si="171">STDEV(J156,L156,N156)</f>
        <v>25805.418061588018</v>
      </c>
      <c r="V156" s="69">
        <f t="shared" si="165"/>
        <v>0.47939126623009953</v>
      </c>
      <c r="W156" s="68">
        <f t="shared" si="166"/>
        <v>57567.333333333336</v>
      </c>
      <c r="X156" s="68">
        <f t="shared" si="167"/>
        <v>4605386.666666667</v>
      </c>
      <c r="Y156" s="68">
        <v>40</v>
      </c>
      <c r="Z156" s="68">
        <f t="shared" ref="Z156:Z160" si="172">W156*Y156</f>
        <v>2302693.3333333335</v>
      </c>
      <c r="AA156" s="117">
        <v>0.5</v>
      </c>
      <c r="AB156" s="68">
        <f t="shared" ref="AB156:AB160" si="173">H156-Y156</f>
        <v>40</v>
      </c>
      <c r="AC156" s="117">
        <v>0.5</v>
      </c>
      <c r="AE156" s="63">
        <f t="shared" ref="AE156:AE160" si="174">Y156*100/H156</f>
        <v>50</v>
      </c>
      <c r="AF156" s="63">
        <f t="shared" ref="AF156:AF160" si="175">100-AE156</f>
        <v>50</v>
      </c>
      <c r="AH156" s="73">
        <v>40</v>
      </c>
      <c r="AI156" s="73">
        <f t="shared" ref="AI156:AI160" si="176">AH156*W156</f>
        <v>2302693.3333333335</v>
      </c>
    </row>
    <row r="157" spans="1:35" ht="42" customHeight="1" x14ac:dyDescent="0.25">
      <c r="A157" s="58">
        <v>103</v>
      </c>
      <c r="B157" s="18">
        <v>54522</v>
      </c>
      <c r="C157" s="257" t="s">
        <v>40</v>
      </c>
      <c r="D157" s="257" t="s">
        <v>114</v>
      </c>
      <c r="E157" s="18" t="s">
        <v>18</v>
      </c>
      <c r="F157" s="58">
        <v>0</v>
      </c>
      <c r="G157" s="19">
        <v>160</v>
      </c>
      <c r="H157" s="19">
        <v>160</v>
      </c>
      <c r="I157" s="17">
        <v>72152601</v>
      </c>
      <c r="J157" s="68">
        <v>38000</v>
      </c>
      <c r="K157" s="68">
        <f t="shared" si="161"/>
        <v>6080000</v>
      </c>
      <c r="L157" s="68">
        <v>67600</v>
      </c>
      <c r="M157" s="68">
        <f t="shared" si="162"/>
        <v>10816000</v>
      </c>
      <c r="N157" s="68">
        <v>45025</v>
      </c>
      <c r="O157" s="68">
        <f t="shared" si="163"/>
        <v>7204000</v>
      </c>
      <c r="P157" s="68">
        <f t="shared" si="164"/>
        <v>38000</v>
      </c>
      <c r="Q157" s="68">
        <f t="shared" si="164"/>
        <v>6080000</v>
      </c>
      <c r="R157" s="68">
        <f t="shared" si="168"/>
        <v>50208.333333333336</v>
      </c>
      <c r="S157" s="68">
        <f t="shared" si="169"/>
        <v>45025</v>
      </c>
      <c r="T157" s="68">
        <f t="shared" si="170"/>
        <v>48722.325032866414</v>
      </c>
      <c r="U157" s="68">
        <f t="shared" si="171"/>
        <v>15465.775387394371</v>
      </c>
      <c r="V157" s="69">
        <f t="shared" si="165"/>
        <v>0.31742687519451684</v>
      </c>
      <c r="W157" s="68">
        <f t="shared" si="166"/>
        <v>50208.333333333336</v>
      </c>
      <c r="X157" s="68">
        <f t="shared" si="167"/>
        <v>8033333.333333334</v>
      </c>
      <c r="Y157" s="68">
        <v>80</v>
      </c>
      <c r="Z157" s="68">
        <f t="shared" si="172"/>
        <v>4016666.666666667</v>
      </c>
      <c r="AA157" s="117">
        <v>0.5</v>
      </c>
      <c r="AB157" s="68">
        <f t="shared" si="173"/>
        <v>80</v>
      </c>
      <c r="AC157" s="117">
        <v>0.5</v>
      </c>
      <c r="AE157" s="63">
        <f t="shared" si="174"/>
        <v>50</v>
      </c>
      <c r="AF157" s="63">
        <f t="shared" si="175"/>
        <v>50</v>
      </c>
      <c r="AH157" s="73">
        <v>80</v>
      </c>
      <c r="AI157" s="73">
        <f t="shared" si="176"/>
        <v>4016666.666666667</v>
      </c>
    </row>
    <row r="158" spans="1:35" ht="32.25" customHeight="1" x14ac:dyDescent="0.25">
      <c r="A158" s="58">
        <v>104</v>
      </c>
      <c r="B158" s="58">
        <v>54560</v>
      </c>
      <c r="C158" s="277" t="s">
        <v>115</v>
      </c>
      <c r="D158" s="277"/>
      <c r="E158" s="18" t="s">
        <v>18</v>
      </c>
      <c r="F158" s="58">
        <v>0</v>
      </c>
      <c r="G158" s="16">
        <v>27.45</v>
      </c>
      <c r="H158" s="19">
        <v>27.45</v>
      </c>
      <c r="I158" s="17">
        <v>72153204</v>
      </c>
      <c r="J158" s="68">
        <v>34000</v>
      </c>
      <c r="K158" s="68">
        <f t="shared" si="161"/>
        <v>933300</v>
      </c>
      <c r="L158" s="68">
        <v>23400</v>
      </c>
      <c r="M158" s="68">
        <f t="shared" si="162"/>
        <v>642330</v>
      </c>
      <c r="N158" s="68">
        <v>51514</v>
      </c>
      <c r="O158" s="68">
        <f t="shared" si="163"/>
        <v>1414059.3</v>
      </c>
      <c r="P158" s="68">
        <f t="shared" si="164"/>
        <v>23400</v>
      </c>
      <c r="Q158" s="68">
        <f t="shared" si="164"/>
        <v>642330</v>
      </c>
      <c r="R158" s="68">
        <f t="shared" si="168"/>
        <v>36304.666666666664</v>
      </c>
      <c r="S158" s="68">
        <f t="shared" si="169"/>
        <v>34000</v>
      </c>
      <c r="T158" s="68">
        <f t="shared" si="170"/>
        <v>34477.837309600065</v>
      </c>
      <c r="U158" s="68">
        <f t="shared" si="171"/>
        <v>14197.988073432562</v>
      </c>
      <c r="V158" s="69">
        <f t="shared" si="165"/>
        <v>0.41180042547156087</v>
      </c>
      <c r="W158" s="68">
        <f t="shared" si="166"/>
        <v>36304.666666666664</v>
      </c>
      <c r="X158" s="68">
        <f t="shared" si="167"/>
        <v>996563.09999999986</v>
      </c>
      <c r="Y158" s="68">
        <v>13.72</v>
      </c>
      <c r="Z158" s="68">
        <f t="shared" si="172"/>
        <v>498100.02666666667</v>
      </c>
      <c r="AA158" s="117">
        <v>0.49980000000000002</v>
      </c>
      <c r="AB158" s="68">
        <f t="shared" si="173"/>
        <v>13.729999999999999</v>
      </c>
      <c r="AC158" s="117">
        <v>0.50019999999999998</v>
      </c>
      <c r="AE158" s="63">
        <f t="shared" si="174"/>
        <v>49.981785063752277</v>
      </c>
      <c r="AF158" s="63">
        <f t="shared" si="175"/>
        <v>50.018214936247723</v>
      </c>
      <c r="AH158" s="73">
        <v>13.72</v>
      </c>
      <c r="AI158" s="73">
        <f t="shared" si="176"/>
        <v>498100.02666666667</v>
      </c>
    </row>
    <row r="159" spans="1:35" ht="28.5" customHeight="1" x14ac:dyDescent="0.25">
      <c r="A159" s="58">
        <v>105</v>
      </c>
      <c r="B159" s="18">
        <v>54522</v>
      </c>
      <c r="C159" s="268" t="s">
        <v>117</v>
      </c>
      <c r="D159" s="268" t="s">
        <v>118</v>
      </c>
      <c r="E159" s="18" t="s">
        <v>18</v>
      </c>
      <c r="F159" s="58">
        <v>0</v>
      </c>
      <c r="G159" s="19">
        <v>60</v>
      </c>
      <c r="H159" s="19">
        <v>60</v>
      </c>
      <c r="I159" s="17">
        <v>72152605</v>
      </c>
      <c r="J159" s="68">
        <v>58000</v>
      </c>
      <c r="K159" s="68">
        <f t="shared" si="161"/>
        <v>3480000</v>
      </c>
      <c r="L159" s="68">
        <v>39000</v>
      </c>
      <c r="M159" s="68">
        <f t="shared" si="162"/>
        <v>2340000</v>
      </c>
      <c r="N159" s="68">
        <v>75460</v>
      </c>
      <c r="O159" s="68">
        <f t="shared" si="163"/>
        <v>4527600</v>
      </c>
      <c r="P159" s="68">
        <f t="shared" si="164"/>
        <v>39000</v>
      </c>
      <c r="Q159" s="68">
        <f t="shared" si="164"/>
        <v>2340000</v>
      </c>
      <c r="R159" s="68">
        <f t="shared" si="168"/>
        <v>57486.666666666664</v>
      </c>
      <c r="S159" s="68">
        <f t="shared" si="169"/>
        <v>58000</v>
      </c>
      <c r="T159" s="68">
        <f t="shared" si="170"/>
        <v>55471.486042914912</v>
      </c>
      <c r="U159" s="68">
        <f t="shared" si="171"/>
        <v>18235.419746562813</v>
      </c>
      <c r="V159" s="69">
        <f t="shared" si="165"/>
        <v>0.32873501410175271</v>
      </c>
      <c r="W159" s="68">
        <f t="shared" si="166"/>
        <v>57486.666666666664</v>
      </c>
      <c r="X159" s="68">
        <f t="shared" si="167"/>
        <v>3449200</v>
      </c>
      <c r="Y159" s="68">
        <v>30</v>
      </c>
      <c r="Z159" s="68">
        <f t="shared" si="172"/>
        <v>1724600</v>
      </c>
      <c r="AA159" s="117">
        <v>0.5</v>
      </c>
      <c r="AB159" s="68">
        <f t="shared" si="173"/>
        <v>30</v>
      </c>
      <c r="AC159" s="117">
        <v>0.5</v>
      </c>
      <c r="AE159" s="63">
        <f t="shared" si="174"/>
        <v>50</v>
      </c>
      <c r="AF159" s="63">
        <f t="shared" si="175"/>
        <v>50</v>
      </c>
      <c r="AH159" s="73">
        <v>30</v>
      </c>
      <c r="AI159" s="73">
        <f t="shared" si="176"/>
        <v>1724600</v>
      </c>
    </row>
    <row r="160" spans="1:35" ht="24.75" customHeight="1" x14ac:dyDescent="0.25">
      <c r="A160" s="58">
        <v>106</v>
      </c>
      <c r="B160" s="58">
        <v>54560</v>
      </c>
      <c r="C160" s="277" t="s">
        <v>116</v>
      </c>
      <c r="D160" s="277"/>
      <c r="E160" s="18" t="s">
        <v>39</v>
      </c>
      <c r="F160" s="17">
        <v>0</v>
      </c>
      <c r="G160" s="17">
        <v>31.24</v>
      </c>
      <c r="H160" s="17">
        <v>31.24</v>
      </c>
      <c r="I160" s="17">
        <v>72151402</v>
      </c>
      <c r="J160" s="68">
        <v>18000</v>
      </c>
      <c r="K160" s="68">
        <f t="shared" si="161"/>
        <v>562320</v>
      </c>
      <c r="L160" s="68">
        <v>39000</v>
      </c>
      <c r="M160" s="68">
        <f t="shared" si="162"/>
        <v>1218360</v>
      </c>
      <c r="N160" s="68">
        <v>9502</v>
      </c>
      <c r="O160" s="68">
        <f t="shared" si="163"/>
        <v>296842.48</v>
      </c>
      <c r="P160" s="68">
        <f t="shared" si="164"/>
        <v>9502</v>
      </c>
      <c r="Q160" s="68">
        <f t="shared" si="164"/>
        <v>296842.48</v>
      </c>
      <c r="R160" s="68">
        <f t="shared" si="168"/>
        <v>22167.333333333332</v>
      </c>
      <c r="S160" s="68">
        <f t="shared" si="169"/>
        <v>18000</v>
      </c>
      <c r="T160" s="68">
        <f t="shared" si="170"/>
        <v>18824.236885940194</v>
      </c>
      <c r="U160" s="68">
        <f t="shared" si="171"/>
        <v>15184.136502723273</v>
      </c>
      <c r="V160" s="69">
        <f t="shared" si="165"/>
        <v>0.8066269349842432</v>
      </c>
      <c r="W160" s="68">
        <f t="shared" si="166"/>
        <v>22167.333333333332</v>
      </c>
      <c r="X160" s="68">
        <f t="shared" si="167"/>
        <v>692507.49333333329</v>
      </c>
      <c r="Y160" s="68">
        <v>15.24</v>
      </c>
      <c r="Z160" s="68">
        <f t="shared" si="172"/>
        <v>337830.16</v>
      </c>
      <c r="AA160" s="117">
        <v>0.48780000000000001</v>
      </c>
      <c r="AB160" s="68">
        <f t="shared" si="173"/>
        <v>15.999999999999998</v>
      </c>
      <c r="AC160" s="117">
        <v>0.51219999999999999</v>
      </c>
      <c r="AE160" s="63">
        <f t="shared" si="174"/>
        <v>48.783610755441742</v>
      </c>
      <c r="AF160" s="63">
        <f t="shared" si="175"/>
        <v>51.216389244558258</v>
      </c>
      <c r="AH160" s="73">
        <v>15.24</v>
      </c>
      <c r="AI160" s="73">
        <f t="shared" si="176"/>
        <v>337830.16</v>
      </c>
    </row>
    <row r="161" spans="1:35" x14ac:dyDescent="0.25">
      <c r="A161" s="290"/>
      <c r="B161" s="290"/>
      <c r="C161" s="290"/>
      <c r="D161" s="290"/>
      <c r="E161" s="290"/>
      <c r="F161" s="290"/>
      <c r="G161" s="290"/>
      <c r="H161" s="290"/>
      <c r="I161" s="290"/>
      <c r="J161" s="50"/>
      <c r="K161" s="50"/>
      <c r="L161" s="50"/>
      <c r="M161" s="50"/>
      <c r="N161" s="50"/>
      <c r="O161" s="50"/>
      <c r="P161" s="78"/>
      <c r="Q161" s="78"/>
      <c r="R161" s="74"/>
      <c r="S161" s="74"/>
      <c r="T161" s="74"/>
      <c r="U161" s="74"/>
      <c r="V161" s="74"/>
      <c r="W161" s="74"/>
      <c r="X161" s="74"/>
    </row>
    <row r="162" spans="1:35" x14ac:dyDescent="0.25">
      <c r="A162" s="256" t="s">
        <v>2</v>
      </c>
      <c r="B162" s="256"/>
      <c r="C162" s="256"/>
      <c r="D162" s="256"/>
      <c r="E162" s="256" t="s">
        <v>3</v>
      </c>
      <c r="F162" s="256"/>
      <c r="G162" s="256" t="s">
        <v>4</v>
      </c>
      <c r="H162" s="256"/>
      <c r="I162" s="256"/>
      <c r="J162" s="50"/>
      <c r="K162" s="50"/>
      <c r="L162" s="50"/>
      <c r="M162" s="50"/>
      <c r="N162" s="50"/>
      <c r="O162" s="50"/>
      <c r="P162" s="78"/>
      <c r="Q162" s="78"/>
      <c r="R162" s="74"/>
      <c r="S162" s="74"/>
      <c r="T162" s="74"/>
      <c r="U162" s="74"/>
      <c r="V162" s="74"/>
      <c r="W162" s="74"/>
      <c r="X162" s="74"/>
    </row>
    <row r="163" spans="1:35" ht="15" customHeight="1" x14ac:dyDescent="0.25">
      <c r="A163" s="256" t="s">
        <v>51</v>
      </c>
      <c r="B163" s="256"/>
      <c r="C163" s="256"/>
      <c r="D163" s="256"/>
      <c r="E163" s="256" t="s">
        <v>52</v>
      </c>
      <c r="F163" s="256"/>
      <c r="G163" s="256"/>
      <c r="H163" s="256"/>
      <c r="I163" s="256"/>
      <c r="J163" s="262" t="s">
        <v>162</v>
      </c>
      <c r="K163" s="262"/>
      <c r="L163" s="263" t="s">
        <v>164</v>
      </c>
      <c r="M163" s="263"/>
      <c r="N163" s="264" t="s">
        <v>163</v>
      </c>
      <c r="O163" s="264"/>
      <c r="P163" s="265" t="s">
        <v>159</v>
      </c>
      <c r="Q163" s="265"/>
      <c r="R163" s="266" t="s">
        <v>166</v>
      </c>
      <c r="S163" s="267" t="s">
        <v>167</v>
      </c>
      <c r="T163" s="258" t="s">
        <v>168</v>
      </c>
      <c r="U163" s="259" t="s">
        <v>169</v>
      </c>
      <c r="V163" s="260" t="s">
        <v>174</v>
      </c>
      <c r="W163" s="271" t="s">
        <v>170</v>
      </c>
      <c r="X163" s="272"/>
      <c r="Y163" s="300" t="s">
        <v>183</v>
      </c>
      <c r="Z163" s="301"/>
      <c r="AA163" s="302"/>
      <c r="AB163" s="303" t="s">
        <v>184</v>
      </c>
      <c r="AC163" s="303"/>
    </row>
    <row r="164" spans="1:35" ht="45" x14ac:dyDescent="0.25">
      <c r="A164" s="1" t="s">
        <v>7</v>
      </c>
      <c r="B164" s="51" t="s">
        <v>8</v>
      </c>
      <c r="C164" s="256" t="s">
        <v>9</v>
      </c>
      <c r="D164" s="256"/>
      <c r="E164" s="51" t="s">
        <v>10</v>
      </c>
      <c r="F164" s="2" t="s">
        <v>11</v>
      </c>
      <c r="G164" s="51" t="s">
        <v>12</v>
      </c>
      <c r="H164" s="2" t="s">
        <v>13</v>
      </c>
      <c r="I164" s="51" t="s">
        <v>14</v>
      </c>
      <c r="J164" s="45" t="s">
        <v>160</v>
      </c>
      <c r="K164" s="45" t="s">
        <v>161</v>
      </c>
      <c r="L164" s="46" t="s">
        <v>160</v>
      </c>
      <c r="M164" s="46" t="s">
        <v>161</v>
      </c>
      <c r="N164" s="47" t="s">
        <v>160</v>
      </c>
      <c r="O164" s="47" t="s">
        <v>161</v>
      </c>
      <c r="P164" s="76" t="s">
        <v>160</v>
      </c>
      <c r="Q164" s="76" t="s">
        <v>161</v>
      </c>
      <c r="R164" s="266"/>
      <c r="S164" s="267"/>
      <c r="T164" s="258"/>
      <c r="U164" s="259"/>
      <c r="V164" s="261"/>
      <c r="W164" s="77" t="s">
        <v>160</v>
      </c>
      <c r="X164" s="77" t="s">
        <v>161</v>
      </c>
      <c r="Y164" s="109" t="s">
        <v>185</v>
      </c>
      <c r="Z164" s="109" t="s">
        <v>161</v>
      </c>
      <c r="AA164" s="109" t="s">
        <v>186</v>
      </c>
      <c r="AB164" s="109" t="s">
        <v>185</v>
      </c>
      <c r="AC164" s="109" t="s">
        <v>186</v>
      </c>
    </row>
    <row r="165" spans="1:35" ht="45" customHeight="1" x14ac:dyDescent="0.25">
      <c r="A165" s="3">
        <v>107</v>
      </c>
      <c r="B165" s="4">
        <v>54611</v>
      </c>
      <c r="C165" s="277" t="s">
        <v>123</v>
      </c>
      <c r="D165" s="277"/>
      <c r="E165" s="4" t="s">
        <v>58</v>
      </c>
      <c r="F165" s="3">
        <v>0</v>
      </c>
      <c r="G165" s="6">
        <v>10</v>
      </c>
      <c r="H165" s="6">
        <v>10</v>
      </c>
      <c r="I165" s="7" t="s">
        <v>124</v>
      </c>
      <c r="J165" s="68">
        <v>165000</v>
      </c>
      <c r="K165" s="68">
        <f>H165*J165</f>
        <v>1650000</v>
      </c>
      <c r="L165" s="68">
        <v>52000</v>
      </c>
      <c r="M165" s="68">
        <f>H165*L165</f>
        <v>520000</v>
      </c>
      <c r="N165" s="68">
        <v>91000</v>
      </c>
      <c r="O165" s="68">
        <f>H165*N165</f>
        <v>910000</v>
      </c>
      <c r="P165" s="68">
        <f t="shared" ref="P165:Q169" si="177">MIN(J165,L165,N165)</f>
        <v>52000</v>
      </c>
      <c r="Q165" s="68">
        <f t="shared" si="177"/>
        <v>520000</v>
      </c>
      <c r="R165" s="68">
        <f>AVERAGE(J165,L165,N165)</f>
        <v>102666.66666666667</v>
      </c>
      <c r="S165" s="68">
        <f>MEDIAN(J165,L165,N165)</f>
        <v>91000</v>
      </c>
      <c r="T165" s="68">
        <f>GEOMEAN(J165,L165,N165)</f>
        <v>92082.314483152251</v>
      </c>
      <c r="U165" s="68">
        <f>STDEV(J165,L165,N165)</f>
        <v>57396.283271073691</v>
      </c>
      <c r="V165" s="69">
        <f t="shared" ref="V165:V169" si="178">U165/T165</f>
        <v>0.62331495025111627</v>
      </c>
      <c r="W165" s="68">
        <f>+R165</f>
        <v>102666.66666666667</v>
      </c>
      <c r="X165" s="68">
        <f>H165*W165</f>
        <v>1026666.6666666667</v>
      </c>
      <c r="Y165" s="68">
        <v>3</v>
      </c>
      <c r="Z165" s="68">
        <f>W165*Y165</f>
        <v>308000</v>
      </c>
      <c r="AA165" s="117">
        <v>0.3</v>
      </c>
      <c r="AB165" s="115">
        <f>H165-Y165</f>
        <v>7</v>
      </c>
      <c r="AC165" s="117">
        <v>0.7</v>
      </c>
      <c r="AE165" s="63">
        <f>Y165*100/H165</f>
        <v>30</v>
      </c>
      <c r="AF165" s="63">
        <f>100-AE165</f>
        <v>70</v>
      </c>
      <c r="AH165" s="73">
        <v>3</v>
      </c>
      <c r="AI165" s="73">
        <f>AH165*W165</f>
        <v>308000</v>
      </c>
    </row>
    <row r="166" spans="1:35" ht="51.75" customHeight="1" x14ac:dyDescent="0.25">
      <c r="A166" s="3">
        <v>108</v>
      </c>
      <c r="B166" s="4">
        <v>54611</v>
      </c>
      <c r="C166" s="257" t="s">
        <v>57</v>
      </c>
      <c r="D166" s="257"/>
      <c r="E166" s="4" t="s">
        <v>58</v>
      </c>
      <c r="F166" s="3">
        <v>0</v>
      </c>
      <c r="G166" s="6">
        <v>40</v>
      </c>
      <c r="H166" s="6">
        <v>40</v>
      </c>
      <c r="I166" s="7" t="s">
        <v>59</v>
      </c>
      <c r="J166" s="68">
        <v>70000</v>
      </c>
      <c r="K166" s="68">
        <f>H166*J166</f>
        <v>2800000</v>
      </c>
      <c r="L166" s="68">
        <v>52000</v>
      </c>
      <c r="M166" s="68">
        <f>H166*L166</f>
        <v>2080000</v>
      </c>
      <c r="N166" s="68">
        <v>78520</v>
      </c>
      <c r="O166" s="68">
        <f>H166*N166</f>
        <v>3140800</v>
      </c>
      <c r="P166" s="68">
        <f t="shared" si="177"/>
        <v>52000</v>
      </c>
      <c r="Q166" s="68">
        <f t="shared" si="177"/>
        <v>2080000</v>
      </c>
      <c r="R166" s="68">
        <f>AVERAGE(J166,L166,N166)</f>
        <v>66840</v>
      </c>
      <c r="S166" s="68">
        <f>MEDIAN(J166,L166,N166)</f>
        <v>70000</v>
      </c>
      <c r="T166" s="68">
        <f>GEOMEAN(J166,L166,N166)</f>
        <v>65870.94462827043</v>
      </c>
      <c r="U166" s="68">
        <f>STDEV(J166,L166,N166)</f>
        <v>13539.45346016596</v>
      </c>
      <c r="V166" s="69">
        <f t="shared" si="178"/>
        <v>0.20554515403677862</v>
      </c>
      <c r="W166" s="68">
        <f>+R166</f>
        <v>66840</v>
      </c>
      <c r="X166" s="68">
        <f>H166*W166</f>
        <v>2673600</v>
      </c>
      <c r="Y166" s="68">
        <v>12</v>
      </c>
      <c r="Z166" s="68">
        <f t="shared" ref="Z166:Z169" si="179">W166*Y166</f>
        <v>802080</v>
      </c>
      <c r="AA166" s="117">
        <v>0.3</v>
      </c>
      <c r="AB166" s="115">
        <f t="shared" ref="AB166:AB169" si="180">H166-Y166</f>
        <v>28</v>
      </c>
      <c r="AC166" s="117">
        <v>0.7</v>
      </c>
      <c r="AE166" s="63">
        <f t="shared" ref="AE166:AE169" si="181">Y166*100/H166</f>
        <v>30</v>
      </c>
      <c r="AF166" s="63">
        <f t="shared" ref="AF166:AF169" si="182">100-AE166</f>
        <v>70</v>
      </c>
      <c r="AH166" s="73">
        <v>12</v>
      </c>
      <c r="AI166" s="73">
        <f t="shared" ref="AI166:AI169" si="183">AH166*W166</f>
        <v>802080</v>
      </c>
    </row>
    <row r="167" spans="1:35" ht="157.5" customHeight="1" x14ac:dyDescent="0.25">
      <c r="A167" s="3">
        <v>109</v>
      </c>
      <c r="B167" s="4">
        <v>54611</v>
      </c>
      <c r="C167" s="279" t="s">
        <v>61</v>
      </c>
      <c r="D167" s="279" t="s">
        <v>62</v>
      </c>
      <c r="E167" s="4" t="s">
        <v>58</v>
      </c>
      <c r="F167" s="3">
        <v>0</v>
      </c>
      <c r="G167" s="6">
        <v>10</v>
      </c>
      <c r="H167" s="6">
        <v>10</v>
      </c>
      <c r="I167" s="7" t="s">
        <v>124</v>
      </c>
      <c r="J167" s="68">
        <v>140000</v>
      </c>
      <c r="K167" s="68">
        <f>H167*J167</f>
        <v>1400000</v>
      </c>
      <c r="L167" s="68">
        <v>45500</v>
      </c>
      <c r="M167" s="68">
        <f>H167*L167</f>
        <v>455000</v>
      </c>
      <c r="N167" s="68">
        <v>51220</v>
      </c>
      <c r="O167" s="68">
        <f>H167*N167</f>
        <v>512200</v>
      </c>
      <c r="P167" s="68">
        <f t="shared" si="177"/>
        <v>45500</v>
      </c>
      <c r="Q167" s="68">
        <f t="shared" si="177"/>
        <v>455000</v>
      </c>
      <c r="R167" s="68">
        <f>AVERAGE(J167,L167,N167)</f>
        <v>78906.666666666672</v>
      </c>
      <c r="S167" s="68">
        <f>MEDIAN(J167,L167,N167)</f>
        <v>51220</v>
      </c>
      <c r="T167" s="68">
        <f>GEOMEAN(J167,L167,N167)</f>
        <v>68842.981187807614</v>
      </c>
      <c r="U167" s="68">
        <f>STDEV(J167,L167,N167)</f>
        <v>52985.621949103646</v>
      </c>
      <c r="V167" s="69">
        <f t="shared" si="178"/>
        <v>0.76965902746942094</v>
      </c>
      <c r="W167" s="68">
        <f>+R167</f>
        <v>78906.666666666672</v>
      </c>
      <c r="X167" s="68">
        <f>H167*W167</f>
        <v>789066.66666666674</v>
      </c>
      <c r="Y167" s="68">
        <v>3</v>
      </c>
      <c r="Z167" s="68">
        <f t="shared" si="179"/>
        <v>236720</v>
      </c>
      <c r="AA167" s="117">
        <v>0.3</v>
      </c>
      <c r="AB167" s="115">
        <f t="shared" si="180"/>
        <v>7</v>
      </c>
      <c r="AC167" s="117">
        <v>0.7</v>
      </c>
      <c r="AE167" s="63">
        <f t="shared" si="181"/>
        <v>30</v>
      </c>
      <c r="AF167" s="63">
        <f t="shared" si="182"/>
        <v>70</v>
      </c>
      <c r="AH167" s="73">
        <v>3</v>
      </c>
      <c r="AI167" s="73">
        <f t="shared" si="183"/>
        <v>236720</v>
      </c>
    </row>
    <row r="168" spans="1:35" ht="21" customHeight="1" x14ac:dyDescent="0.25">
      <c r="A168" s="3">
        <v>110</v>
      </c>
      <c r="B168" s="4">
        <v>54621</v>
      </c>
      <c r="C168" s="257" t="s">
        <v>65</v>
      </c>
      <c r="D168" s="257" t="s">
        <v>66</v>
      </c>
      <c r="E168" s="11" t="s">
        <v>58</v>
      </c>
      <c r="F168" s="3">
        <v>0</v>
      </c>
      <c r="G168" s="12">
        <v>5</v>
      </c>
      <c r="H168" s="12">
        <v>5</v>
      </c>
      <c r="I168" s="7" t="s">
        <v>64</v>
      </c>
      <c r="J168" s="68">
        <v>65000</v>
      </c>
      <c r="K168" s="68">
        <f>H168*J168</f>
        <v>325000</v>
      </c>
      <c r="L168" s="68">
        <v>39000</v>
      </c>
      <c r="M168" s="68">
        <f>H168*L168</f>
        <v>195000</v>
      </c>
      <c r="N168" s="68">
        <v>44296</v>
      </c>
      <c r="O168" s="68">
        <f>H168*N168</f>
        <v>221480</v>
      </c>
      <c r="P168" s="68">
        <f t="shared" si="177"/>
        <v>39000</v>
      </c>
      <c r="Q168" s="68">
        <f t="shared" si="177"/>
        <v>195000</v>
      </c>
      <c r="R168" s="68">
        <f>AVERAGE(J168,L168,N168)</f>
        <v>49432</v>
      </c>
      <c r="S168" s="68">
        <f>MEDIAN(J168,L168,N168)</f>
        <v>44296</v>
      </c>
      <c r="T168" s="68">
        <f>GEOMEAN(J168,L168,N168)</f>
        <v>48244.464630278548</v>
      </c>
      <c r="U168" s="68">
        <f>STDEV(J168,L168,N168)</f>
        <v>13739.864337030405</v>
      </c>
      <c r="V168" s="69">
        <f t="shared" si="178"/>
        <v>0.28479670035362303</v>
      </c>
      <c r="W168" s="68">
        <f>+R168</f>
        <v>49432</v>
      </c>
      <c r="X168" s="68">
        <f>H168*W168</f>
        <v>247160</v>
      </c>
      <c r="Y168" s="68">
        <v>2</v>
      </c>
      <c r="Z168" s="68">
        <f t="shared" si="179"/>
        <v>98864</v>
      </c>
      <c r="AA168" s="117">
        <v>0.4</v>
      </c>
      <c r="AB168" s="115">
        <f t="shared" si="180"/>
        <v>3</v>
      </c>
      <c r="AC168" s="117">
        <v>0.6</v>
      </c>
      <c r="AE168" s="63">
        <f t="shared" si="181"/>
        <v>40</v>
      </c>
      <c r="AF168" s="63">
        <f t="shared" si="182"/>
        <v>60</v>
      </c>
      <c r="AH168" s="73">
        <v>2</v>
      </c>
      <c r="AI168" s="73">
        <f t="shared" si="183"/>
        <v>98864</v>
      </c>
    </row>
    <row r="169" spans="1:35" ht="29.25" customHeight="1" x14ac:dyDescent="0.25">
      <c r="A169" s="3">
        <v>111</v>
      </c>
      <c r="B169" s="4">
        <v>54621</v>
      </c>
      <c r="C169" s="257" t="s">
        <v>67</v>
      </c>
      <c r="D169" s="257" t="s">
        <v>68</v>
      </c>
      <c r="E169" s="11" t="s">
        <v>58</v>
      </c>
      <c r="F169" s="3">
        <v>0</v>
      </c>
      <c r="G169" s="12">
        <v>10</v>
      </c>
      <c r="H169" s="12">
        <v>10</v>
      </c>
      <c r="I169" s="7" t="s">
        <v>64</v>
      </c>
      <c r="J169" s="68">
        <v>150000</v>
      </c>
      <c r="K169" s="68">
        <f>H169*J169</f>
        <v>1500000</v>
      </c>
      <c r="L169" s="68">
        <v>195000</v>
      </c>
      <c r="M169" s="68">
        <f>H169*L169</f>
        <v>1950000</v>
      </c>
      <c r="N169" s="68">
        <v>95021</v>
      </c>
      <c r="O169" s="68">
        <f>H169*N169</f>
        <v>950210</v>
      </c>
      <c r="P169" s="68">
        <f t="shared" si="177"/>
        <v>95021</v>
      </c>
      <c r="Q169" s="68">
        <f t="shared" si="177"/>
        <v>950210</v>
      </c>
      <c r="R169" s="68">
        <f>AVERAGE(J169,L169,N169)</f>
        <v>146673.66666666666</v>
      </c>
      <c r="S169" s="68">
        <f>MEDIAN(J169,L169,N169)</f>
        <v>150000</v>
      </c>
      <c r="T169" s="68">
        <f>GEOMEAN(J169,L169,N169)</f>
        <v>140598.86744034343</v>
      </c>
      <c r="U169" s="68">
        <f>STDEV(J169,L169,N169)</f>
        <v>50072.432338896142</v>
      </c>
      <c r="V169" s="69">
        <f t="shared" si="178"/>
        <v>0.35613681141593861</v>
      </c>
      <c r="W169" s="68">
        <f>+R169</f>
        <v>146673.66666666666</v>
      </c>
      <c r="X169" s="68">
        <f>H169*W169</f>
        <v>1466736.6666666665</v>
      </c>
      <c r="Y169" s="68">
        <v>3</v>
      </c>
      <c r="Z169" s="68">
        <f t="shared" si="179"/>
        <v>440021</v>
      </c>
      <c r="AA169" s="117">
        <v>0.3</v>
      </c>
      <c r="AB169" s="115">
        <f t="shared" si="180"/>
        <v>7</v>
      </c>
      <c r="AC169" s="117">
        <v>0.7</v>
      </c>
      <c r="AE169" s="63">
        <f t="shared" si="181"/>
        <v>30</v>
      </c>
      <c r="AF169" s="63">
        <f t="shared" si="182"/>
        <v>70</v>
      </c>
      <c r="AH169" s="73">
        <v>3</v>
      </c>
      <c r="AI169" s="73">
        <f t="shared" si="183"/>
        <v>440021</v>
      </c>
    </row>
    <row r="170" spans="1:35" x14ac:dyDescent="0.25">
      <c r="A170" s="290"/>
      <c r="B170" s="290"/>
      <c r="C170" s="290"/>
      <c r="D170" s="290"/>
      <c r="E170" s="290"/>
      <c r="F170" s="290"/>
      <c r="G170" s="290"/>
      <c r="H170" s="290"/>
      <c r="I170" s="290"/>
      <c r="J170" s="50"/>
      <c r="K170" s="50"/>
      <c r="L170" s="50"/>
      <c r="M170" s="50"/>
      <c r="N170" s="50"/>
      <c r="O170" s="50"/>
      <c r="P170" s="78"/>
      <c r="Q170" s="78"/>
      <c r="R170" s="74"/>
      <c r="S170" s="74"/>
      <c r="T170" s="74"/>
      <c r="U170" s="74"/>
      <c r="V170" s="74"/>
      <c r="W170" s="74"/>
      <c r="X170" s="74"/>
    </row>
    <row r="171" spans="1:35" x14ac:dyDescent="0.25">
      <c r="A171" s="256" t="s">
        <v>2</v>
      </c>
      <c r="B171" s="256"/>
      <c r="C171" s="256"/>
      <c r="D171" s="256"/>
      <c r="E171" s="256" t="s">
        <v>3</v>
      </c>
      <c r="F171" s="256"/>
      <c r="G171" s="256" t="s">
        <v>4</v>
      </c>
      <c r="H171" s="256"/>
      <c r="I171" s="256"/>
      <c r="J171" s="50"/>
      <c r="K171" s="50"/>
      <c r="L171" s="50"/>
      <c r="M171" s="50"/>
      <c r="N171" s="50"/>
      <c r="O171" s="50"/>
      <c r="P171" s="78"/>
      <c r="Q171" s="78"/>
      <c r="R171" s="74"/>
      <c r="S171" s="74"/>
      <c r="T171" s="74"/>
      <c r="U171" s="74"/>
      <c r="V171" s="74"/>
      <c r="W171" s="74"/>
      <c r="X171" s="74"/>
    </row>
    <row r="172" spans="1:35" ht="15" customHeight="1" x14ac:dyDescent="0.25">
      <c r="A172" s="256" t="s">
        <v>95</v>
      </c>
      <c r="B172" s="256"/>
      <c r="C172" s="256"/>
      <c r="D172" s="256"/>
      <c r="E172" s="256" t="s">
        <v>96</v>
      </c>
      <c r="F172" s="256"/>
      <c r="G172" s="256"/>
      <c r="H172" s="256"/>
      <c r="I172" s="256"/>
      <c r="J172" s="262" t="s">
        <v>162</v>
      </c>
      <c r="K172" s="262"/>
      <c r="L172" s="263" t="s">
        <v>164</v>
      </c>
      <c r="M172" s="263"/>
      <c r="N172" s="264" t="s">
        <v>163</v>
      </c>
      <c r="O172" s="264"/>
      <c r="P172" s="265" t="s">
        <v>159</v>
      </c>
      <c r="Q172" s="265"/>
      <c r="R172" s="266" t="s">
        <v>166</v>
      </c>
      <c r="S172" s="267" t="s">
        <v>167</v>
      </c>
      <c r="T172" s="258" t="s">
        <v>168</v>
      </c>
      <c r="U172" s="259" t="s">
        <v>169</v>
      </c>
      <c r="V172" s="260" t="s">
        <v>174</v>
      </c>
      <c r="W172" s="271" t="s">
        <v>170</v>
      </c>
      <c r="X172" s="272"/>
      <c r="Y172" s="300" t="s">
        <v>183</v>
      </c>
      <c r="Z172" s="301"/>
      <c r="AA172" s="302"/>
      <c r="AB172" s="303" t="s">
        <v>184</v>
      </c>
      <c r="AC172" s="303"/>
    </row>
    <row r="173" spans="1:35" ht="45" x14ac:dyDescent="0.25">
      <c r="A173" s="1" t="s">
        <v>7</v>
      </c>
      <c r="B173" s="51" t="s">
        <v>8</v>
      </c>
      <c r="C173" s="256" t="s">
        <v>9</v>
      </c>
      <c r="D173" s="256"/>
      <c r="E173" s="51" t="s">
        <v>10</v>
      </c>
      <c r="F173" s="2" t="s">
        <v>11</v>
      </c>
      <c r="G173" s="51" t="s">
        <v>12</v>
      </c>
      <c r="H173" s="2" t="s">
        <v>13</v>
      </c>
      <c r="I173" s="51" t="s">
        <v>14</v>
      </c>
      <c r="J173" s="45" t="s">
        <v>160</v>
      </c>
      <c r="K173" s="45" t="s">
        <v>161</v>
      </c>
      <c r="L173" s="46" t="s">
        <v>160</v>
      </c>
      <c r="M173" s="46" t="s">
        <v>161</v>
      </c>
      <c r="N173" s="47" t="s">
        <v>160</v>
      </c>
      <c r="O173" s="47" t="s">
        <v>161</v>
      </c>
      <c r="P173" s="76" t="s">
        <v>160</v>
      </c>
      <c r="Q173" s="76" t="s">
        <v>161</v>
      </c>
      <c r="R173" s="266"/>
      <c r="S173" s="267"/>
      <c r="T173" s="258"/>
      <c r="U173" s="259"/>
      <c r="V173" s="261"/>
      <c r="W173" s="77" t="s">
        <v>160</v>
      </c>
      <c r="X173" s="77" t="s">
        <v>161</v>
      </c>
      <c r="Y173" s="109" t="s">
        <v>185</v>
      </c>
      <c r="Z173" s="109" t="s">
        <v>161</v>
      </c>
      <c r="AA173" s="109" t="s">
        <v>186</v>
      </c>
      <c r="AB173" s="109" t="s">
        <v>185</v>
      </c>
      <c r="AC173" s="109" t="s">
        <v>186</v>
      </c>
    </row>
    <row r="174" spans="1:35" ht="29.25" customHeight="1" x14ac:dyDescent="0.25">
      <c r="A174" s="3">
        <v>112</v>
      </c>
      <c r="B174" s="4">
        <v>54730</v>
      </c>
      <c r="C174" s="277" t="s">
        <v>129</v>
      </c>
      <c r="D174" s="277" t="s">
        <v>130</v>
      </c>
      <c r="E174" s="4" t="s">
        <v>18</v>
      </c>
      <c r="F174" s="3">
        <v>0</v>
      </c>
      <c r="G174" s="12">
        <v>221.2</v>
      </c>
      <c r="H174" s="12">
        <v>221.2</v>
      </c>
      <c r="I174" s="7">
        <v>73181104</v>
      </c>
      <c r="J174" s="68">
        <v>21000</v>
      </c>
      <c r="K174" s="68">
        <f t="shared" ref="K174:K180" si="184">H174*J174</f>
        <v>4645200</v>
      </c>
      <c r="L174" s="68">
        <v>52000</v>
      </c>
      <c r="M174" s="68">
        <f t="shared" ref="M174:M180" si="185">H174*L174</f>
        <v>11502400</v>
      </c>
      <c r="N174" s="68">
        <v>12535</v>
      </c>
      <c r="O174" s="68">
        <f t="shared" ref="O174:O180" si="186">H174*N174</f>
        <v>2772742</v>
      </c>
      <c r="P174" s="68">
        <f t="shared" ref="P174:Q180" si="187">MIN(J174,L174,N174)</f>
        <v>12535</v>
      </c>
      <c r="Q174" s="68">
        <f t="shared" si="187"/>
        <v>2772742</v>
      </c>
      <c r="R174" s="68">
        <f>AVERAGE(J174,L174,N174)</f>
        <v>28511.666666666668</v>
      </c>
      <c r="S174" s="68">
        <f>MEDIAN(J174,L174,N174)</f>
        <v>21000</v>
      </c>
      <c r="T174" s="68">
        <f>GEOMEAN(J174,L174,N174)</f>
        <v>23921.164937690835</v>
      </c>
      <c r="U174" s="68">
        <f>STDEV(J174,L174,N174)</f>
        <v>20777.160738015511</v>
      </c>
      <c r="V174" s="69">
        <f t="shared" ref="V174:V180" si="188">U174/T174</f>
        <v>0.86856809825672221</v>
      </c>
      <c r="W174" s="68">
        <f t="shared" ref="W174:W180" si="189">+R174</f>
        <v>28511.666666666668</v>
      </c>
      <c r="X174" s="68">
        <f t="shared" ref="X174:X180" si="190">H174*W174</f>
        <v>6306780.666666667</v>
      </c>
      <c r="Y174" s="68">
        <v>110.1</v>
      </c>
      <c r="Z174" s="68">
        <f>W174*Y174</f>
        <v>3139134.5</v>
      </c>
      <c r="AA174" s="117">
        <v>0.49769999999999998</v>
      </c>
      <c r="AB174" s="68">
        <f>H174-Y174</f>
        <v>111.1</v>
      </c>
      <c r="AC174" s="117">
        <v>0.50229999999999997</v>
      </c>
      <c r="AE174" s="63">
        <f>Y174*100/H174</f>
        <v>49.773960216998191</v>
      </c>
      <c r="AF174" s="63">
        <f>100-AE174</f>
        <v>50.226039783001809</v>
      </c>
      <c r="AH174" s="73">
        <v>110.1</v>
      </c>
      <c r="AI174" s="73">
        <f>AH174*W174</f>
        <v>3139134.5</v>
      </c>
    </row>
    <row r="175" spans="1:35" ht="54" customHeight="1" x14ac:dyDescent="0.25">
      <c r="A175" s="3">
        <v>113</v>
      </c>
      <c r="B175" s="4">
        <v>54790</v>
      </c>
      <c r="C175" s="277" t="s">
        <v>119</v>
      </c>
      <c r="D175" s="277" t="s">
        <v>120</v>
      </c>
      <c r="E175" s="4" t="s">
        <v>18</v>
      </c>
      <c r="F175" s="3">
        <v>0</v>
      </c>
      <c r="G175" s="6">
        <v>180</v>
      </c>
      <c r="H175" s="6">
        <v>180</v>
      </c>
      <c r="I175" s="7">
        <v>72153501</v>
      </c>
      <c r="J175" s="68">
        <v>38000</v>
      </c>
      <c r="K175" s="68">
        <f t="shared" si="184"/>
        <v>6840000</v>
      </c>
      <c r="L175" s="68">
        <v>104000</v>
      </c>
      <c r="M175" s="68">
        <f t="shared" si="185"/>
        <v>18720000</v>
      </c>
      <c r="N175" s="68">
        <v>27790</v>
      </c>
      <c r="O175" s="68">
        <f t="shared" si="186"/>
        <v>5002200</v>
      </c>
      <c r="P175" s="68">
        <f t="shared" si="187"/>
        <v>27790</v>
      </c>
      <c r="Q175" s="68">
        <f t="shared" si="187"/>
        <v>5002200</v>
      </c>
      <c r="R175" s="68">
        <f t="shared" ref="R175:R180" si="191">AVERAGE(J175,L175,N175)</f>
        <v>56596.666666666664</v>
      </c>
      <c r="S175" s="68">
        <f t="shared" ref="S175:S180" si="192">MEDIAN(J175,L175,N175)</f>
        <v>38000</v>
      </c>
      <c r="T175" s="68">
        <f t="shared" ref="T175:T180" si="193">GEOMEAN(J175,L175,N175)</f>
        <v>47888.933015640381</v>
      </c>
      <c r="U175" s="68">
        <f t="shared" ref="U175:U180" si="194">STDEV(J175,L175,N175)</f>
        <v>41368.684210805317</v>
      </c>
      <c r="V175" s="69">
        <f t="shared" si="188"/>
        <v>0.86384643811743367</v>
      </c>
      <c r="W175" s="68">
        <f t="shared" si="189"/>
        <v>56596.666666666664</v>
      </c>
      <c r="X175" s="68">
        <f t="shared" si="190"/>
        <v>10187400</v>
      </c>
      <c r="Y175" s="68">
        <v>90</v>
      </c>
      <c r="Z175" s="68">
        <f t="shared" ref="Z175:Z180" si="195">W175*Y175</f>
        <v>5093700</v>
      </c>
      <c r="AA175" s="117">
        <v>0.5</v>
      </c>
      <c r="AB175" s="68">
        <f t="shared" ref="AB175:AB180" si="196">H175-Y175</f>
        <v>90</v>
      </c>
      <c r="AC175" s="117">
        <v>0.5</v>
      </c>
      <c r="AE175" s="63">
        <f t="shared" ref="AE175:AE180" si="197">Y175*100/H175</f>
        <v>50</v>
      </c>
      <c r="AF175" s="63">
        <f t="shared" ref="AF175:AF180" si="198">100-AE175</f>
        <v>50</v>
      </c>
      <c r="AH175" s="73">
        <v>90</v>
      </c>
      <c r="AI175" s="73">
        <f t="shared" ref="AI175:AI180" si="199">AH175*W175</f>
        <v>5093700</v>
      </c>
    </row>
    <row r="176" spans="1:35" ht="42.75" customHeight="1" x14ac:dyDescent="0.25">
      <c r="A176" s="3">
        <v>114</v>
      </c>
      <c r="B176" s="4">
        <v>54730</v>
      </c>
      <c r="C176" s="268" t="s">
        <v>99</v>
      </c>
      <c r="D176" s="268" t="s">
        <v>100</v>
      </c>
      <c r="E176" s="4" t="s">
        <v>18</v>
      </c>
      <c r="F176" s="3">
        <v>0</v>
      </c>
      <c r="G176" s="6">
        <v>5.0999999999999996</v>
      </c>
      <c r="H176" s="6">
        <v>5.0999999999999996</v>
      </c>
      <c r="I176" s="7">
        <v>72151303</v>
      </c>
      <c r="J176" s="68">
        <v>29000</v>
      </c>
      <c r="K176" s="68">
        <f t="shared" si="184"/>
        <v>147900</v>
      </c>
      <c r="L176" s="68">
        <v>78000</v>
      </c>
      <c r="M176" s="68">
        <f t="shared" si="185"/>
        <v>397800</v>
      </c>
      <c r="N176" s="68">
        <v>23817</v>
      </c>
      <c r="O176" s="68">
        <f t="shared" si="186"/>
        <v>121466.7</v>
      </c>
      <c r="P176" s="68">
        <f t="shared" si="187"/>
        <v>23817</v>
      </c>
      <c r="Q176" s="68">
        <f t="shared" si="187"/>
        <v>121466.7</v>
      </c>
      <c r="R176" s="68">
        <f t="shared" si="191"/>
        <v>43605.666666666664</v>
      </c>
      <c r="S176" s="68">
        <f t="shared" si="192"/>
        <v>29000</v>
      </c>
      <c r="T176" s="68">
        <f t="shared" si="193"/>
        <v>37768.223062938385</v>
      </c>
      <c r="U176" s="68">
        <f t="shared" si="194"/>
        <v>29898.88787786819</v>
      </c>
      <c r="V176" s="69">
        <f t="shared" si="188"/>
        <v>0.79164137079056007</v>
      </c>
      <c r="W176" s="68">
        <f t="shared" si="189"/>
        <v>43605.666666666664</v>
      </c>
      <c r="X176" s="68">
        <f t="shared" si="190"/>
        <v>222388.89999999997</v>
      </c>
      <c r="Y176" s="68">
        <v>2.5499999999999998</v>
      </c>
      <c r="Z176" s="68">
        <f t="shared" si="195"/>
        <v>111194.44999999998</v>
      </c>
      <c r="AA176" s="117">
        <v>0.5</v>
      </c>
      <c r="AB176" s="68">
        <f t="shared" si="196"/>
        <v>2.5499999999999998</v>
      </c>
      <c r="AC176" s="117">
        <v>0.5</v>
      </c>
      <c r="AE176" s="63">
        <f t="shared" si="197"/>
        <v>50</v>
      </c>
      <c r="AF176" s="63">
        <f t="shared" si="198"/>
        <v>50</v>
      </c>
      <c r="AH176" s="73">
        <v>2.5499999999999998</v>
      </c>
      <c r="AI176" s="73">
        <f t="shared" si="199"/>
        <v>111194.44999999998</v>
      </c>
    </row>
    <row r="177" spans="1:35" ht="42.75" customHeight="1" x14ac:dyDescent="0.25">
      <c r="A177" s="3">
        <v>115</v>
      </c>
      <c r="B177" s="4">
        <v>54760</v>
      </c>
      <c r="C177" s="277" t="s">
        <v>135</v>
      </c>
      <c r="D177" s="277" t="s">
        <v>136</v>
      </c>
      <c r="E177" s="4" t="s">
        <v>31</v>
      </c>
      <c r="F177" s="3">
        <v>0</v>
      </c>
      <c r="G177" s="6">
        <v>8</v>
      </c>
      <c r="H177" s="6">
        <v>8</v>
      </c>
      <c r="I177" s="7">
        <v>72154032</v>
      </c>
      <c r="J177" s="70">
        <v>380000</v>
      </c>
      <c r="K177" s="68">
        <f t="shared" si="184"/>
        <v>3040000</v>
      </c>
      <c r="L177" s="70">
        <v>104000</v>
      </c>
      <c r="M177" s="68">
        <f t="shared" si="185"/>
        <v>832000</v>
      </c>
      <c r="N177" s="70">
        <v>698072</v>
      </c>
      <c r="O177" s="68">
        <f t="shared" si="186"/>
        <v>5584576</v>
      </c>
      <c r="P177" s="68">
        <f t="shared" si="187"/>
        <v>104000</v>
      </c>
      <c r="Q177" s="68">
        <f t="shared" si="187"/>
        <v>832000</v>
      </c>
      <c r="R177" s="68">
        <f t="shared" si="191"/>
        <v>394024</v>
      </c>
      <c r="S177" s="68">
        <f t="shared" si="192"/>
        <v>380000</v>
      </c>
      <c r="T177" s="68">
        <f t="shared" si="193"/>
        <v>302161.44694237638</v>
      </c>
      <c r="U177" s="68">
        <f t="shared" si="194"/>
        <v>297284.19017499062</v>
      </c>
      <c r="V177" s="69">
        <f t="shared" si="188"/>
        <v>0.983858772134104</v>
      </c>
      <c r="W177" s="68">
        <f t="shared" si="189"/>
        <v>394024</v>
      </c>
      <c r="X177" s="68">
        <f t="shared" si="190"/>
        <v>3152192</v>
      </c>
      <c r="Y177" s="68">
        <v>2</v>
      </c>
      <c r="Z177" s="68">
        <f t="shared" si="195"/>
        <v>788048</v>
      </c>
      <c r="AA177" s="117">
        <v>0.25</v>
      </c>
      <c r="AB177" s="68">
        <f t="shared" si="196"/>
        <v>6</v>
      </c>
      <c r="AC177" s="117">
        <v>0.75</v>
      </c>
      <c r="AE177" s="63">
        <f t="shared" si="197"/>
        <v>25</v>
      </c>
      <c r="AF177" s="63">
        <f t="shared" si="198"/>
        <v>75</v>
      </c>
      <c r="AH177" s="73">
        <v>2</v>
      </c>
      <c r="AI177" s="73">
        <f t="shared" si="199"/>
        <v>788048</v>
      </c>
    </row>
    <row r="178" spans="1:35" ht="39.75" customHeight="1" x14ac:dyDescent="0.25">
      <c r="A178" s="3">
        <v>116</v>
      </c>
      <c r="B178" s="4">
        <v>54760</v>
      </c>
      <c r="C178" s="268" t="s">
        <v>101</v>
      </c>
      <c r="D178" s="268"/>
      <c r="E178" s="11" t="s">
        <v>31</v>
      </c>
      <c r="F178" s="3">
        <v>0</v>
      </c>
      <c r="G178" s="12">
        <v>6</v>
      </c>
      <c r="H178" s="12">
        <v>6</v>
      </c>
      <c r="I178" s="7">
        <v>72154032</v>
      </c>
      <c r="J178" s="68">
        <v>340000</v>
      </c>
      <c r="K178" s="68">
        <f t="shared" si="184"/>
        <v>2040000</v>
      </c>
      <c r="L178" s="68">
        <v>91000</v>
      </c>
      <c r="M178" s="68">
        <f t="shared" si="185"/>
        <v>546000</v>
      </c>
      <c r="N178" s="68">
        <v>228120</v>
      </c>
      <c r="O178" s="68">
        <f t="shared" si="186"/>
        <v>1368720</v>
      </c>
      <c r="P178" s="68">
        <f t="shared" si="187"/>
        <v>91000</v>
      </c>
      <c r="Q178" s="68">
        <f t="shared" si="187"/>
        <v>546000</v>
      </c>
      <c r="R178" s="68">
        <f t="shared" si="191"/>
        <v>219706.66666666666</v>
      </c>
      <c r="S178" s="68">
        <f t="shared" si="192"/>
        <v>228120</v>
      </c>
      <c r="T178" s="68">
        <f t="shared" si="193"/>
        <v>191820.29626724054</v>
      </c>
      <c r="U178" s="68">
        <f t="shared" si="194"/>
        <v>124713.02311039263</v>
      </c>
      <c r="V178" s="69">
        <f t="shared" si="188"/>
        <v>0.65015551293198259</v>
      </c>
      <c r="W178" s="68">
        <f t="shared" si="189"/>
        <v>219706.66666666666</v>
      </c>
      <c r="X178" s="68">
        <f t="shared" si="190"/>
        <v>1318240</v>
      </c>
      <c r="Y178" s="68">
        <v>1</v>
      </c>
      <c r="Z178" s="68">
        <f t="shared" si="195"/>
        <v>219706.66666666666</v>
      </c>
      <c r="AA178" s="117">
        <v>0.16669999999999999</v>
      </c>
      <c r="AB178" s="68">
        <f t="shared" si="196"/>
        <v>5</v>
      </c>
      <c r="AC178" s="117">
        <v>0.83330000000000004</v>
      </c>
      <c r="AE178" s="63">
        <f t="shared" si="197"/>
        <v>16.666666666666668</v>
      </c>
      <c r="AF178" s="63">
        <f t="shared" si="198"/>
        <v>83.333333333333329</v>
      </c>
      <c r="AH178" s="116">
        <v>1</v>
      </c>
      <c r="AI178" s="73">
        <f t="shared" si="199"/>
        <v>219706.66666666666</v>
      </c>
    </row>
    <row r="179" spans="1:35" ht="35.25" customHeight="1" x14ac:dyDescent="0.25">
      <c r="A179" s="3">
        <v>117</v>
      </c>
      <c r="B179" s="4">
        <v>54760</v>
      </c>
      <c r="C179" s="268" t="s">
        <v>102</v>
      </c>
      <c r="D179" s="268" t="s">
        <v>103</v>
      </c>
      <c r="E179" s="11" t="s">
        <v>18</v>
      </c>
      <c r="F179" s="3">
        <v>0</v>
      </c>
      <c r="G179" s="12">
        <v>35</v>
      </c>
      <c r="H179" s="12">
        <v>35</v>
      </c>
      <c r="I179" s="7">
        <v>72154032</v>
      </c>
      <c r="J179" s="68">
        <v>34000</v>
      </c>
      <c r="K179" s="68">
        <f t="shared" si="184"/>
        <v>1190000</v>
      </c>
      <c r="L179" s="68">
        <v>104000</v>
      </c>
      <c r="M179" s="68">
        <f t="shared" si="185"/>
        <v>3640000</v>
      </c>
      <c r="N179" s="68">
        <v>924800</v>
      </c>
      <c r="O179" s="68">
        <f t="shared" si="186"/>
        <v>32368000</v>
      </c>
      <c r="P179" s="68">
        <f t="shared" si="187"/>
        <v>34000</v>
      </c>
      <c r="Q179" s="68">
        <f t="shared" si="187"/>
        <v>1190000</v>
      </c>
      <c r="R179" s="68">
        <f t="shared" si="191"/>
        <v>354266.66666666669</v>
      </c>
      <c r="S179" s="68">
        <f t="shared" si="192"/>
        <v>104000</v>
      </c>
      <c r="T179" s="68">
        <f t="shared" si="193"/>
        <v>148429.4320963104</v>
      </c>
      <c r="U179" s="68">
        <f t="shared" si="194"/>
        <v>495334.44593863381</v>
      </c>
      <c r="V179" s="69">
        <f t="shared" si="188"/>
        <v>3.3371713341679401</v>
      </c>
      <c r="W179" s="68">
        <f t="shared" si="189"/>
        <v>354266.66666666669</v>
      </c>
      <c r="X179" s="68">
        <f t="shared" si="190"/>
        <v>12399333.333333334</v>
      </c>
      <c r="Y179" s="68">
        <v>17.5</v>
      </c>
      <c r="Z179" s="68">
        <f t="shared" si="195"/>
        <v>6199666.666666667</v>
      </c>
      <c r="AA179" s="117">
        <v>0.5</v>
      </c>
      <c r="AB179" s="68">
        <f t="shared" si="196"/>
        <v>17.5</v>
      </c>
      <c r="AC179" s="117">
        <v>0.5</v>
      </c>
      <c r="AE179" s="63">
        <f t="shared" si="197"/>
        <v>50</v>
      </c>
      <c r="AF179" s="63">
        <f t="shared" si="198"/>
        <v>50</v>
      </c>
      <c r="AH179" s="73">
        <v>17.5</v>
      </c>
      <c r="AI179" s="73">
        <f t="shared" si="199"/>
        <v>6199666.666666667</v>
      </c>
    </row>
    <row r="180" spans="1:35" ht="42.75" customHeight="1" x14ac:dyDescent="0.25">
      <c r="A180" s="3">
        <v>118</v>
      </c>
      <c r="B180" s="4">
        <v>54760</v>
      </c>
      <c r="C180" s="277" t="s">
        <v>137</v>
      </c>
      <c r="D180" s="277" t="s">
        <v>138</v>
      </c>
      <c r="E180" s="11" t="s">
        <v>31</v>
      </c>
      <c r="F180" s="3">
        <v>0</v>
      </c>
      <c r="G180" s="12">
        <v>38</v>
      </c>
      <c r="H180" s="12">
        <v>38</v>
      </c>
      <c r="I180" s="7">
        <v>72152303</v>
      </c>
      <c r="J180" s="70">
        <v>650000</v>
      </c>
      <c r="K180" s="68">
        <f t="shared" si="184"/>
        <v>24700000</v>
      </c>
      <c r="L180" s="70">
        <v>260000</v>
      </c>
      <c r="M180" s="68">
        <f t="shared" si="185"/>
        <v>9880000</v>
      </c>
      <c r="N180" s="70">
        <v>1896000</v>
      </c>
      <c r="O180" s="68">
        <f t="shared" si="186"/>
        <v>72048000</v>
      </c>
      <c r="P180" s="68">
        <f t="shared" si="187"/>
        <v>260000</v>
      </c>
      <c r="Q180" s="68">
        <f t="shared" si="187"/>
        <v>9880000</v>
      </c>
      <c r="R180" s="68">
        <f t="shared" si="191"/>
        <v>935333.33333333337</v>
      </c>
      <c r="S180" s="68">
        <f t="shared" si="192"/>
        <v>650000</v>
      </c>
      <c r="T180" s="68">
        <f t="shared" si="193"/>
        <v>684292.34109376452</v>
      </c>
      <c r="U180" s="68">
        <f t="shared" si="194"/>
        <v>854508.8257784897</v>
      </c>
      <c r="V180" s="69">
        <f t="shared" si="188"/>
        <v>1.2487481949785573</v>
      </c>
      <c r="W180" s="68">
        <f t="shared" si="189"/>
        <v>935333.33333333337</v>
      </c>
      <c r="X180" s="68">
        <f t="shared" si="190"/>
        <v>35542666.666666672</v>
      </c>
      <c r="Y180" s="68">
        <v>15</v>
      </c>
      <c r="Z180" s="68">
        <f t="shared" si="195"/>
        <v>14030000</v>
      </c>
      <c r="AA180" s="117">
        <v>0.3947</v>
      </c>
      <c r="AB180" s="68">
        <f t="shared" si="196"/>
        <v>23</v>
      </c>
      <c r="AC180" s="117">
        <v>0.60529999999999995</v>
      </c>
      <c r="AE180" s="63">
        <f t="shared" si="197"/>
        <v>39.473684210526315</v>
      </c>
      <c r="AF180" s="63">
        <f t="shared" si="198"/>
        <v>60.526315789473685</v>
      </c>
      <c r="AH180" s="114">
        <v>15</v>
      </c>
      <c r="AI180" s="73">
        <f t="shared" si="199"/>
        <v>14030000</v>
      </c>
    </row>
    <row r="181" spans="1:35" x14ac:dyDescent="0.25">
      <c r="A181" s="290"/>
      <c r="B181" s="290"/>
      <c r="C181" s="290"/>
      <c r="D181" s="290"/>
      <c r="E181" s="290"/>
      <c r="F181" s="290"/>
      <c r="G181" s="290"/>
      <c r="H181" s="290"/>
      <c r="I181" s="290"/>
      <c r="J181" s="50"/>
      <c r="K181" s="50"/>
      <c r="L181" s="50"/>
      <c r="M181" s="50"/>
      <c r="N181" s="50"/>
      <c r="O181" s="50"/>
      <c r="P181" s="78"/>
      <c r="Q181" s="78"/>
      <c r="R181" s="74"/>
      <c r="S181" s="74"/>
      <c r="T181" s="74"/>
      <c r="U181" s="74"/>
      <c r="V181" s="74"/>
      <c r="W181" s="74"/>
      <c r="X181" s="74"/>
    </row>
    <row r="182" spans="1:35" x14ac:dyDescent="0.25">
      <c r="A182" s="9" t="s">
        <v>139</v>
      </c>
      <c r="B182" s="9"/>
      <c r="C182" s="9"/>
      <c r="D182" s="9"/>
      <c r="E182" s="283" t="s">
        <v>1</v>
      </c>
      <c r="F182" s="283"/>
      <c r="G182" s="283"/>
      <c r="H182" s="283"/>
      <c r="I182" s="52">
        <v>164000001829</v>
      </c>
      <c r="J182" s="50"/>
      <c r="K182" s="50"/>
      <c r="L182" s="50"/>
      <c r="M182" s="50"/>
      <c r="N182" s="50"/>
      <c r="O182" s="50"/>
      <c r="P182" s="78"/>
      <c r="Q182" s="78"/>
      <c r="R182" s="74"/>
      <c r="S182" s="74"/>
      <c r="T182" s="74"/>
      <c r="U182" s="74"/>
      <c r="V182" s="74"/>
      <c r="W182" s="74"/>
      <c r="X182" s="74"/>
    </row>
    <row r="183" spans="1:35" x14ac:dyDescent="0.25">
      <c r="A183" s="256" t="s">
        <v>2</v>
      </c>
      <c r="B183" s="256"/>
      <c r="C183" s="256"/>
      <c r="D183" s="256"/>
      <c r="E183" s="256" t="s">
        <v>3</v>
      </c>
      <c r="F183" s="256"/>
      <c r="G183" s="256" t="s">
        <v>4</v>
      </c>
      <c r="H183" s="256"/>
      <c r="I183" s="256"/>
      <c r="J183" s="50"/>
      <c r="K183" s="50"/>
      <c r="L183" s="50"/>
      <c r="M183" s="50"/>
      <c r="N183" s="50"/>
      <c r="O183" s="50"/>
      <c r="P183" s="78"/>
      <c r="Q183" s="78"/>
      <c r="R183" s="74"/>
      <c r="S183" s="74"/>
      <c r="T183" s="74"/>
      <c r="U183" s="74"/>
      <c r="V183" s="74"/>
      <c r="W183" s="74"/>
      <c r="X183" s="74"/>
    </row>
    <row r="184" spans="1:35" ht="15" customHeight="1" x14ac:dyDescent="0.25">
      <c r="A184" s="256" t="s">
        <v>27</v>
      </c>
      <c r="B184" s="256"/>
      <c r="C184" s="256"/>
      <c r="D184" s="256"/>
      <c r="E184" s="256" t="s">
        <v>28</v>
      </c>
      <c r="F184" s="256"/>
      <c r="G184" s="256"/>
      <c r="H184" s="256"/>
      <c r="I184" s="256"/>
      <c r="J184" s="262" t="s">
        <v>162</v>
      </c>
      <c r="K184" s="262"/>
      <c r="L184" s="263" t="s">
        <v>164</v>
      </c>
      <c r="M184" s="263"/>
      <c r="N184" s="264" t="s">
        <v>163</v>
      </c>
      <c r="O184" s="264"/>
      <c r="P184" s="265" t="s">
        <v>159</v>
      </c>
      <c r="Q184" s="265"/>
      <c r="R184" s="266" t="s">
        <v>166</v>
      </c>
      <c r="S184" s="267" t="s">
        <v>167</v>
      </c>
      <c r="T184" s="258" t="s">
        <v>168</v>
      </c>
      <c r="U184" s="259" t="s">
        <v>169</v>
      </c>
      <c r="V184" s="260" t="s">
        <v>174</v>
      </c>
      <c r="W184" s="271" t="s">
        <v>170</v>
      </c>
      <c r="X184" s="272"/>
      <c r="Y184" s="300" t="s">
        <v>183</v>
      </c>
      <c r="Z184" s="301"/>
      <c r="AA184" s="302"/>
      <c r="AB184" s="303" t="s">
        <v>184</v>
      </c>
      <c r="AC184" s="303"/>
    </row>
    <row r="185" spans="1:35" ht="45" x14ac:dyDescent="0.25">
      <c r="A185" s="1" t="s">
        <v>7</v>
      </c>
      <c r="B185" s="51" t="s">
        <v>8</v>
      </c>
      <c r="C185" s="256" t="s">
        <v>9</v>
      </c>
      <c r="D185" s="256"/>
      <c r="E185" s="51" t="s">
        <v>10</v>
      </c>
      <c r="F185" s="2" t="s">
        <v>11</v>
      </c>
      <c r="G185" s="51" t="s">
        <v>12</v>
      </c>
      <c r="H185" s="2" t="s">
        <v>13</v>
      </c>
      <c r="I185" s="51" t="s">
        <v>14</v>
      </c>
      <c r="J185" s="45" t="s">
        <v>160</v>
      </c>
      <c r="K185" s="45" t="s">
        <v>161</v>
      </c>
      <c r="L185" s="46" t="s">
        <v>160</v>
      </c>
      <c r="M185" s="46" t="s">
        <v>161</v>
      </c>
      <c r="N185" s="47" t="s">
        <v>160</v>
      </c>
      <c r="O185" s="47" t="s">
        <v>161</v>
      </c>
      <c r="P185" s="76" t="s">
        <v>160</v>
      </c>
      <c r="Q185" s="76" t="s">
        <v>161</v>
      </c>
      <c r="R185" s="266"/>
      <c r="S185" s="267"/>
      <c r="T185" s="258"/>
      <c r="U185" s="259"/>
      <c r="V185" s="261"/>
      <c r="W185" s="77" t="s">
        <v>160</v>
      </c>
      <c r="X185" s="77" t="s">
        <v>161</v>
      </c>
      <c r="Y185" s="109" t="s">
        <v>185</v>
      </c>
      <c r="Z185" s="109" t="s">
        <v>161</v>
      </c>
      <c r="AA185" s="109" t="s">
        <v>186</v>
      </c>
      <c r="AB185" s="109" t="s">
        <v>185</v>
      </c>
      <c r="AC185" s="109" t="s">
        <v>186</v>
      </c>
    </row>
    <row r="186" spans="1:35" ht="24" customHeight="1" x14ac:dyDescent="0.25">
      <c r="A186" s="3">
        <v>119</v>
      </c>
      <c r="B186" s="4">
        <v>54522</v>
      </c>
      <c r="C186" s="257" t="s">
        <v>38</v>
      </c>
      <c r="D186" s="257"/>
      <c r="E186" s="4" t="s">
        <v>39</v>
      </c>
      <c r="F186" s="3">
        <v>0</v>
      </c>
      <c r="G186" s="6">
        <v>25.67</v>
      </c>
      <c r="H186" s="6">
        <v>25.67</v>
      </c>
      <c r="I186" s="7">
        <v>72152601</v>
      </c>
      <c r="J186" s="68">
        <v>35000</v>
      </c>
      <c r="K186" s="68">
        <f>H186*J186</f>
        <v>898450.00000000012</v>
      </c>
      <c r="L186" s="68">
        <v>52000</v>
      </c>
      <c r="M186" s="68">
        <f>H186*L186</f>
        <v>1334840</v>
      </c>
      <c r="N186" s="68">
        <v>85702</v>
      </c>
      <c r="O186" s="68">
        <f>H186*N186</f>
        <v>2199970.3400000003</v>
      </c>
      <c r="P186" s="68">
        <f t="shared" ref="P186:Q189" si="200">MIN(J186,L186,N186)</f>
        <v>35000</v>
      </c>
      <c r="Q186" s="68">
        <f t="shared" si="200"/>
        <v>898450.00000000012</v>
      </c>
      <c r="R186" s="68">
        <f>AVERAGE(J186,L186,N186)</f>
        <v>57567.333333333336</v>
      </c>
      <c r="S186" s="68">
        <f>MEDIAN(J186,L186,N186)</f>
        <v>52000</v>
      </c>
      <c r="T186" s="68">
        <f>GEOMEAN(J186,L186,N186)</f>
        <v>53829.554018620489</v>
      </c>
      <c r="U186" s="68">
        <f>STDEV(J186,L186,N186)</f>
        <v>25805.418061588018</v>
      </c>
      <c r="V186" s="69">
        <f t="shared" ref="V186:V189" si="201">U186/T186</f>
        <v>0.47939126623009953</v>
      </c>
      <c r="W186" s="68">
        <f>+R186</f>
        <v>57567.333333333336</v>
      </c>
      <c r="X186" s="68">
        <f>H186*W186</f>
        <v>1477753.4466666668</v>
      </c>
      <c r="Y186" s="68">
        <v>12.83</v>
      </c>
      <c r="Z186" s="68">
        <f>W186*Y186</f>
        <v>738588.88666666672</v>
      </c>
      <c r="AA186" s="117">
        <v>0.49980000000000002</v>
      </c>
      <c r="AB186" s="68">
        <f>H186-Y186</f>
        <v>12.840000000000002</v>
      </c>
      <c r="AC186" s="117">
        <v>0.50019999999999998</v>
      </c>
      <c r="AE186" s="63">
        <f>Y186*100/H186</f>
        <v>49.980522010128553</v>
      </c>
      <c r="AF186" s="63">
        <f>100-AE186</f>
        <v>50.019477989871447</v>
      </c>
      <c r="AH186" s="73">
        <v>12.83</v>
      </c>
      <c r="AI186" s="73">
        <f>AH186*W186</f>
        <v>738588.88666666672</v>
      </c>
    </row>
    <row r="187" spans="1:35" ht="30.75" customHeight="1" x14ac:dyDescent="0.25">
      <c r="A187" s="3">
        <v>120</v>
      </c>
      <c r="B187" s="4">
        <v>54522</v>
      </c>
      <c r="C187" s="257" t="s">
        <v>40</v>
      </c>
      <c r="D187" s="257" t="s">
        <v>114</v>
      </c>
      <c r="E187" s="4" t="s">
        <v>18</v>
      </c>
      <c r="F187" s="3">
        <v>0</v>
      </c>
      <c r="G187" s="6">
        <v>60</v>
      </c>
      <c r="H187" s="6">
        <v>60</v>
      </c>
      <c r="I187" s="7">
        <v>72152601</v>
      </c>
      <c r="J187" s="68">
        <v>38000</v>
      </c>
      <c r="K187" s="68">
        <f>H187*J187</f>
        <v>2280000</v>
      </c>
      <c r="L187" s="68">
        <v>67600</v>
      </c>
      <c r="M187" s="68">
        <f>H187*L187</f>
        <v>4056000</v>
      </c>
      <c r="N187" s="68">
        <v>45025</v>
      </c>
      <c r="O187" s="68">
        <f>H187*N187</f>
        <v>2701500</v>
      </c>
      <c r="P187" s="68">
        <f t="shared" si="200"/>
        <v>38000</v>
      </c>
      <c r="Q187" s="68">
        <f t="shared" si="200"/>
        <v>2280000</v>
      </c>
      <c r="R187" s="68">
        <f t="shared" ref="R187:R189" si="202">AVERAGE(J187,L187,N187)</f>
        <v>50208.333333333336</v>
      </c>
      <c r="S187" s="68">
        <f t="shared" ref="S187:S189" si="203">MEDIAN(J187,L187,N187)</f>
        <v>45025</v>
      </c>
      <c r="T187" s="68">
        <f t="shared" ref="T187:T189" si="204">GEOMEAN(J187,L187,N187)</f>
        <v>48722.325032866414</v>
      </c>
      <c r="U187" s="68">
        <f t="shared" ref="U187:U189" si="205">STDEV(J187,L187,N187)</f>
        <v>15465.775387394371</v>
      </c>
      <c r="V187" s="69">
        <f t="shared" si="201"/>
        <v>0.31742687519451684</v>
      </c>
      <c r="W187" s="68">
        <f>+R187</f>
        <v>50208.333333333336</v>
      </c>
      <c r="X187" s="68">
        <f>H187*W187</f>
        <v>3012500</v>
      </c>
      <c r="Y187" s="68">
        <v>30</v>
      </c>
      <c r="Z187" s="68">
        <f t="shared" ref="Z187:Z189" si="206">W187*Y187</f>
        <v>1506250</v>
      </c>
      <c r="AA187" s="117">
        <v>0.5</v>
      </c>
      <c r="AB187" s="68">
        <f t="shared" ref="AB187:AB189" si="207">H187-Y187</f>
        <v>30</v>
      </c>
      <c r="AC187" s="117">
        <v>0.5</v>
      </c>
      <c r="AE187" s="63">
        <f t="shared" ref="AE187:AE189" si="208">Y187*100/H187</f>
        <v>50</v>
      </c>
      <c r="AF187" s="63">
        <f t="shared" ref="AF187:AF189" si="209">100-AE187</f>
        <v>50</v>
      </c>
      <c r="AH187" s="73">
        <v>30</v>
      </c>
      <c r="AI187" s="73">
        <f t="shared" ref="AI187:AI189" si="210">AH187*W187</f>
        <v>1506250</v>
      </c>
    </row>
    <row r="188" spans="1:35" ht="29.25" customHeight="1" x14ac:dyDescent="0.25">
      <c r="A188" s="3">
        <v>121</v>
      </c>
      <c r="B188" s="3">
        <v>54560</v>
      </c>
      <c r="C188" s="268" t="s">
        <v>111</v>
      </c>
      <c r="D188" s="268"/>
      <c r="E188" s="4" t="s">
        <v>18</v>
      </c>
      <c r="F188" s="3">
        <v>0</v>
      </c>
      <c r="G188" s="6">
        <v>161</v>
      </c>
      <c r="H188" s="6">
        <v>161</v>
      </c>
      <c r="I188" s="7">
        <v>72101501</v>
      </c>
      <c r="J188" s="68">
        <v>12000</v>
      </c>
      <c r="K188" s="68">
        <f>H188*J188</f>
        <v>1932000</v>
      </c>
      <c r="L188" s="68">
        <v>15600</v>
      </c>
      <c r="M188" s="68">
        <f>H188*L188</f>
        <v>2511600</v>
      </c>
      <c r="N188" s="68">
        <v>25287</v>
      </c>
      <c r="O188" s="68">
        <f>H188*N188</f>
        <v>4071207</v>
      </c>
      <c r="P188" s="68">
        <f t="shared" si="200"/>
        <v>12000</v>
      </c>
      <c r="Q188" s="68">
        <f t="shared" si="200"/>
        <v>1932000</v>
      </c>
      <c r="R188" s="68">
        <f t="shared" si="202"/>
        <v>17629</v>
      </c>
      <c r="S188" s="68">
        <f t="shared" si="203"/>
        <v>15600</v>
      </c>
      <c r="T188" s="68">
        <f t="shared" si="204"/>
        <v>16790.658071529262</v>
      </c>
      <c r="U188" s="68">
        <f t="shared" si="205"/>
        <v>6871.9519061180863</v>
      </c>
      <c r="V188" s="69">
        <f t="shared" si="201"/>
        <v>0.40927233922834577</v>
      </c>
      <c r="W188" s="68">
        <f t="shared" ref="W188:W189" si="211">+R188</f>
        <v>17629</v>
      </c>
      <c r="X188" s="68">
        <f>H188*W188</f>
        <v>2838269</v>
      </c>
      <c r="Y188" s="68">
        <v>80</v>
      </c>
      <c r="Z188" s="68">
        <f t="shared" si="206"/>
        <v>1410320</v>
      </c>
      <c r="AA188" s="117">
        <v>0.49690000000000001</v>
      </c>
      <c r="AB188" s="68">
        <f t="shared" si="207"/>
        <v>81</v>
      </c>
      <c r="AC188" s="117">
        <v>0.50309999999999999</v>
      </c>
      <c r="AE188" s="63">
        <f t="shared" si="208"/>
        <v>49.689440993788821</v>
      </c>
      <c r="AF188" s="63">
        <f t="shared" si="209"/>
        <v>50.310559006211179</v>
      </c>
      <c r="AH188" s="73">
        <v>80</v>
      </c>
      <c r="AI188" s="73">
        <f t="shared" si="210"/>
        <v>1410320</v>
      </c>
    </row>
    <row r="189" spans="1:35" ht="27.75" customHeight="1" x14ac:dyDescent="0.25">
      <c r="A189" s="3">
        <v>122</v>
      </c>
      <c r="B189" s="4">
        <v>54522</v>
      </c>
      <c r="C189" s="268" t="s">
        <v>117</v>
      </c>
      <c r="D189" s="268" t="s">
        <v>118</v>
      </c>
      <c r="E189" s="4" t="s">
        <v>18</v>
      </c>
      <c r="F189" s="3">
        <v>0</v>
      </c>
      <c r="G189" s="6">
        <v>170</v>
      </c>
      <c r="H189" s="6">
        <v>170</v>
      </c>
      <c r="I189" s="7">
        <v>72152605</v>
      </c>
      <c r="J189" s="68">
        <v>58000</v>
      </c>
      <c r="K189" s="68">
        <f>H189*J189</f>
        <v>9860000</v>
      </c>
      <c r="L189" s="68">
        <v>39000</v>
      </c>
      <c r="M189" s="68">
        <f>H189*L189</f>
        <v>6630000</v>
      </c>
      <c r="N189" s="68">
        <v>75460</v>
      </c>
      <c r="O189" s="68">
        <f>H189*N189</f>
        <v>12828200</v>
      </c>
      <c r="P189" s="68">
        <f t="shared" si="200"/>
        <v>39000</v>
      </c>
      <c r="Q189" s="68">
        <f t="shared" si="200"/>
        <v>6630000</v>
      </c>
      <c r="R189" s="68">
        <f t="shared" si="202"/>
        <v>57486.666666666664</v>
      </c>
      <c r="S189" s="68">
        <f t="shared" si="203"/>
        <v>58000</v>
      </c>
      <c r="T189" s="68">
        <f t="shared" si="204"/>
        <v>55471.486042914912</v>
      </c>
      <c r="U189" s="68">
        <f t="shared" si="205"/>
        <v>18235.419746562813</v>
      </c>
      <c r="V189" s="69">
        <f t="shared" si="201"/>
        <v>0.32873501410175271</v>
      </c>
      <c r="W189" s="68">
        <f t="shared" si="211"/>
        <v>57486.666666666664</v>
      </c>
      <c r="X189" s="68">
        <f>H189*W189</f>
        <v>9772733.3333333321</v>
      </c>
      <c r="Y189" s="68">
        <v>85</v>
      </c>
      <c r="Z189" s="68">
        <f t="shared" si="206"/>
        <v>4886366.666666666</v>
      </c>
      <c r="AA189" s="117">
        <v>0.5</v>
      </c>
      <c r="AB189" s="68">
        <f t="shared" si="207"/>
        <v>85</v>
      </c>
      <c r="AC189" s="117">
        <v>0.5</v>
      </c>
      <c r="AE189" s="63">
        <f t="shared" si="208"/>
        <v>50</v>
      </c>
      <c r="AF189" s="63">
        <f t="shared" si="209"/>
        <v>50</v>
      </c>
      <c r="AH189" s="73">
        <v>85</v>
      </c>
      <c r="AI189" s="73">
        <f t="shared" si="210"/>
        <v>4886366.666666666</v>
      </c>
    </row>
    <row r="190" spans="1:35" x14ac:dyDescent="0.25">
      <c r="A190" s="88"/>
      <c r="B190" s="88"/>
      <c r="C190" s="89"/>
      <c r="D190" s="89"/>
      <c r="E190" s="88"/>
      <c r="F190" s="88"/>
      <c r="G190" s="90"/>
      <c r="H190" s="90"/>
      <c r="I190" s="88"/>
      <c r="J190" s="50"/>
      <c r="K190" s="50"/>
      <c r="L190" s="50"/>
      <c r="M190" s="50"/>
      <c r="N190" s="50"/>
      <c r="O190" s="50"/>
      <c r="P190" s="78"/>
      <c r="Q190" s="78"/>
      <c r="R190" s="74"/>
      <c r="S190" s="74"/>
      <c r="T190" s="74"/>
      <c r="U190" s="74"/>
      <c r="V190" s="74"/>
      <c r="W190" s="74"/>
      <c r="X190" s="74"/>
    </row>
    <row r="191" spans="1:35" x14ac:dyDescent="0.25">
      <c r="A191" s="256" t="s">
        <v>2</v>
      </c>
      <c r="B191" s="256"/>
      <c r="C191" s="256"/>
      <c r="D191" s="256"/>
      <c r="E191" s="256" t="s">
        <v>3</v>
      </c>
      <c r="F191" s="256"/>
      <c r="G191" s="256" t="s">
        <v>4</v>
      </c>
      <c r="H191" s="256"/>
      <c r="I191" s="256"/>
      <c r="J191" s="50"/>
      <c r="K191" s="50"/>
      <c r="L191" s="50"/>
      <c r="M191" s="50"/>
      <c r="N191" s="50"/>
      <c r="O191" s="50"/>
      <c r="P191" s="78"/>
      <c r="Q191" s="78"/>
      <c r="R191" s="74"/>
      <c r="S191" s="74"/>
      <c r="T191" s="74"/>
      <c r="U191" s="74"/>
      <c r="V191" s="74"/>
      <c r="W191" s="74"/>
      <c r="X191" s="74"/>
    </row>
    <row r="192" spans="1:35" ht="15" customHeight="1" x14ac:dyDescent="0.25">
      <c r="A192" s="256" t="s">
        <v>51</v>
      </c>
      <c r="B192" s="256"/>
      <c r="C192" s="256"/>
      <c r="D192" s="256"/>
      <c r="E192" s="256" t="s">
        <v>52</v>
      </c>
      <c r="F192" s="256"/>
      <c r="G192" s="256"/>
      <c r="H192" s="256"/>
      <c r="I192" s="256"/>
      <c r="J192" s="262" t="s">
        <v>162</v>
      </c>
      <c r="K192" s="262"/>
      <c r="L192" s="263" t="s">
        <v>164</v>
      </c>
      <c r="M192" s="263"/>
      <c r="N192" s="264" t="s">
        <v>163</v>
      </c>
      <c r="O192" s="264"/>
      <c r="P192" s="265" t="s">
        <v>159</v>
      </c>
      <c r="Q192" s="265"/>
      <c r="R192" s="266" t="s">
        <v>166</v>
      </c>
      <c r="S192" s="267" t="s">
        <v>167</v>
      </c>
      <c r="T192" s="258" t="s">
        <v>168</v>
      </c>
      <c r="U192" s="259" t="s">
        <v>169</v>
      </c>
      <c r="V192" s="260" t="s">
        <v>174</v>
      </c>
      <c r="W192" s="271" t="s">
        <v>170</v>
      </c>
      <c r="X192" s="272"/>
      <c r="Y192" s="300" t="s">
        <v>183</v>
      </c>
      <c r="Z192" s="301"/>
      <c r="AA192" s="302"/>
      <c r="AB192" s="303" t="s">
        <v>184</v>
      </c>
      <c r="AC192" s="303"/>
    </row>
    <row r="193" spans="1:35" ht="45" x14ac:dyDescent="0.25">
      <c r="A193" s="1" t="s">
        <v>7</v>
      </c>
      <c r="B193" s="51" t="s">
        <v>8</v>
      </c>
      <c r="C193" s="256" t="s">
        <v>9</v>
      </c>
      <c r="D193" s="256"/>
      <c r="E193" s="51" t="s">
        <v>10</v>
      </c>
      <c r="F193" s="2" t="s">
        <v>11</v>
      </c>
      <c r="G193" s="51" t="s">
        <v>12</v>
      </c>
      <c r="H193" s="2" t="s">
        <v>13</v>
      </c>
      <c r="I193" s="51" t="s">
        <v>14</v>
      </c>
      <c r="J193" s="45" t="s">
        <v>160</v>
      </c>
      <c r="K193" s="45" t="s">
        <v>161</v>
      </c>
      <c r="L193" s="46" t="s">
        <v>160</v>
      </c>
      <c r="M193" s="46" t="s">
        <v>161</v>
      </c>
      <c r="N193" s="47" t="s">
        <v>160</v>
      </c>
      <c r="O193" s="47" t="s">
        <v>161</v>
      </c>
      <c r="P193" s="76" t="s">
        <v>160</v>
      </c>
      <c r="Q193" s="76" t="s">
        <v>161</v>
      </c>
      <c r="R193" s="266"/>
      <c r="S193" s="267"/>
      <c r="T193" s="258"/>
      <c r="U193" s="259"/>
      <c r="V193" s="261"/>
      <c r="W193" s="77" t="s">
        <v>160</v>
      </c>
      <c r="X193" s="77" t="s">
        <v>161</v>
      </c>
      <c r="Y193" s="109" t="s">
        <v>185</v>
      </c>
      <c r="Z193" s="109" t="s">
        <v>161</v>
      </c>
      <c r="AA193" s="109" t="s">
        <v>186</v>
      </c>
      <c r="AB193" s="109" t="s">
        <v>185</v>
      </c>
      <c r="AC193" s="109" t="s">
        <v>186</v>
      </c>
    </row>
    <row r="194" spans="1:35" ht="47.25" customHeight="1" x14ac:dyDescent="0.25">
      <c r="A194" s="3">
        <v>123</v>
      </c>
      <c r="B194" s="4">
        <v>54611</v>
      </c>
      <c r="C194" s="277" t="s">
        <v>123</v>
      </c>
      <c r="D194" s="277"/>
      <c r="E194" s="4" t="s">
        <v>58</v>
      </c>
      <c r="F194" s="3">
        <v>0</v>
      </c>
      <c r="G194" s="6">
        <v>8</v>
      </c>
      <c r="H194" s="6">
        <v>8</v>
      </c>
      <c r="I194" s="7" t="s">
        <v>124</v>
      </c>
      <c r="J194" s="68">
        <v>165000</v>
      </c>
      <c r="K194" s="68">
        <f>H194*J194</f>
        <v>1320000</v>
      </c>
      <c r="L194" s="68">
        <v>52000</v>
      </c>
      <c r="M194" s="68">
        <f>H194*L194</f>
        <v>416000</v>
      </c>
      <c r="N194" s="68">
        <v>91000</v>
      </c>
      <c r="O194" s="68">
        <f>H194*N194</f>
        <v>728000</v>
      </c>
      <c r="P194" s="68">
        <f t="shared" ref="P194:Q196" si="212">MIN(J194,L194,N194)</f>
        <v>52000</v>
      </c>
      <c r="Q194" s="68">
        <f t="shared" si="212"/>
        <v>416000</v>
      </c>
      <c r="R194" s="68">
        <f>AVERAGE(J194,L194,N194)</f>
        <v>102666.66666666667</v>
      </c>
      <c r="S194" s="68">
        <f>MEDIAN(J194,L194,N194)</f>
        <v>91000</v>
      </c>
      <c r="T194" s="68">
        <f>GEOMEAN(J194,L194,N194)</f>
        <v>92082.314483152251</v>
      </c>
      <c r="U194" s="68">
        <f>STDEV(J194,L194,N194)</f>
        <v>57396.283271073691</v>
      </c>
      <c r="V194" s="69">
        <f t="shared" ref="V194:V196" si="213">U194/T194</f>
        <v>0.62331495025111627</v>
      </c>
      <c r="W194" s="68">
        <f>+R194</f>
        <v>102666.66666666667</v>
      </c>
      <c r="X194" s="68">
        <f>H194*W194</f>
        <v>821333.33333333337</v>
      </c>
      <c r="Y194" s="68">
        <v>1</v>
      </c>
      <c r="Z194" s="68">
        <f>W194*Y194</f>
        <v>102666.66666666667</v>
      </c>
      <c r="AA194" s="117">
        <v>0.125</v>
      </c>
      <c r="AB194" s="115">
        <f>H194-Y194</f>
        <v>7</v>
      </c>
      <c r="AC194" s="117">
        <v>0.875</v>
      </c>
      <c r="AE194" s="63">
        <f>Y194*100/H194</f>
        <v>12.5</v>
      </c>
      <c r="AF194" s="63">
        <f>100-AE194</f>
        <v>87.5</v>
      </c>
      <c r="AH194" s="73">
        <v>1</v>
      </c>
      <c r="AI194" s="73">
        <f>AH194*W194</f>
        <v>102666.66666666667</v>
      </c>
    </row>
    <row r="195" spans="1:35" ht="48" customHeight="1" x14ac:dyDescent="0.25">
      <c r="A195" s="3">
        <v>124</v>
      </c>
      <c r="B195" s="4">
        <v>54611</v>
      </c>
      <c r="C195" s="257" t="s">
        <v>57</v>
      </c>
      <c r="D195" s="257"/>
      <c r="E195" s="4" t="s">
        <v>58</v>
      </c>
      <c r="F195" s="3">
        <v>0</v>
      </c>
      <c r="G195" s="6">
        <v>10</v>
      </c>
      <c r="H195" s="6">
        <v>10</v>
      </c>
      <c r="I195" s="7" t="s">
        <v>59</v>
      </c>
      <c r="J195" s="68">
        <v>70000</v>
      </c>
      <c r="K195" s="68">
        <f>H195*J195</f>
        <v>700000</v>
      </c>
      <c r="L195" s="68">
        <v>52000</v>
      </c>
      <c r="M195" s="68">
        <f>H195*L195</f>
        <v>520000</v>
      </c>
      <c r="N195" s="68">
        <v>78520</v>
      </c>
      <c r="O195" s="68">
        <f>H195*N195</f>
        <v>785200</v>
      </c>
      <c r="P195" s="68">
        <f t="shared" si="212"/>
        <v>52000</v>
      </c>
      <c r="Q195" s="68">
        <f t="shared" si="212"/>
        <v>520000</v>
      </c>
      <c r="R195" s="68">
        <f t="shared" ref="R195:R196" si="214">AVERAGE(J195,L195,N195)</f>
        <v>66840</v>
      </c>
      <c r="S195" s="68">
        <f t="shared" ref="S195:S196" si="215">MEDIAN(J195,L195,N195)</f>
        <v>70000</v>
      </c>
      <c r="T195" s="68">
        <f t="shared" ref="T195:T196" si="216">GEOMEAN(J195,L195,N195)</f>
        <v>65870.94462827043</v>
      </c>
      <c r="U195" s="68">
        <f t="shared" ref="U195:U196" si="217">STDEV(J195,L195,N195)</f>
        <v>13539.45346016596</v>
      </c>
      <c r="V195" s="69">
        <f t="shared" si="213"/>
        <v>0.20554515403677862</v>
      </c>
      <c r="W195" s="68">
        <f t="shared" ref="W195:W196" si="218">+R195</f>
        <v>66840</v>
      </c>
      <c r="X195" s="68">
        <f>H195*W195</f>
        <v>668400</v>
      </c>
      <c r="Y195" s="68">
        <v>1</v>
      </c>
      <c r="Z195" s="68">
        <f t="shared" ref="Z195:Z196" si="219">W195*Y195</f>
        <v>66840</v>
      </c>
      <c r="AA195" s="117">
        <v>0.1</v>
      </c>
      <c r="AB195" s="115">
        <f t="shared" ref="AB195:AB196" si="220">H195-Y195</f>
        <v>9</v>
      </c>
      <c r="AC195" s="117">
        <v>0.9</v>
      </c>
      <c r="AE195" s="63">
        <f t="shared" ref="AE195" si="221">Y195*100/H195</f>
        <v>10</v>
      </c>
      <c r="AF195" s="63">
        <f t="shared" ref="AF195:AF196" si="222">100-AE195</f>
        <v>90</v>
      </c>
      <c r="AH195" s="73">
        <v>1</v>
      </c>
      <c r="AI195" s="73">
        <f t="shared" ref="AI195:AI196" si="223">AH195*W195</f>
        <v>66840</v>
      </c>
    </row>
    <row r="196" spans="1:35" ht="154.5" customHeight="1" x14ac:dyDescent="0.25">
      <c r="A196" s="3">
        <v>125</v>
      </c>
      <c r="B196" s="4">
        <v>54611</v>
      </c>
      <c r="C196" s="279" t="s">
        <v>61</v>
      </c>
      <c r="D196" s="279" t="s">
        <v>62</v>
      </c>
      <c r="E196" s="4" t="s">
        <v>58</v>
      </c>
      <c r="F196" s="3">
        <v>0</v>
      </c>
      <c r="G196" s="6">
        <v>4</v>
      </c>
      <c r="H196" s="6">
        <v>4</v>
      </c>
      <c r="I196" s="7" t="s">
        <v>124</v>
      </c>
      <c r="J196" s="68">
        <v>140000</v>
      </c>
      <c r="K196" s="68">
        <f>H196*J196</f>
        <v>560000</v>
      </c>
      <c r="L196" s="68">
        <v>45500</v>
      </c>
      <c r="M196" s="68">
        <f>H196*L196</f>
        <v>182000</v>
      </c>
      <c r="N196" s="68">
        <v>51220</v>
      </c>
      <c r="O196" s="68">
        <f>H196*N196</f>
        <v>204880</v>
      </c>
      <c r="P196" s="68">
        <f t="shared" si="212"/>
        <v>45500</v>
      </c>
      <c r="Q196" s="68">
        <f t="shared" si="212"/>
        <v>182000</v>
      </c>
      <c r="R196" s="68">
        <f t="shared" si="214"/>
        <v>78906.666666666672</v>
      </c>
      <c r="S196" s="68">
        <f t="shared" si="215"/>
        <v>51220</v>
      </c>
      <c r="T196" s="68">
        <f t="shared" si="216"/>
        <v>68842.981187807614</v>
      </c>
      <c r="U196" s="68">
        <f t="shared" si="217"/>
        <v>52985.621949103646</v>
      </c>
      <c r="V196" s="69">
        <f t="shared" si="213"/>
        <v>0.76965902746942094</v>
      </c>
      <c r="W196" s="68">
        <f t="shared" si="218"/>
        <v>78906.666666666672</v>
      </c>
      <c r="X196" s="68">
        <f>H196*W196</f>
        <v>315626.66666666669</v>
      </c>
      <c r="Y196" s="68">
        <v>1</v>
      </c>
      <c r="Z196" s="68">
        <f t="shared" si="219"/>
        <v>78906.666666666672</v>
      </c>
      <c r="AA196" s="117">
        <v>0.25</v>
      </c>
      <c r="AB196" s="115">
        <f t="shared" si="220"/>
        <v>3</v>
      </c>
      <c r="AC196" s="117">
        <v>0.75</v>
      </c>
      <c r="AE196" s="63">
        <f>Y196*100/H196</f>
        <v>25</v>
      </c>
      <c r="AF196" s="63">
        <f t="shared" si="222"/>
        <v>75</v>
      </c>
      <c r="AH196" s="73">
        <v>1</v>
      </c>
      <c r="AI196" s="73">
        <f t="shared" si="223"/>
        <v>78906.666666666672</v>
      </c>
    </row>
    <row r="197" spans="1:35" x14ac:dyDescent="0.25">
      <c r="A197" s="88"/>
      <c r="B197" s="88"/>
      <c r="C197" s="89"/>
      <c r="D197" s="89"/>
      <c r="E197" s="88"/>
      <c r="F197" s="88"/>
      <c r="G197" s="90"/>
      <c r="H197" s="90"/>
      <c r="I197" s="88"/>
      <c r="J197" s="50"/>
      <c r="K197" s="50"/>
      <c r="L197" s="50"/>
      <c r="M197" s="50"/>
      <c r="N197" s="50"/>
      <c r="O197" s="50"/>
      <c r="P197" s="78"/>
      <c r="Q197" s="78"/>
      <c r="R197" s="74"/>
      <c r="S197" s="74"/>
      <c r="T197" s="74"/>
      <c r="U197" s="74"/>
      <c r="V197" s="74"/>
      <c r="W197" s="74"/>
      <c r="X197" s="74"/>
    </row>
    <row r="198" spans="1:35" x14ac:dyDescent="0.25">
      <c r="A198" s="256" t="s">
        <v>2</v>
      </c>
      <c r="B198" s="256"/>
      <c r="C198" s="256"/>
      <c r="D198" s="256"/>
      <c r="E198" s="256" t="s">
        <v>3</v>
      </c>
      <c r="F198" s="256"/>
      <c r="G198" s="256" t="s">
        <v>4</v>
      </c>
      <c r="H198" s="256"/>
      <c r="I198" s="256"/>
      <c r="J198" s="50"/>
      <c r="K198" s="50"/>
      <c r="L198" s="50"/>
      <c r="M198" s="50"/>
      <c r="N198" s="50"/>
      <c r="O198" s="50"/>
      <c r="P198" s="78"/>
      <c r="Q198" s="78"/>
      <c r="R198" s="74"/>
      <c r="S198" s="74"/>
      <c r="T198" s="74"/>
      <c r="U198" s="74"/>
      <c r="V198" s="74"/>
      <c r="W198" s="74"/>
      <c r="X198" s="74"/>
    </row>
    <row r="199" spans="1:35" ht="15" customHeight="1" x14ac:dyDescent="0.25">
      <c r="A199" s="256" t="s">
        <v>95</v>
      </c>
      <c r="B199" s="256"/>
      <c r="C199" s="256"/>
      <c r="D199" s="256"/>
      <c r="E199" s="256" t="s">
        <v>96</v>
      </c>
      <c r="F199" s="256"/>
      <c r="G199" s="256"/>
      <c r="H199" s="256"/>
      <c r="I199" s="256"/>
      <c r="J199" s="262" t="s">
        <v>162</v>
      </c>
      <c r="K199" s="262"/>
      <c r="L199" s="263" t="s">
        <v>164</v>
      </c>
      <c r="M199" s="263"/>
      <c r="N199" s="264" t="s">
        <v>163</v>
      </c>
      <c r="O199" s="264"/>
      <c r="P199" s="265" t="s">
        <v>159</v>
      </c>
      <c r="Q199" s="265"/>
      <c r="R199" s="266" t="s">
        <v>166</v>
      </c>
      <c r="S199" s="267" t="s">
        <v>167</v>
      </c>
      <c r="T199" s="258" t="s">
        <v>168</v>
      </c>
      <c r="U199" s="259" t="s">
        <v>169</v>
      </c>
      <c r="V199" s="260" t="s">
        <v>174</v>
      </c>
      <c r="W199" s="271" t="s">
        <v>170</v>
      </c>
      <c r="X199" s="272"/>
      <c r="Y199" s="300" t="s">
        <v>183</v>
      </c>
      <c r="Z199" s="301"/>
      <c r="AA199" s="302"/>
      <c r="AB199" s="303" t="s">
        <v>184</v>
      </c>
      <c r="AC199" s="303"/>
    </row>
    <row r="200" spans="1:35" ht="25.5" customHeight="1" x14ac:dyDescent="0.25">
      <c r="A200" s="1" t="s">
        <v>7</v>
      </c>
      <c r="B200" s="51" t="s">
        <v>8</v>
      </c>
      <c r="C200" s="256" t="s">
        <v>9</v>
      </c>
      <c r="D200" s="256"/>
      <c r="E200" s="51" t="s">
        <v>10</v>
      </c>
      <c r="F200" s="2" t="s">
        <v>11</v>
      </c>
      <c r="G200" s="51" t="s">
        <v>12</v>
      </c>
      <c r="H200" s="2" t="s">
        <v>13</v>
      </c>
      <c r="I200" s="51" t="s">
        <v>14</v>
      </c>
      <c r="J200" s="45" t="s">
        <v>160</v>
      </c>
      <c r="K200" s="45" t="s">
        <v>161</v>
      </c>
      <c r="L200" s="46" t="s">
        <v>160</v>
      </c>
      <c r="M200" s="46" t="s">
        <v>161</v>
      </c>
      <c r="N200" s="47" t="s">
        <v>160</v>
      </c>
      <c r="O200" s="47" t="s">
        <v>161</v>
      </c>
      <c r="P200" s="76" t="s">
        <v>160</v>
      </c>
      <c r="Q200" s="76" t="s">
        <v>161</v>
      </c>
      <c r="R200" s="266"/>
      <c r="S200" s="267"/>
      <c r="T200" s="258"/>
      <c r="U200" s="259"/>
      <c r="V200" s="261"/>
      <c r="W200" s="77" t="s">
        <v>160</v>
      </c>
      <c r="X200" s="77" t="s">
        <v>161</v>
      </c>
      <c r="Y200" s="109" t="s">
        <v>185</v>
      </c>
      <c r="Z200" s="109" t="s">
        <v>161</v>
      </c>
      <c r="AA200" s="109" t="s">
        <v>186</v>
      </c>
      <c r="AB200" s="109" t="s">
        <v>185</v>
      </c>
      <c r="AC200" s="109" t="s">
        <v>186</v>
      </c>
    </row>
    <row r="201" spans="1:35" ht="34.5" customHeight="1" x14ac:dyDescent="0.25">
      <c r="A201" s="3">
        <v>126</v>
      </c>
      <c r="B201" s="3">
        <v>54560</v>
      </c>
      <c r="C201" s="277" t="s">
        <v>116</v>
      </c>
      <c r="D201" s="277"/>
      <c r="E201" s="4" t="s">
        <v>39</v>
      </c>
      <c r="F201" s="3">
        <v>0</v>
      </c>
      <c r="G201" s="6">
        <v>37</v>
      </c>
      <c r="H201" s="6">
        <v>37</v>
      </c>
      <c r="I201" s="7">
        <v>72151402</v>
      </c>
      <c r="J201" s="68">
        <v>18000</v>
      </c>
      <c r="K201" s="68">
        <f>H201*J201</f>
        <v>666000</v>
      </c>
      <c r="L201" s="68">
        <v>39000</v>
      </c>
      <c r="M201" s="68">
        <f>H201*L201</f>
        <v>1443000</v>
      </c>
      <c r="N201" s="68">
        <v>9502</v>
      </c>
      <c r="O201" s="68">
        <f>H201*N201</f>
        <v>351574</v>
      </c>
      <c r="P201" s="68">
        <f t="shared" ref="P201:Q205" si="224">MIN(J201,L201,N201)</f>
        <v>9502</v>
      </c>
      <c r="Q201" s="68">
        <f t="shared" si="224"/>
        <v>351574</v>
      </c>
      <c r="R201" s="68">
        <f>AVERAGE(J201,L201,N201)</f>
        <v>22167.333333333332</v>
      </c>
      <c r="S201" s="68">
        <f>MEDIAN(J201,L201,N201)</f>
        <v>18000</v>
      </c>
      <c r="T201" s="68">
        <f>GEOMEAN(J201,L201,N201)</f>
        <v>18824.236885940194</v>
      </c>
      <c r="U201" s="68">
        <f>STDEV(J201,L201,N201)</f>
        <v>15184.136502723273</v>
      </c>
      <c r="V201" s="69">
        <f t="shared" ref="V201:V205" si="225">U201/T201</f>
        <v>0.8066269349842432</v>
      </c>
      <c r="W201" s="68">
        <f>+R201</f>
        <v>22167.333333333332</v>
      </c>
      <c r="X201" s="68">
        <f>H201*W201</f>
        <v>820191.33333333326</v>
      </c>
      <c r="Y201" s="68">
        <v>18</v>
      </c>
      <c r="Z201" s="68">
        <f>W201*Y201</f>
        <v>399012</v>
      </c>
      <c r="AA201" s="117">
        <v>0.48649999999999999</v>
      </c>
      <c r="AB201" s="68">
        <f>H201-Y201</f>
        <v>19</v>
      </c>
      <c r="AC201" s="117">
        <v>0.51349999999999996</v>
      </c>
      <c r="AE201" s="63">
        <f>Y201*100/H201</f>
        <v>48.648648648648646</v>
      </c>
      <c r="AF201" s="63">
        <f>100-AE201</f>
        <v>51.351351351351354</v>
      </c>
      <c r="AH201" s="73">
        <v>18</v>
      </c>
      <c r="AI201" s="73">
        <f>AH201*W201</f>
        <v>399012</v>
      </c>
    </row>
    <row r="202" spans="1:35" ht="34.5" customHeight="1" x14ac:dyDescent="0.25">
      <c r="A202" s="3">
        <v>127</v>
      </c>
      <c r="B202" s="4">
        <v>54730</v>
      </c>
      <c r="C202" s="277" t="s">
        <v>129</v>
      </c>
      <c r="D202" s="277" t="s">
        <v>130</v>
      </c>
      <c r="E202" s="4" t="s">
        <v>18</v>
      </c>
      <c r="F202" s="3">
        <v>0</v>
      </c>
      <c r="G202" s="6">
        <v>101</v>
      </c>
      <c r="H202" s="6">
        <v>101</v>
      </c>
      <c r="I202" s="7">
        <v>73181104</v>
      </c>
      <c r="J202" s="68">
        <v>21000</v>
      </c>
      <c r="K202" s="68">
        <f>H202*J202</f>
        <v>2121000</v>
      </c>
      <c r="L202" s="68">
        <v>52000</v>
      </c>
      <c r="M202" s="68">
        <f>H202*L202</f>
        <v>5252000</v>
      </c>
      <c r="N202" s="68">
        <v>12535</v>
      </c>
      <c r="O202" s="68">
        <f>H202*N202</f>
        <v>1266035</v>
      </c>
      <c r="P202" s="68">
        <f t="shared" si="224"/>
        <v>12535</v>
      </c>
      <c r="Q202" s="68">
        <f t="shared" si="224"/>
        <v>1266035</v>
      </c>
      <c r="R202" s="68">
        <f t="shared" ref="R202:R205" si="226">AVERAGE(J202,L202,N202)</f>
        <v>28511.666666666668</v>
      </c>
      <c r="S202" s="68">
        <f t="shared" ref="S202:S205" si="227">MEDIAN(J202,L202,N202)</f>
        <v>21000</v>
      </c>
      <c r="T202" s="68">
        <f t="shared" ref="T202:T205" si="228">GEOMEAN(J202,L202,N202)</f>
        <v>23921.164937690835</v>
      </c>
      <c r="U202" s="68">
        <f t="shared" ref="U202:U205" si="229">STDEV(J202,L202,N202)</f>
        <v>20777.160738015511</v>
      </c>
      <c r="V202" s="69">
        <f t="shared" si="225"/>
        <v>0.86856809825672221</v>
      </c>
      <c r="W202" s="68">
        <f t="shared" ref="W202:W205" si="230">+R202</f>
        <v>28511.666666666668</v>
      </c>
      <c r="X202" s="68">
        <f>H202*W202</f>
        <v>2879678.3333333335</v>
      </c>
      <c r="Y202" s="68">
        <v>50.5</v>
      </c>
      <c r="Z202" s="68">
        <f t="shared" ref="Z202:Z205" si="231">W202*Y202</f>
        <v>1439839.1666666667</v>
      </c>
      <c r="AA202" s="117">
        <v>0.5</v>
      </c>
      <c r="AB202" s="68">
        <f t="shared" ref="AB202:AB205" si="232">H202-Y202</f>
        <v>50.5</v>
      </c>
      <c r="AC202" s="117">
        <v>0.5</v>
      </c>
      <c r="AE202" s="63">
        <f t="shared" ref="AE202:AE205" si="233">Y202*100/H202</f>
        <v>50</v>
      </c>
      <c r="AF202" s="63">
        <f t="shared" ref="AF202:AF205" si="234">100-AE202</f>
        <v>50</v>
      </c>
      <c r="AH202" s="73">
        <v>50.5</v>
      </c>
      <c r="AI202" s="73">
        <f t="shared" ref="AI202:AI205" si="235">AH202*W202</f>
        <v>1439839.1666666667</v>
      </c>
    </row>
    <row r="203" spans="1:35" ht="47.25" customHeight="1" x14ac:dyDescent="0.25">
      <c r="A203" s="3">
        <v>128</v>
      </c>
      <c r="B203" s="4">
        <v>54730</v>
      </c>
      <c r="C203" s="268" t="s">
        <v>99</v>
      </c>
      <c r="D203" s="268" t="s">
        <v>100</v>
      </c>
      <c r="E203" s="4" t="s">
        <v>18</v>
      </c>
      <c r="F203" s="3">
        <v>0</v>
      </c>
      <c r="G203" s="6">
        <v>75.69</v>
      </c>
      <c r="H203" s="6">
        <v>75.69</v>
      </c>
      <c r="I203" s="7">
        <v>72151303</v>
      </c>
      <c r="J203" s="68">
        <v>29000</v>
      </c>
      <c r="K203" s="68">
        <f>H203*J203</f>
        <v>2195010</v>
      </c>
      <c r="L203" s="68">
        <v>78000</v>
      </c>
      <c r="M203" s="68">
        <f>H203*L203</f>
        <v>5903820</v>
      </c>
      <c r="N203" s="68">
        <v>23817</v>
      </c>
      <c r="O203" s="68">
        <f>H203*N203</f>
        <v>1802708.73</v>
      </c>
      <c r="P203" s="68">
        <f t="shared" si="224"/>
        <v>23817</v>
      </c>
      <c r="Q203" s="68">
        <f t="shared" si="224"/>
        <v>1802708.73</v>
      </c>
      <c r="R203" s="68">
        <f t="shared" si="226"/>
        <v>43605.666666666664</v>
      </c>
      <c r="S203" s="68">
        <f t="shared" si="227"/>
        <v>29000</v>
      </c>
      <c r="T203" s="68">
        <f t="shared" si="228"/>
        <v>37768.223062938385</v>
      </c>
      <c r="U203" s="68">
        <f t="shared" si="229"/>
        <v>29898.88787786819</v>
      </c>
      <c r="V203" s="69">
        <f t="shared" si="225"/>
        <v>0.79164137079056007</v>
      </c>
      <c r="W203" s="68">
        <f t="shared" si="230"/>
        <v>43605.666666666664</v>
      </c>
      <c r="X203" s="68">
        <f>H203*W203</f>
        <v>3300512.9099999997</v>
      </c>
      <c r="Y203" s="68">
        <v>37.69</v>
      </c>
      <c r="Z203" s="68">
        <f t="shared" si="231"/>
        <v>1643497.5766666664</v>
      </c>
      <c r="AA203" s="117">
        <v>0.498</v>
      </c>
      <c r="AB203" s="68">
        <f t="shared" si="232"/>
        <v>38</v>
      </c>
      <c r="AC203" s="117">
        <v>0.502</v>
      </c>
      <c r="AE203" s="63">
        <f t="shared" si="233"/>
        <v>49.795217333861807</v>
      </c>
      <c r="AF203" s="63">
        <f t="shared" si="234"/>
        <v>50.204782666138193</v>
      </c>
      <c r="AH203" s="73">
        <v>37.69</v>
      </c>
      <c r="AI203" s="73">
        <f t="shared" si="235"/>
        <v>1643497.5766666664</v>
      </c>
    </row>
    <row r="204" spans="1:35" ht="42" customHeight="1" x14ac:dyDescent="0.25">
      <c r="A204" s="3">
        <v>129</v>
      </c>
      <c r="B204" s="4">
        <v>54760</v>
      </c>
      <c r="C204" s="268" t="s">
        <v>101</v>
      </c>
      <c r="D204" s="268"/>
      <c r="E204" s="4" t="s">
        <v>31</v>
      </c>
      <c r="F204" s="3">
        <v>0</v>
      </c>
      <c r="G204" s="6">
        <v>4</v>
      </c>
      <c r="H204" s="6">
        <v>4</v>
      </c>
      <c r="I204" s="7">
        <v>72154032</v>
      </c>
      <c r="J204" s="68">
        <v>340000</v>
      </c>
      <c r="K204" s="68">
        <f>H204*J204</f>
        <v>1360000</v>
      </c>
      <c r="L204" s="68">
        <v>91000</v>
      </c>
      <c r="M204" s="68">
        <f>H204*L204</f>
        <v>364000</v>
      </c>
      <c r="N204" s="68">
        <v>228120</v>
      </c>
      <c r="O204" s="68">
        <f>H204*N204</f>
        <v>912480</v>
      </c>
      <c r="P204" s="68">
        <f t="shared" si="224"/>
        <v>91000</v>
      </c>
      <c r="Q204" s="68">
        <f t="shared" si="224"/>
        <v>364000</v>
      </c>
      <c r="R204" s="68">
        <f t="shared" si="226"/>
        <v>219706.66666666666</v>
      </c>
      <c r="S204" s="68">
        <f t="shared" si="227"/>
        <v>228120</v>
      </c>
      <c r="T204" s="68">
        <f t="shared" si="228"/>
        <v>191820.29626724054</v>
      </c>
      <c r="U204" s="68">
        <f t="shared" si="229"/>
        <v>124713.02311039263</v>
      </c>
      <c r="V204" s="69">
        <f t="shared" si="225"/>
        <v>0.65015551293198259</v>
      </c>
      <c r="W204" s="68">
        <f t="shared" si="230"/>
        <v>219706.66666666666</v>
      </c>
      <c r="X204" s="68">
        <f>H204*W204</f>
        <v>878826.66666666663</v>
      </c>
      <c r="Y204" s="68">
        <v>1</v>
      </c>
      <c r="Z204" s="68">
        <f t="shared" si="231"/>
        <v>219706.66666666666</v>
      </c>
      <c r="AA204" s="117">
        <v>0.25</v>
      </c>
      <c r="AB204" s="68">
        <f t="shared" si="232"/>
        <v>3</v>
      </c>
      <c r="AC204" s="117">
        <v>0.75</v>
      </c>
      <c r="AE204" s="63">
        <f t="shared" si="233"/>
        <v>25</v>
      </c>
      <c r="AF204" s="63">
        <f t="shared" si="234"/>
        <v>75</v>
      </c>
      <c r="AH204" s="73">
        <v>1</v>
      </c>
      <c r="AI204" s="73">
        <f t="shared" si="235"/>
        <v>219706.66666666666</v>
      </c>
    </row>
    <row r="205" spans="1:35" ht="37.5" customHeight="1" x14ac:dyDescent="0.25">
      <c r="A205" s="3">
        <v>130</v>
      </c>
      <c r="B205" s="4">
        <v>54760</v>
      </c>
      <c r="C205" s="268" t="s">
        <v>102</v>
      </c>
      <c r="D205" s="268" t="s">
        <v>103</v>
      </c>
      <c r="E205" s="4" t="s">
        <v>18</v>
      </c>
      <c r="F205" s="3">
        <v>0</v>
      </c>
      <c r="G205" s="6">
        <v>19</v>
      </c>
      <c r="H205" s="6">
        <v>19</v>
      </c>
      <c r="I205" s="7">
        <v>72154032</v>
      </c>
      <c r="J205" s="68">
        <v>34000</v>
      </c>
      <c r="K205" s="68">
        <f>H205*J205</f>
        <v>646000</v>
      </c>
      <c r="L205" s="68">
        <v>104000</v>
      </c>
      <c r="M205" s="68">
        <f>H205*L205</f>
        <v>1976000</v>
      </c>
      <c r="N205" s="68">
        <v>924800</v>
      </c>
      <c r="O205" s="68">
        <f>H205*N205</f>
        <v>17571200</v>
      </c>
      <c r="P205" s="68">
        <f t="shared" si="224"/>
        <v>34000</v>
      </c>
      <c r="Q205" s="68">
        <f t="shared" si="224"/>
        <v>646000</v>
      </c>
      <c r="R205" s="68">
        <f t="shared" si="226"/>
        <v>354266.66666666669</v>
      </c>
      <c r="S205" s="68">
        <f t="shared" si="227"/>
        <v>104000</v>
      </c>
      <c r="T205" s="68">
        <f t="shared" si="228"/>
        <v>148429.4320963104</v>
      </c>
      <c r="U205" s="68">
        <f t="shared" si="229"/>
        <v>495334.44593863381</v>
      </c>
      <c r="V205" s="69">
        <f t="shared" si="225"/>
        <v>3.3371713341679401</v>
      </c>
      <c r="W205" s="68">
        <f t="shared" si="230"/>
        <v>354266.66666666669</v>
      </c>
      <c r="X205" s="68">
        <f>H205*W205</f>
        <v>6731066.666666667</v>
      </c>
      <c r="Y205" s="68">
        <v>9</v>
      </c>
      <c r="Z205" s="68">
        <f t="shared" si="231"/>
        <v>3188400</v>
      </c>
      <c r="AA205" s="117">
        <v>0.47370000000000001</v>
      </c>
      <c r="AB205" s="68">
        <f t="shared" si="232"/>
        <v>10</v>
      </c>
      <c r="AC205" s="117">
        <v>0.52629999999999999</v>
      </c>
      <c r="AE205" s="63">
        <f t="shared" si="233"/>
        <v>47.368421052631582</v>
      </c>
      <c r="AF205" s="63">
        <f t="shared" si="234"/>
        <v>52.631578947368418</v>
      </c>
      <c r="AH205" s="73">
        <v>9</v>
      </c>
      <c r="AI205" s="73">
        <f t="shared" si="235"/>
        <v>3188400</v>
      </c>
    </row>
    <row r="206" spans="1:35" x14ac:dyDescent="0.25">
      <c r="A206" s="32"/>
      <c r="B206" s="33"/>
      <c r="C206" s="34"/>
      <c r="D206" s="34"/>
      <c r="E206" s="35"/>
      <c r="F206" s="32"/>
      <c r="G206" s="36"/>
      <c r="H206" s="36"/>
      <c r="I206" s="37"/>
      <c r="J206" s="50"/>
      <c r="K206" s="50"/>
      <c r="L206" s="50"/>
      <c r="M206" s="50"/>
      <c r="N206" s="50"/>
      <c r="O206" s="50"/>
      <c r="P206" s="78"/>
      <c r="Q206" s="78"/>
      <c r="R206" s="74"/>
      <c r="S206" s="74"/>
      <c r="T206" s="74"/>
      <c r="U206" s="74"/>
      <c r="V206" s="74"/>
      <c r="W206" s="74"/>
      <c r="X206" s="74"/>
    </row>
    <row r="207" spans="1:35" x14ac:dyDescent="0.25">
      <c r="A207" s="291" t="s">
        <v>140</v>
      </c>
      <c r="B207" s="291"/>
      <c r="C207" s="291"/>
      <c r="D207" s="291"/>
      <c r="E207" s="283" t="s">
        <v>1</v>
      </c>
      <c r="F207" s="283"/>
      <c r="G207" s="283"/>
      <c r="H207" s="283"/>
      <c r="I207" s="110">
        <v>164000000131</v>
      </c>
      <c r="J207" s="50"/>
      <c r="K207" s="50"/>
      <c r="L207" s="50"/>
      <c r="M207" s="50"/>
      <c r="N207" s="50"/>
      <c r="O207" s="50"/>
      <c r="P207" s="78"/>
      <c r="Q207" s="78"/>
      <c r="R207" s="74"/>
      <c r="S207" s="74"/>
      <c r="T207" s="74"/>
      <c r="U207" s="74"/>
      <c r="V207" s="74"/>
      <c r="W207" s="74"/>
      <c r="X207" s="74"/>
    </row>
    <row r="208" spans="1:35" x14ac:dyDescent="0.25">
      <c r="A208" s="256" t="s">
        <v>141</v>
      </c>
      <c r="B208" s="256"/>
      <c r="C208" s="256"/>
      <c r="D208" s="256"/>
      <c r="E208" s="256" t="s">
        <v>3</v>
      </c>
      <c r="F208" s="256"/>
      <c r="G208" s="256" t="s">
        <v>4</v>
      </c>
      <c r="H208" s="256"/>
      <c r="I208" s="256"/>
      <c r="J208" s="50"/>
      <c r="K208" s="50"/>
      <c r="L208" s="50"/>
      <c r="M208" s="50"/>
      <c r="N208" s="50"/>
      <c r="O208" s="50"/>
      <c r="P208" s="78"/>
      <c r="Q208" s="78"/>
      <c r="R208" s="74"/>
      <c r="S208" s="74"/>
      <c r="T208" s="74"/>
      <c r="U208" s="74"/>
      <c r="V208" s="74"/>
      <c r="W208" s="74"/>
      <c r="X208" s="74"/>
    </row>
    <row r="209" spans="1:35" ht="15" customHeight="1" x14ac:dyDescent="0.25">
      <c r="A209" s="256" t="s">
        <v>5</v>
      </c>
      <c r="B209" s="256"/>
      <c r="C209" s="256"/>
      <c r="D209" s="256"/>
      <c r="E209" s="256" t="s">
        <v>6</v>
      </c>
      <c r="F209" s="256"/>
      <c r="G209" s="256"/>
      <c r="H209" s="256"/>
      <c r="I209" s="256"/>
      <c r="J209" s="273" t="s">
        <v>162</v>
      </c>
      <c r="K209" s="262"/>
      <c r="L209" s="263" t="s">
        <v>164</v>
      </c>
      <c r="M209" s="263"/>
      <c r="N209" s="264" t="s">
        <v>163</v>
      </c>
      <c r="O209" s="264"/>
      <c r="P209" s="265" t="s">
        <v>159</v>
      </c>
      <c r="Q209" s="265"/>
      <c r="R209" s="266" t="s">
        <v>166</v>
      </c>
      <c r="S209" s="267" t="s">
        <v>167</v>
      </c>
      <c r="T209" s="258" t="s">
        <v>168</v>
      </c>
      <c r="U209" s="259" t="s">
        <v>169</v>
      </c>
      <c r="V209" s="260" t="s">
        <v>174</v>
      </c>
      <c r="W209" s="271" t="s">
        <v>170</v>
      </c>
      <c r="X209" s="272"/>
      <c r="Y209" s="300" t="s">
        <v>183</v>
      </c>
      <c r="Z209" s="301"/>
      <c r="AA209" s="302"/>
      <c r="AB209" s="303" t="s">
        <v>184</v>
      </c>
      <c r="AC209" s="303"/>
    </row>
    <row r="210" spans="1:35" ht="45" x14ac:dyDescent="0.25">
      <c r="A210" s="51" t="s">
        <v>7</v>
      </c>
      <c r="B210" s="51" t="s">
        <v>8</v>
      </c>
      <c r="C210" s="256" t="s">
        <v>9</v>
      </c>
      <c r="D210" s="256"/>
      <c r="E210" s="51" t="s">
        <v>10</v>
      </c>
      <c r="F210" s="2" t="s">
        <v>11</v>
      </c>
      <c r="G210" s="51" t="s">
        <v>12</v>
      </c>
      <c r="H210" s="2" t="s">
        <v>13</v>
      </c>
      <c r="I210" s="51" t="s">
        <v>14</v>
      </c>
      <c r="J210" s="45" t="s">
        <v>160</v>
      </c>
      <c r="K210" s="45" t="s">
        <v>161</v>
      </c>
      <c r="L210" s="46" t="s">
        <v>160</v>
      </c>
      <c r="M210" s="46" t="s">
        <v>161</v>
      </c>
      <c r="N210" s="47" t="s">
        <v>160</v>
      </c>
      <c r="O210" s="47" t="s">
        <v>161</v>
      </c>
      <c r="P210" s="76" t="s">
        <v>160</v>
      </c>
      <c r="Q210" s="76" t="s">
        <v>161</v>
      </c>
      <c r="R210" s="266"/>
      <c r="S210" s="267"/>
      <c r="T210" s="258"/>
      <c r="U210" s="259"/>
      <c r="V210" s="261"/>
      <c r="W210" s="77" t="s">
        <v>160</v>
      </c>
      <c r="X210" s="77" t="s">
        <v>161</v>
      </c>
      <c r="Y210" s="109" t="s">
        <v>185</v>
      </c>
      <c r="Z210" s="109" t="s">
        <v>161</v>
      </c>
      <c r="AA210" s="109" t="s">
        <v>186</v>
      </c>
      <c r="AB210" s="109" t="s">
        <v>185</v>
      </c>
      <c r="AC210" s="109" t="s">
        <v>186</v>
      </c>
    </row>
    <row r="211" spans="1:35" ht="29.25" customHeight="1" x14ac:dyDescent="0.25">
      <c r="A211" s="3">
        <v>131</v>
      </c>
      <c r="B211" s="3">
        <v>54310</v>
      </c>
      <c r="C211" s="257" t="s">
        <v>17</v>
      </c>
      <c r="D211" s="257"/>
      <c r="E211" s="4" t="s">
        <v>18</v>
      </c>
      <c r="F211" s="3">
        <v>0</v>
      </c>
      <c r="G211" s="6">
        <v>15</v>
      </c>
      <c r="H211" s="6">
        <v>15</v>
      </c>
      <c r="I211" s="7">
        <v>72141510</v>
      </c>
      <c r="J211" s="68">
        <v>14000</v>
      </c>
      <c r="K211" s="68">
        <f>H211*J211</f>
        <v>210000</v>
      </c>
      <c r="L211" s="68">
        <v>10400</v>
      </c>
      <c r="M211" s="68">
        <f>H211*L211</f>
        <v>156000</v>
      </c>
      <c r="N211" s="68">
        <v>34155</v>
      </c>
      <c r="O211" s="68">
        <f>H211*N211</f>
        <v>512325</v>
      </c>
      <c r="P211" s="68">
        <f t="shared" ref="P211:Q214" si="236">MIN(J211,L211,N211)</f>
        <v>10400</v>
      </c>
      <c r="Q211" s="68">
        <f t="shared" si="236"/>
        <v>156000</v>
      </c>
      <c r="R211" s="68">
        <f>AVERAGE(J211,L211,N211)</f>
        <v>19518.333333333332</v>
      </c>
      <c r="S211" s="68">
        <f>MEDIAN(J211,L211,N211)</f>
        <v>14000</v>
      </c>
      <c r="T211" s="68">
        <f>GEOMEAN(J211,L211,N211)</f>
        <v>17068.887718210357</v>
      </c>
      <c r="U211" s="68">
        <f>STDEV(J211,L211,N211)</f>
        <v>12802.890624125997</v>
      </c>
      <c r="V211" s="69">
        <f t="shared" ref="V211:V214" si="237">U211/T211</f>
        <v>0.75007175836460172</v>
      </c>
      <c r="W211" s="68">
        <f>+R211</f>
        <v>19518.333333333332</v>
      </c>
      <c r="X211" s="68">
        <f>H211*W211</f>
        <v>292775</v>
      </c>
      <c r="Y211" s="68">
        <v>7</v>
      </c>
      <c r="Z211" s="68">
        <f>W211*Y211</f>
        <v>136628.33333333331</v>
      </c>
      <c r="AA211" s="117">
        <v>0.4667</v>
      </c>
      <c r="AB211" s="68">
        <f>H211-Y211</f>
        <v>8</v>
      </c>
      <c r="AC211" s="117">
        <v>0.5333</v>
      </c>
      <c r="AE211" s="63">
        <f>Y211*100/H211</f>
        <v>46.666666666666664</v>
      </c>
      <c r="AF211" s="63">
        <f>100-AE211</f>
        <v>53.333333333333336</v>
      </c>
      <c r="AH211" s="73">
        <v>7</v>
      </c>
      <c r="AI211" s="73">
        <f>AH211*W211</f>
        <v>136628.33333333331</v>
      </c>
    </row>
    <row r="212" spans="1:35" ht="19.5" customHeight="1" x14ac:dyDescent="0.25">
      <c r="A212" s="3">
        <v>132</v>
      </c>
      <c r="B212" s="3">
        <v>54310</v>
      </c>
      <c r="C212" s="257" t="s">
        <v>20</v>
      </c>
      <c r="D212" s="257" t="s">
        <v>21</v>
      </c>
      <c r="E212" s="4" t="s">
        <v>18</v>
      </c>
      <c r="F212" s="3">
        <v>0</v>
      </c>
      <c r="G212" s="6">
        <f>25</f>
        <v>25</v>
      </c>
      <c r="H212" s="6">
        <f>25</f>
        <v>25</v>
      </c>
      <c r="I212" s="7">
        <v>72141510</v>
      </c>
      <c r="J212" s="68">
        <v>14000</v>
      </c>
      <c r="K212" s="68">
        <f>H212*J212</f>
        <v>350000</v>
      </c>
      <c r="L212" s="68">
        <v>10400</v>
      </c>
      <c r="M212" s="68">
        <f>H212*L212</f>
        <v>260000</v>
      </c>
      <c r="N212" s="68">
        <v>22802</v>
      </c>
      <c r="O212" s="68">
        <f>H212*N212</f>
        <v>570050</v>
      </c>
      <c r="P212" s="68">
        <f t="shared" si="236"/>
        <v>10400</v>
      </c>
      <c r="Q212" s="68">
        <f t="shared" si="236"/>
        <v>260000</v>
      </c>
      <c r="R212" s="68">
        <f t="shared" ref="R212:R214" si="238">AVERAGE(J212,L212,N212)</f>
        <v>15734</v>
      </c>
      <c r="S212" s="68">
        <f t="shared" ref="S212:S214" si="239">MEDIAN(J212,L212,N212)</f>
        <v>14000</v>
      </c>
      <c r="T212" s="68">
        <f t="shared" ref="T212:T214" si="240">GEOMEAN(J212,L212,N212)</f>
        <v>14918.028715065242</v>
      </c>
      <c r="U212" s="68">
        <f t="shared" ref="U212:U214" si="241">STDEV(J212,L212,N212)</f>
        <v>6380.2404343410135</v>
      </c>
      <c r="V212" s="69">
        <f t="shared" si="237"/>
        <v>0.42768656343299649</v>
      </c>
      <c r="W212" s="68">
        <f t="shared" ref="W212:W213" si="242">+R212</f>
        <v>15734</v>
      </c>
      <c r="X212" s="68">
        <f>H212*W212</f>
        <v>393350</v>
      </c>
      <c r="Y212" s="68">
        <v>12.5</v>
      </c>
      <c r="Z212" s="68">
        <f t="shared" ref="Z212:Z214" si="243">W212*Y212</f>
        <v>196675</v>
      </c>
      <c r="AA212" s="117">
        <v>0.5</v>
      </c>
      <c r="AB212" s="68">
        <f t="shared" ref="AB212:AB214" si="244">H212-Y212</f>
        <v>12.5</v>
      </c>
      <c r="AC212" s="117">
        <v>0.5</v>
      </c>
      <c r="AE212" s="63">
        <f t="shared" ref="AE212:AE214" si="245">Y212*100/H212</f>
        <v>50</v>
      </c>
      <c r="AF212" s="63">
        <f t="shared" ref="AF212:AF214" si="246">100-AE212</f>
        <v>50</v>
      </c>
      <c r="AH212" s="73">
        <v>12.5</v>
      </c>
      <c r="AI212" s="73">
        <f t="shared" ref="AI212:AI214" si="247">AH212*W212</f>
        <v>196675</v>
      </c>
    </row>
    <row r="213" spans="1:35" ht="23.25" customHeight="1" x14ac:dyDescent="0.25">
      <c r="A213" s="3">
        <v>133</v>
      </c>
      <c r="B213" s="3">
        <v>54310</v>
      </c>
      <c r="C213" s="257" t="s">
        <v>22</v>
      </c>
      <c r="D213" s="257" t="s">
        <v>23</v>
      </c>
      <c r="E213" s="4" t="s">
        <v>18</v>
      </c>
      <c r="F213" s="3">
        <v>0</v>
      </c>
      <c r="G213" s="6">
        <f>25</f>
        <v>25</v>
      </c>
      <c r="H213" s="6">
        <f>25</f>
        <v>25</v>
      </c>
      <c r="I213" s="7">
        <v>72141510</v>
      </c>
      <c r="J213" s="68">
        <v>14000</v>
      </c>
      <c r="K213" s="68">
        <f>H213*J213</f>
        <v>350000</v>
      </c>
      <c r="L213" s="68">
        <v>10400</v>
      </c>
      <c r="M213" s="68">
        <f>H213*L213</f>
        <v>260000</v>
      </c>
      <c r="N213" s="68">
        <v>22802</v>
      </c>
      <c r="O213" s="68">
        <f>H213*N213</f>
        <v>570050</v>
      </c>
      <c r="P213" s="68">
        <f t="shared" si="236"/>
        <v>10400</v>
      </c>
      <c r="Q213" s="68">
        <f t="shared" si="236"/>
        <v>260000</v>
      </c>
      <c r="R213" s="68">
        <f t="shared" si="238"/>
        <v>15734</v>
      </c>
      <c r="S213" s="68">
        <f t="shared" si="239"/>
        <v>14000</v>
      </c>
      <c r="T213" s="68">
        <f t="shared" si="240"/>
        <v>14918.028715065242</v>
      </c>
      <c r="U213" s="68">
        <f t="shared" si="241"/>
        <v>6380.2404343410135</v>
      </c>
      <c r="V213" s="69">
        <f t="shared" si="237"/>
        <v>0.42768656343299649</v>
      </c>
      <c r="W213" s="68">
        <f t="shared" si="242"/>
        <v>15734</v>
      </c>
      <c r="X213" s="68">
        <f>H213*W213</f>
        <v>393350</v>
      </c>
      <c r="Y213" s="68">
        <v>12.5</v>
      </c>
      <c r="Z213" s="68">
        <f t="shared" si="243"/>
        <v>196675</v>
      </c>
      <c r="AA213" s="117">
        <v>0.5</v>
      </c>
      <c r="AB213" s="68">
        <f t="shared" si="244"/>
        <v>12.5</v>
      </c>
      <c r="AC213" s="117">
        <v>0.5</v>
      </c>
      <c r="AE213" s="63">
        <f t="shared" si="245"/>
        <v>50</v>
      </c>
      <c r="AF213" s="63">
        <f t="shared" si="246"/>
        <v>50</v>
      </c>
      <c r="AH213" s="73">
        <v>12.5</v>
      </c>
      <c r="AI213" s="73">
        <f t="shared" si="247"/>
        <v>196675</v>
      </c>
    </row>
    <row r="214" spans="1:35" ht="37.5" customHeight="1" x14ac:dyDescent="0.25">
      <c r="A214" s="3">
        <v>134</v>
      </c>
      <c r="B214" s="3">
        <v>54330</v>
      </c>
      <c r="C214" s="257" t="s">
        <v>24</v>
      </c>
      <c r="D214" s="257" t="s">
        <v>25</v>
      </c>
      <c r="E214" s="4" t="s">
        <v>26</v>
      </c>
      <c r="F214" s="3">
        <v>0</v>
      </c>
      <c r="G214" s="6">
        <v>2.63</v>
      </c>
      <c r="H214" s="6">
        <v>2.63</v>
      </c>
      <c r="I214" s="7">
        <v>72141511</v>
      </c>
      <c r="J214" s="68">
        <v>67000</v>
      </c>
      <c r="K214" s="68">
        <f>H214*J214</f>
        <v>176210</v>
      </c>
      <c r="L214" s="68">
        <v>52000</v>
      </c>
      <c r="M214" s="68">
        <f>H214*L214</f>
        <v>136760</v>
      </c>
      <c r="N214" s="68">
        <v>600225</v>
      </c>
      <c r="O214" s="68">
        <f>H214*N214</f>
        <v>1578591.75</v>
      </c>
      <c r="P214" s="68">
        <f>MIN(J214,L214,N214)</f>
        <v>52000</v>
      </c>
      <c r="Q214" s="68">
        <f t="shared" si="236"/>
        <v>136760</v>
      </c>
      <c r="R214" s="68">
        <f t="shared" si="238"/>
        <v>239741.66666666666</v>
      </c>
      <c r="S214" s="68">
        <f t="shared" si="239"/>
        <v>67000</v>
      </c>
      <c r="T214" s="68">
        <f t="shared" si="240"/>
        <v>127878.46333148415</v>
      </c>
      <c r="U214" s="68">
        <f t="shared" si="241"/>
        <v>312277.8013377405</v>
      </c>
      <c r="V214" s="69">
        <f t="shared" si="237"/>
        <v>2.4419890042646184</v>
      </c>
      <c r="W214" s="68">
        <f>+P214</f>
        <v>52000</v>
      </c>
      <c r="X214" s="68">
        <f>H214*W214</f>
        <v>136760</v>
      </c>
      <c r="Y214" s="68">
        <v>2.63</v>
      </c>
      <c r="Z214" s="68">
        <f t="shared" si="243"/>
        <v>136760</v>
      </c>
      <c r="AA214" s="117">
        <v>1</v>
      </c>
      <c r="AB214" s="68">
        <f t="shared" si="244"/>
        <v>0</v>
      </c>
      <c r="AC214" s="117">
        <v>0</v>
      </c>
      <c r="AE214" s="63">
        <f t="shared" si="245"/>
        <v>100</v>
      </c>
      <c r="AF214" s="63">
        <f t="shared" si="246"/>
        <v>0</v>
      </c>
      <c r="AH214" s="73">
        <v>2.63</v>
      </c>
      <c r="AI214" s="73">
        <f t="shared" si="247"/>
        <v>136760</v>
      </c>
    </row>
    <row r="215" spans="1:35" x14ac:dyDescent="0.25">
      <c r="A215" s="290"/>
      <c r="B215" s="290"/>
      <c r="C215" s="290"/>
      <c r="D215" s="290"/>
      <c r="E215" s="290"/>
      <c r="F215" s="290"/>
      <c r="G215" s="290"/>
      <c r="H215" s="290"/>
      <c r="I215" s="290"/>
      <c r="J215" s="50"/>
      <c r="K215" s="50"/>
      <c r="L215" s="50"/>
      <c r="M215" s="50"/>
      <c r="N215" s="50"/>
      <c r="O215" s="50"/>
      <c r="P215" s="78"/>
      <c r="Q215" s="78"/>
      <c r="R215" s="74"/>
      <c r="S215" s="74"/>
      <c r="T215" s="74"/>
      <c r="U215" s="74"/>
      <c r="V215" s="74"/>
      <c r="W215" s="74"/>
      <c r="X215" s="74"/>
    </row>
    <row r="216" spans="1:35" x14ac:dyDescent="0.25">
      <c r="A216" s="256" t="s">
        <v>2</v>
      </c>
      <c r="B216" s="256"/>
      <c r="C216" s="256"/>
      <c r="D216" s="256"/>
      <c r="E216" s="256" t="s">
        <v>3</v>
      </c>
      <c r="F216" s="256"/>
      <c r="G216" s="256" t="s">
        <v>4</v>
      </c>
      <c r="H216" s="256"/>
      <c r="I216" s="256"/>
      <c r="J216" s="50"/>
      <c r="K216" s="50"/>
      <c r="L216" s="50"/>
      <c r="M216" s="50"/>
      <c r="N216" s="50"/>
      <c r="O216" s="50"/>
      <c r="P216" s="78"/>
      <c r="Q216" s="78"/>
      <c r="R216" s="74"/>
      <c r="S216" s="74"/>
      <c r="T216" s="74"/>
      <c r="U216" s="74"/>
      <c r="V216" s="74"/>
      <c r="W216" s="74"/>
      <c r="X216" s="74"/>
    </row>
    <row r="217" spans="1:35" ht="15" customHeight="1" x14ac:dyDescent="0.25">
      <c r="A217" s="256" t="s">
        <v>27</v>
      </c>
      <c r="B217" s="256"/>
      <c r="C217" s="256"/>
      <c r="D217" s="256"/>
      <c r="E217" s="256" t="s">
        <v>28</v>
      </c>
      <c r="F217" s="256"/>
      <c r="G217" s="256"/>
      <c r="H217" s="256"/>
      <c r="I217" s="256"/>
      <c r="J217" s="273" t="s">
        <v>162</v>
      </c>
      <c r="K217" s="262"/>
      <c r="L217" s="263" t="s">
        <v>164</v>
      </c>
      <c r="M217" s="263"/>
      <c r="N217" s="264" t="s">
        <v>163</v>
      </c>
      <c r="O217" s="264"/>
      <c r="P217" s="265" t="s">
        <v>159</v>
      </c>
      <c r="Q217" s="265"/>
      <c r="R217" s="266" t="s">
        <v>166</v>
      </c>
      <c r="S217" s="267" t="s">
        <v>167</v>
      </c>
      <c r="T217" s="258" t="s">
        <v>168</v>
      </c>
      <c r="U217" s="259" t="s">
        <v>169</v>
      </c>
      <c r="V217" s="260" t="s">
        <v>174</v>
      </c>
      <c r="W217" s="271" t="s">
        <v>170</v>
      </c>
      <c r="X217" s="272"/>
      <c r="Y217" s="300" t="s">
        <v>183</v>
      </c>
      <c r="Z217" s="301"/>
      <c r="AA217" s="302"/>
      <c r="AB217" s="303" t="s">
        <v>184</v>
      </c>
      <c r="AC217" s="303"/>
    </row>
    <row r="218" spans="1:35" ht="32.25" customHeight="1" x14ac:dyDescent="0.25">
      <c r="A218" s="1" t="s">
        <v>7</v>
      </c>
      <c r="B218" s="51" t="s">
        <v>8</v>
      </c>
      <c r="C218" s="256" t="s">
        <v>9</v>
      </c>
      <c r="D218" s="256"/>
      <c r="E218" s="51" t="s">
        <v>10</v>
      </c>
      <c r="F218" s="2" t="s">
        <v>11</v>
      </c>
      <c r="G218" s="51" t="s">
        <v>12</v>
      </c>
      <c r="H218" s="2" t="s">
        <v>13</v>
      </c>
      <c r="I218" s="51" t="s">
        <v>14</v>
      </c>
      <c r="J218" s="45" t="s">
        <v>160</v>
      </c>
      <c r="K218" s="45" t="s">
        <v>161</v>
      </c>
      <c r="L218" s="46" t="s">
        <v>160</v>
      </c>
      <c r="M218" s="46" t="s">
        <v>161</v>
      </c>
      <c r="N218" s="47" t="s">
        <v>160</v>
      </c>
      <c r="O218" s="47" t="s">
        <v>161</v>
      </c>
      <c r="P218" s="76" t="s">
        <v>160</v>
      </c>
      <c r="Q218" s="76" t="s">
        <v>161</v>
      </c>
      <c r="R218" s="266"/>
      <c r="S218" s="267"/>
      <c r="T218" s="258"/>
      <c r="U218" s="259"/>
      <c r="V218" s="261"/>
      <c r="W218" s="77" t="s">
        <v>160</v>
      </c>
      <c r="X218" s="77" t="s">
        <v>161</v>
      </c>
      <c r="Y218" s="109" t="s">
        <v>185</v>
      </c>
      <c r="Z218" s="109" t="s">
        <v>161</v>
      </c>
      <c r="AA218" s="109" t="s">
        <v>186</v>
      </c>
      <c r="AB218" s="109" t="s">
        <v>185</v>
      </c>
      <c r="AC218" s="109" t="s">
        <v>186</v>
      </c>
    </row>
    <row r="219" spans="1:35" ht="51.75" customHeight="1" x14ac:dyDescent="0.25">
      <c r="A219" s="3">
        <v>135</v>
      </c>
      <c r="B219" s="3">
        <v>54540</v>
      </c>
      <c r="C219" s="277" t="s">
        <v>142</v>
      </c>
      <c r="D219" s="277" t="s">
        <v>143</v>
      </c>
      <c r="E219" s="4" t="s">
        <v>18</v>
      </c>
      <c r="F219" s="3">
        <v>0</v>
      </c>
      <c r="G219" s="6">
        <v>3</v>
      </c>
      <c r="H219" s="6">
        <v>3</v>
      </c>
      <c r="I219" s="7">
        <v>72151901</v>
      </c>
      <c r="J219" s="70">
        <v>110000</v>
      </c>
      <c r="K219" s="68">
        <f t="shared" ref="K219:K234" si="248">H219*J219</f>
        <v>330000</v>
      </c>
      <c r="L219" s="70">
        <v>390000</v>
      </c>
      <c r="M219" s="68">
        <f t="shared" ref="M219:M234" si="249">H219*L219</f>
        <v>1170000</v>
      </c>
      <c r="N219" s="70">
        <v>513500</v>
      </c>
      <c r="O219" s="68">
        <f t="shared" ref="O219:O234" si="250">H219*N219</f>
        <v>1540500</v>
      </c>
      <c r="P219" s="68">
        <f t="shared" ref="P219:Q234" si="251">MIN(J219,L219,N219)</f>
        <v>110000</v>
      </c>
      <c r="Q219" s="68">
        <f t="shared" si="251"/>
        <v>330000</v>
      </c>
      <c r="R219" s="68">
        <f>AVERAGE(J219,L219,N219)</f>
        <v>337833.33333333331</v>
      </c>
      <c r="S219" s="68">
        <f>MEDIAN(J219,L219,N219)</f>
        <v>390000</v>
      </c>
      <c r="T219" s="68">
        <f>GEOMEAN(J219,L219,N219)</f>
        <v>280327.63518361683</v>
      </c>
      <c r="U219" s="61">
        <f>STDEV(J219,L219,N219)</f>
        <v>206746.42278243497</v>
      </c>
      <c r="V219" s="69">
        <f t="shared" ref="V219:V234" si="252">U219/T219</f>
        <v>0.73751709369293683</v>
      </c>
      <c r="W219" s="68">
        <f>+R219</f>
        <v>337833.33333333331</v>
      </c>
      <c r="X219" s="68">
        <f t="shared" ref="X219:X234" si="253">H219*W219</f>
        <v>1013500</v>
      </c>
      <c r="Y219" s="68">
        <v>1</v>
      </c>
      <c r="Z219" s="68">
        <f>W219*Y219</f>
        <v>337833.33333333331</v>
      </c>
      <c r="AA219" s="117">
        <v>0.33329999999999999</v>
      </c>
      <c r="AB219" s="68">
        <f>H219-Y219</f>
        <v>2</v>
      </c>
      <c r="AC219" s="117">
        <v>0.66669999999999996</v>
      </c>
      <c r="AE219" s="63">
        <f>Y219*100/H219</f>
        <v>33.333333333333336</v>
      </c>
      <c r="AF219" s="63">
        <f>100-AE219</f>
        <v>66.666666666666657</v>
      </c>
      <c r="AH219" s="73">
        <v>1</v>
      </c>
      <c r="AI219" s="73">
        <f>AH219*W219</f>
        <v>337833.33333333331</v>
      </c>
    </row>
    <row r="220" spans="1:35" ht="15" customHeight="1" x14ac:dyDescent="0.25">
      <c r="A220" s="3">
        <v>136</v>
      </c>
      <c r="B220" s="3">
        <v>54560</v>
      </c>
      <c r="C220" s="268" t="s">
        <v>29</v>
      </c>
      <c r="D220" s="268" t="s">
        <v>30</v>
      </c>
      <c r="E220" s="4" t="s">
        <v>31</v>
      </c>
      <c r="F220" s="3">
        <v>0</v>
      </c>
      <c r="G220" s="6">
        <v>4</v>
      </c>
      <c r="H220" s="6">
        <v>4</v>
      </c>
      <c r="I220" s="7">
        <v>72151901</v>
      </c>
      <c r="J220" s="68">
        <v>38000</v>
      </c>
      <c r="K220" s="68">
        <f t="shared" si="248"/>
        <v>152000</v>
      </c>
      <c r="L220" s="68">
        <v>19500</v>
      </c>
      <c r="M220" s="68">
        <f t="shared" si="249"/>
        <v>78000</v>
      </c>
      <c r="N220" s="68">
        <v>48698</v>
      </c>
      <c r="O220" s="68">
        <f t="shared" si="250"/>
        <v>194792</v>
      </c>
      <c r="P220" s="68">
        <f t="shared" si="251"/>
        <v>19500</v>
      </c>
      <c r="Q220" s="68">
        <f t="shared" si="251"/>
        <v>78000</v>
      </c>
      <c r="R220" s="68">
        <f t="shared" ref="R220:R234" si="254">AVERAGE(J220,L220,N220)</f>
        <v>35399.333333333336</v>
      </c>
      <c r="S220" s="68">
        <f t="shared" ref="S220:S234" si="255">MEDIAN(J220,L220,N220)</f>
        <v>38000</v>
      </c>
      <c r="T220" s="68">
        <f t="shared" ref="T220:T234" si="256">GEOMEAN(J220,L220,N220)</f>
        <v>33045.305998251948</v>
      </c>
      <c r="U220" s="61">
        <f t="shared" ref="U220:U234" si="257">STDEV(J220,L220,N220)</f>
        <v>14771.709492585253</v>
      </c>
      <c r="V220" s="69">
        <f t="shared" si="252"/>
        <v>0.4470138510252154</v>
      </c>
      <c r="W220" s="68">
        <f t="shared" ref="W220:W234" si="258">+R220</f>
        <v>35399.333333333336</v>
      </c>
      <c r="X220" s="68">
        <f t="shared" si="253"/>
        <v>141597.33333333334</v>
      </c>
      <c r="Y220" s="68">
        <v>1</v>
      </c>
      <c r="Z220" s="68">
        <f t="shared" ref="Z220:Z234" si="259">W220*Y220</f>
        <v>35399.333333333336</v>
      </c>
      <c r="AA220" s="117">
        <v>0.25</v>
      </c>
      <c r="AB220" s="68">
        <f t="shared" ref="AB220:AB234" si="260">H220-Y220</f>
        <v>3</v>
      </c>
      <c r="AC220" s="117">
        <v>0.75</v>
      </c>
      <c r="AE220" s="63">
        <f t="shared" ref="AE220:AE234" si="261">Y220*100/H220</f>
        <v>25</v>
      </c>
      <c r="AF220" s="63">
        <f t="shared" ref="AF220:AF234" si="262">100-AE220</f>
        <v>75</v>
      </c>
      <c r="AH220" s="73">
        <v>1</v>
      </c>
      <c r="AI220" s="73">
        <f t="shared" ref="AI220:AI234" si="263">AH220*W220</f>
        <v>35399.333333333336</v>
      </c>
    </row>
    <row r="221" spans="1:35" x14ac:dyDescent="0.25">
      <c r="A221" s="3">
        <v>137</v>
      </c>
      <c r="B221" s="3">
        <v>54560</v>
      </c>
      <c r="C221" s="268" t="s">
        <v>32</v>
      </c>
      <c r="D221" s="268" t="s">
        <v>30</v>
      </c>
      <c r="E221" s="4" t="s">
        <v>31</v>
      </c>
      <c r="F221" s="3">
        <v>0</v>
      </c>
      <c r="G221" s="6">
        <v>2</v>
      </c>
      <c r="H221" s="6">
        <v>2</v>
      </c>
      <c r="I221" s="7">
        <v>72151901</v>
      </c>
      <c r="J221" s="68">
        <v>38000</v>
      </c>
      <c r="K221" s="68">
        <f t="shared" si="248"/>
        <v>76000</v>
      </c>
      <c r="L221" s="68">
        <v>19500</v>
      </c>
      <c r="M221" s="68">
        <f t="shared" si="249"/>
        <v>39000</v>
      </c>
      <c r="N221" s="68">
        <v>43898</v>
      </c>
      <c r="O221" s="68">
        <f t="shared" si="250"/>
        <v>87796</v>
      </c>
      <c r="P221" s="68">
        <f t="shared" si="251"/>
        <v>19500</v>
      </c>
      <c r="Q221" s="68">
        <f t="shared" si="251"/>
        <v>39000</v>
      </c>
      <c r="R221" s="68">
        <f t="shared" si="254"/>
        <v>33799.333333333336</v>
      </c>
      <c r="S221" s="68">
        <f t="shared" si="255"/>
        <v>38000</v>
      </c>
      <c r="T221" s="68">
        <f t="shared" si="256"/>
        <v>31921.820220821992</v>
      </c>
      <c r="U221" s="61">
        <f t="shared" si="257"/>
        <v>12729.878292164982</v>
      </c>
      <c r="V221" s="69">
        <f t="shared" si="252"/>
        <v>0.39878297052313849</v>
      </c>
      <c r="W221" s="68">
        <f t="shared" si="258"/>
        <v>33799.333333333336</v>
      </c>
      <c r="X221" s="68">
        <f t="shared" si="253"/>
        <v>67598.666666666672</v>
      </c>
      <c r="Y221" s="68">
        <v>1</v>
      </c>
      <c r="Z221" s="68">
        <f t="shared" si="259"/>
        <v>33799.333333333336</v>
      </c>
      <c r="AA221" s="117">
        <v>0.5</v>
      </c>
      <c r="AB221" s="68">
        <f t="shared" si="260"/>
        <v>1</v>
      </c>
      <c r="AC221" s="117">
        <v>0.5</v>
      </c>
      <c r="AE221" s="63">
        <f t="shared" si="261"/>
        <v>50</v>
      </c>
      <c r="AF221" s="63">
        <f t="shared" si="262"/>
        <v>50</v>
      </c>
      <c r="AH221" s="73">
        <v>1</v>
      </c>
      <c r="AI221" s="73">
        <f t="shared" si="263"/>
        <v>33799.333333333336</v>
      </c>
    </row>
    <row r="222" spans="1:35" x14ac:dyDescent="0.25">
      <c r="A222" s="3">
        <v>138</v>
      </c>
      <c r="B222" s="3">
        <v>54560</v>
      </c>
      <c r="C222" s="268" t="s">
        <v>33</v>
      </c>
      <c r="D222" s="268" t="s">
        <v>30</v>
      </c>
      <c r="E222" s="4" t="s">
        <v>31</v>
      </c>
      <c r="F222" s="3">
        <v>0</v>
      </c>
      <c r="G222" s="6">
        <v>4</v>
      </c>
      <c r="H222" s="6">
        <v>4</v>
      </c>
      <c r="I222" s="7">
        <v>72151901</v>
      </c>
      <c r="J222" s="68">
        <v>38000</v>
      </c>
      <c r="K222" s="68">
        <f t="shared" si="248"/>
        <v>152000</v>
      </c>
      <c r="L222" s="68">
        <v>19500</v>
      </c>
      <c r="M222" s="68">
        <f t="shared" si="249"/>
        <v>78000</v>
      </c>
      <c r="N222" s="68">
        <v>43898</v>
      </c>
      <c r="O222" s="68">
        <f t="shared" si="250"/>
        <v>175592</v>
      </c>
      <c r="P222" s="68">
        <f t="shared" si="251"/>
        <v>19500</v>
      </c>
      <c r="Q222" s="68">
        <f t="shared" si="251"/>
        <v>78000</v>
      </c>
      <c r="R222" s="68">
        <f t="shared" si="254"/>
        <v>33799.333333333336</v>
      </c>
      <c r="S222" s="68">
        <f t="shared" si="255"/>
        <v>38000</v>
      </c>
      <c r="T222" s="68">
        <f t="shared" si="256"/>
        <v>31921.820220821992</v>
      </c>
      <c r="U222" s="61">
        <f t="shared" si="257"/>
        <v>12729.878292164982</v>
      </c>
      <c r="V222" s="69">
        <f t="shared" si="252"/>
        <v>0.39878297052313849</v>
      </c>
      <c r="W222" s="68">
        <f t="shared" si="258"/>
        <v>33799.333333333336</v>
      </c>
      <c r="X222" s="68">
        <f t="shared" si="253"/>
        <v>135197.33333333334</v>
      </c>
      <c r="Y222" s="68">
        <v>1</v>
      </c>
      <c r="Z222" s="68">
        <f t="shared" si="259"/>
        <v>33799.333333333336</v>
      </c>
      <c r="AA222" s="117">
        <v>0.25</v>
      </c>
      <c r="AB222" s="68">
        <f t="shared" si="260"/>
        <v>3</v>
      </c>
      <c r="AC222" s="117">
        <v>0.75</v>
      </c>
      <c r="AE222" s="63">
        <f t="shared" si="261"/>
        <v>25</v>
      </c>
      <c r="AF222" s="63">
        <f t="shared" si="262"/>
        <v>75</v>
      </c>
      <c r="AH222" s="73">
        <v>1</v>
      </c>
      <c r="AI222" s="73">
        <f t="shared" si="263"/>
        <v>33799.333333333336</v>
      </c>
    </row>
    <row r="223" spans="1:35" ht="15" customHeight="1" x14ac:dyDescent="0.25">
      <c r="A223" s="3">
        <v>139</v>
      </c>
      <c r="B223" s="3">
        <v>54560</v>
      </c>
      <c r="C223" s="268" t="s">
        <v>34</v>
      </c>
      <c r="D223" s="268" t="s">
        <v>30</v>
      </c>
      <c r="E223" s="4" t="s">
        <v>31</v>
      </c>
      <c r="F223" s="3">
        <v>0</v>
      </c>
      <c r="G223" s="6">
        <v>31</v>
      </c>
      <c r="H223" s="6">
        <v>31</v>
      </c>
      <c r="I223" s="7">
        <v>72101501</v>
      </c>
      <c r="J223" s="68">
        <v>38000</v>
      </c>
      <c r="K223" s="68">
        <f t="shared" si="248"/>
        <v>1178000</v>
      </c>
      <c r="L223" s="68">
        <v>19500</v>
      </c>
      <c r="M223" s="68">
        <f t="shared" si="249"/>
        <v>604500</v>
      </c>
      <c r="N223" s="68">
        <v>24698</v>
      </c>
      <c r="O223" s="68">
        <f t="shared" si="250"/>
        <v>765638</v>
      </c>
      <c r="P223" s="68">
        <f t="shared" si="251"/>
        <v>19500</v>
      </c>
      <c r="Q223" s="68">
        <f>MIN(K223,M223,O223)</f>
        <v>604500</v>
      </c>
      <c r="R223" s="68">
        <f>AVERAGE(J223,L223,N223)</f>
        <v>27399.333333333332</v>
      </c>
      <c r="S223" s="68">
        <f t="shared" si="255"/>
        <v>24698</v>
      </c>
      <c r="T223" s="68">
        <f t="shared" si="256"/>
        <v>26352.793854413827</v>
      </c>
      <c r="U223" s="61">
        <f t="shared" si="257"/>
        <v>9541.2473677886192</v>
      </c>
      <c r="V223" s="69">
        <f t="shared" si="252"/>
        <v>0.36205828575517646</v>
      </c>
      <c r="W223" s="68">
        <f t="shared" si="258"/>
        <v>27399.333333333332</v>
      </c>
      <c r="X223" s="68">
        <f t="shared" si="253"/>
        <v>849379.33333333326</v>
      </c>
      <c r="Y223" s="68">
        <v>1</v>
      </c>
      <c r="Z223" s="68">
        <f t="shared" si="259"/>
        <v>27399.333333333332</v>
      </c>
      <c r="AA223" s="117">
        <v>3.2300000000000002E-2</v>
      </c>
      <c r="AB223" s="68">
        <f t="shared" si="260"/>
        <v>30</v>
      </c>
      <c r="AC223" s="117">
        <v>0.9677</v>
      </c>
      <c r="AE223" s="63">
        <f t="shared" si="261"/>
        <v>3.225806451612903</v>
      </c>
      <c r="AF223" s="63">
        <f t="shared" si="262"/>
        <v>96.774193548387103</v>
      </c>
      <c r="AH223" s="73">
        <v>1</v>
      </c>
      <c r="AI223" s="73">
        <f t="shared" si="263"/>
        <v>27399.333333333332</v>
      </c>
    </row>
    <row r="224" spans="1:35" x14ac:dyDescent="0.25">
      <c r="A224" s="3">
        <v>140</v>
      </c>
      <c r="B224" s="3">
        <v>54560</v>
      </c>
      <c r="C224" s="268" t="s">
        <v>111</v>
      </c>
      <c r="D224" s="268"/>
      <c r="E224" s="4" t="s">
        <v>18</v>
      </c>
      <c r="F224" s="3">
        <v>0</v>
      </c>
      <c r="G224" s="6">
        <v>54.6</v>
      </c>
      <c r="H224" s="6">
        <v>54.6</v>
      </c>
      <c r="I224" s="7">
        <v>72101501</v>
      </c>
      <c r="J224" s="68">
        <v>12000</v>
      </c>
      <c r="K224" s="68">
        <f t="shared" si="248"/>
        <v>655200</v>
      </c>
      <c r="L224" s="68">
        <v>15600</v>
      </c>
      <c r="M224" s="68">
        <f t="shared" si="249"/>
        <v>851760</v>
      </c>
      <c r="N224" s="68">
        <v>25287</v>
      </c>
      <c r="O224" s="68">
        <f t="shared" si="250"/>
        <v>1380670.2</v>
      </c>
      <c r="P224" s="68">
        <f t="shared" si="251"/>
        <v>12000</v>
      </c>
      <c r="Q224" s="68">
        <f t="shared" si="251"/>
        <v>655200</v>
      </c>
      <c r="R224" s="68">
        <f t="shared" si="254"/>
        <v>17629</v>
      </c>
      <c r="S224" s="68">
        <f t="shared" si="255"/>
        <v>15600</v>
      </c>
      <c r="T224" s="68">
        <f t="shared" si="256"/>
        <v>16790.658071529262</v>
      </c>
      <c r="U224" s="61">
        <f t="shared" si="257"/>
        <v>6871.9519061180863</v>
      </c>
      <c r="V224" s="69">
        <f t="shared" si="252"/>
        <v>0.40927233922834577</v>
      </c>
      <c r="W224" s="68">
        <f t="shared" si="258"/>
        <v>17629</v>
      </c>
      <c r="X224" s="68">
        <f t="shared" si="253"/>
        <v>962543.4</v>
      </c>
      <c r="Y224" s="68">
        <v>27.6</v>
      </c>
      <c r="Z224" s="68">
        <f t="shared" si="259"/>
        <v>486560.4</v>
      </c>
      <c r="AA224" s="117">
        <v>0.50549999999999995</v>
      </c>
      <c r="AB224" s="68">
        <f t="shared" si="260"/>
        <v>27</v>
      </c>
      <c r="AC224" s="117">
        <v>0.4945</v>
      </c>
      <c r="AE224" s="63">
        <f t="shared" si="261"/>
        <v>50.549450549450547</v>
      </c>
      <c r="AF224" s="63">
        <f t="shared" si="262"/>
        <v>49.450549450549453</v>
      </c>
      <c r="AH224" s="73">
        <v>27.6</v>
      </c>
      <c r="AI224" s="73">
        <f t="shared" si="263"/>
        <v>486560.4</v>
      </c>
    </row>
    <row r="225" spans="1:35" x14ac:dyDescent="0.25">
      <c r="A225" s="3">
        <v>141</v>
      </c>
      <c r="B225" s="3">
        <v>54560</v>
      </c>
      <c r="C225" s="268" t="s">
        <v>112</v>
      </c>
      <c r="D225" s="268" t="s">
        <v>113</v>
      </c>
      <c r="E225" s="4" t="s">
        <v>18</v>
      </c>
      <c r="F225" s="3">
        <v>0</v>
      </c>
      <c r="G225" s="6">
        <v>20</v>
      </c>
      <c r="H225" s="6">
        <v>20</v>
      </c>
      <c r="I225" s="7">
        <v>72101501</v>
      </c>
      <c r="J225" s="68">
        <v>20000</v>
      </c>
      <c r="K225" s="68">
        <f t="shared" si="248"/>
        <v>400000</v>
      </c>
      <c r="L225" s="68">
        <v>28600</v>
      </c>
      <c r="M225" s="68">
        <f t="shared" si="249"/>
        <v>572000</v>
      </c>
      <c r="N225" s="68">
        <v>37202</v>
      </c>
      <c r="O225" s="68">
        <f t="shared" si="250"/>
        <v>744040</v>
      </c>
      <c r="P225" s="68">
        <f t="shared" si="251"/>
        <v>20000</v>
      </c>
      <c r="Q225" s="68">
        <f t="shared" si="251"/>
        <v>400000</v>
      </c>
      <c r="R225" s="68">
        <f t="shared" si="254"/>
        <v>28600.666666666668</v>
      </c>
      <c r="S225" s="68">
        <f t="shared" si="255"/>
        <v>28600</v>
      </c>
      <c r="T225" s="68">
        <f t="shared" si="256"/>
        <v>27711.121705305599</v>
      </c>
      <c r="U225" s="61">
        <f t="shared" si="257"/>
        <v>8601.0000193775868</v>
      </c>
      <c r="V225" s="69">
        <f t="shared" si="252"/>
        <v>0.31038079623210746</v>
      </c>
      <c r="W225" s="68">
        <f t="shared" si="258"/>
        <v>28600.666666666668</v>
      </c>
      <c r="X225" s="68">
        <f t="shared" si="253"/>
        <v>572013.33333333337</v>
      </c>
      <c r="Y225" s="68">
        <v>10</v>
      </c>
      <c r="Z225" s="68">
        <f t="shared" si="259"/>
        <v>286006.66666666669</v>
      </c>
      <c r="AA225" s="117">
        <v>0.5</v>
      </c>
      <c r="AB225" s="68">
        <f t="shared" si="260"/>
        <v>10</v>
      </c>
      <c r="AC225" s="117">
        <v>0.5</v>
      </c>
      <c r="AE225" s="63">
        <f t="shared" si="261"/>
        <v>50</v>
      </c>
      <c r="AF225" s="63">
        <f t="shared" si="262"/>
        <v>50</v>
      </c>
      <c r="AH225" s="73">
        <v>10</v>
      </c>
      <c r="AI225" s="73">
        <f t="shared" si="263"/>
        <v>286006.66666666669</v>
      </c>
    </row>
    <row r="226" spans="1:35" ht="32.25" customHeight="1" x14ac:dyDescent="0.25">
      <c r="A226" s="3">
        <v>142</v>
      </c>
      <c r="B226" s="3">
        <v>54540</v>
      </c>
      <c r="C226" s="277" t="s">
        <v>144</v>
      </c>
      <c r="D226" s="277" t="s">
        <v>145</v>
      </c>
      <c r="E226" s="4" t="s">
        <v>26</v>
      </c>
      <c r="F226" s="3">
        <v>0</v>
      </c>
      <c r="G226" s="6">
        <v>1.68</v>
      </c>
      <c r="H226" s="6">
        <v>1.68</v>
      </c>
      <c r="I226" s="7">
        <v>72151901</v>
      </c>
      <c r="J226" s="68">
        <v>432000</v>
      </c>
      <c r="K226" s="68">
        <f t="shared" si="248"/>
        <v>725760</v>
      </c>
      <c r="L226" s="68">
        <v>84500</v>
      </c>
      <c r="M226" s="68">
        <f t="shared" si="249"/>
        <v>141960</v>
      </c>
      <c r="N226" s="68">
        <v>338514</v>
      </c>
      <c r="O226" s="68">
        <f t="shared" si="250"/>
        <v>568703.52</v>
      </c>
      <c r="P226" s="68">
        <f t="shared" si="251"/>
        <v>84500</v>
      </c>
      <c r="Q226" s="68">
        <f t="shared" si="251"/>
        <v>141960</v>
      </c>
      <c r="R226" s="68">
        <f t="shared" si="254"/>
        <v>285004.66666666669</v>
      </c>
      <c r="S226" s="68">
        <f t="shared" si="255"/>
        <v>338514</v>
      </c>
      <c r="T226" s="68">
        <f t="shared" si="256"/>
        <v>231191.76654786919</v>
      </c>
      <c r="U226" s="61">
        <f t="shared" si="257"/>
        <v>179823.5220023602</v>
      </c>
      <c r="V226" s="69">
        <f t="shared" si="252"/>
        <v>0.77781109893083933</v>
      </c>
      <c r="W226" s="68">
        <f t="shared" si="258"/>
        <v>285004.66666666669</v>
      </c>
      <c r="X226" s="68">
        <f t="shared" si="253"/>
        <v>478807.84</v>
      </c>
      <c r="Y226" s="68">
        <v>1</v>
      </c>
      <c r="Z226" s="68">
        <f t="shared" si="259"/>
        <v>285004.66666666669</v>
      </c>
      <c r="AA226" s="117">
        <v>0.59519999999999995</v>
      </c>
      <c r="AB226" s="68">
        <f t="shared" si="260"/>
        <v>0.67999999999999994</v>
      </c>
      <c r="AC226" s="117">
        <v>0.40479999999999999</v>
      </c>
      <c r="AE226" s="63">
        <f t="shared" si="261"/>
        <v>59.523809523809526</v>
      </c>
      <c r="AF226" s="63">
        <f t="shared" si="262"/>
        <v>40.476190476190474</v>
      </c>
      <c r="AH226" s="73">
        <v>1</v>
      </c>
      <c r="AI226" s="73">
        <f t="shared" si="263"/>
        <v>285004.66666666669</v>
      </c>
    </row>
    <row r="227" spans="1:35" ht="29.25" customHeight="1" x14ac:dyDescent="0.25">
      <c r="A227" s="3">
        <v>143</v>
      </c>
      <c r="B227" s="3">
        <v>54560</v>
      </c>
      <c r="C227" s="277" t="s">
        <v>115</v>
      </c>
      <c r="D227" s="277"/>
      <c r="E227" s="4" t="s">
        <v>18</v>
      </c>
      <c r="F227" s="3">
        <v>0</v>
      </c>
      <c r="G227" s="6">
        <v>24</v>
      </c>
      <c r="H227" s="6">
        <v>24</v>
      </c>
      <c r="I227" s="7">
        <v>72153204</v>
      </c>
      <c r="J227" s="68">
        <v>34000</v>
      </c>
      <c r="K227" s="68">
        <f t="shared" si="248"/>
        <v>816000</v>
      </c>
      <c r="L227" s="68">
        <v>23400</v>
      </c>
      <c r="M227" s="68">
        <f t="shared" si="249"/>
        <v>561600</v>
      </c>
      <c r="N227" s="68">
        <v>51514</v>
      </c>
      <c r="O227" s="68">
        <f t="shared" si="250"/>
        <v>1236336</v>
      </c>
      <c r="P227" s="68">
        <f t="shared" si="251"/>
        <v>23400</v>
      </c>
      <c r="Q227" s="68">
        <f t="shared" si="251"/>
        <v>561600</v>
      </c>
      <c r="R227" s="68">
        <f t="shared" si="254"/>
        <v>36304.666666666664</v>
      </c>
      <c r="S227" s="68">
        <f t="shared" si="255"/>
        <v>34000</v>
      </c>
      <c r="T227" s="68">
        <f t="shared" si="256"/>
        <v>34477.837309600065</v>
      </c>
      <c r="U227" s="61">
        <f t="shared" si="257"/>
        <v>14197.988073432562</v>
      </c>
      <c r="V227" s="69">
        <f t="shared" si="252"/>
        <v>0.41180042547156087</v>
      </c>
      <c r="W227" s="68">
        <f t="shared" si="258"/>
        <v>36304.666666666664</v>
      </c>
      <c r="X227" s="68">
        <f t="shared" si="253"/>
        <v>871312</v>
      </c>
      <c r="Y227" s="68">
        <v>12</v>
      </c>
      <c r="Z227" s="68">
        <f t="shared" si="259"/>
        <v>435656</v>
      </c>
      <c r="AA227" s="117">
        <v>0.5</v>
      </c>
      <c r="AB227" s="68">
        <f t="shared" si="260"/>
        <v>12</v>
      </c>
      <c r="AC227" s="117">
        <v>0.5</v>
      </c>
      <c r="AE227" s="63">
        <f t="shared" si="261"/>
        <v>50</v>
      </c>
      <c r="AF227" s="63">
        <f t="shared" si="262"/>
        <v>50</v>
      </c>
      <c r="AH227" s="73">
        <v>12</v>
      </c>
      <c r="AI227" s="73">
        <f t="shared" si="263"/>
        <v>435656</v>
      </c>
    </row>
    <row r="228" spans="1:35" ht="29.25" customHeight="1" x14ac:dyDescent="0.25">
      <c r="A228" s="3">
        <v>144</v>
      </c>
      <c r="B228" s="3">
        <v>54540</v>
      </c>
      <c r="C228" s="278" t="s">
        <v>37</v>
      </c>
      <c r="D228" s="278"/>
      <c r="E228" s="4" t="s">
        <v>18</v>
      </c>
      <c r="F228" s="3">
        <v>0</v>
      </c>
      <c r="G228" s="6">
        <v>8</v>
      </c>
      <c r="H228" s="6">
        <v>8</v>
      </c>
      <c r="I228" s="7">
        <v>72152509</v>
      </c>
      <c r="J228" s="68">
        <v>32000</v>
      </c>
      <c r="K228" s="68">
        <f t="shared" si="248"/>
        <v>256000</v>
      </c>
      <c r="L228" s="68">
        <v>65000</v>
      </c>
      <c r="M228" s="68">
        <f t="shared" si="249"/>
        <v>520000</v>
      </c>
      <c r="N228" s="68">
        <v>48682</v>
      </c>
      <c r="O228" s="68">
        <f t="shared" si="250"/>
        <v>389456</v>
      </c>
      <c r="P228" s="68">
        <f t="shared" si="251"/>
        <v>32000</v>
      </c>
      <c r="Q228" s="68">
        <f t="shared" si="251"/>
        <v>256000</v>
      </c>
      <c r="R228" s="68">
        <f t="shared" si="254"/>
        <v>48560.666666666664</v>
      </c>
      <c r="S228" s="68">
        <f t="shared" si="255"/>
        <v>48682</v>
      </c>
      <c r="T228" s="68">
        <f t="shared" si="256"/>
        <v>46609.801029343864</v>
      </c>
      <c r="U228" s="61">
        <f t="shared" si="257"/>
        <v>16500.334582466305</v>
      </c>
      <c r="V228" s="69">
        <f t="shared" si="252"/>
        <v>0.35400997683037272</v>
      </c>
      <c r="W228" s="68">
        <f t="shared" si="258"/>
        <v>48560.666666666664</v>
      </c>
      <c r="X228" s="68">
        <f t="shared" si="253"/>
        <v>388485.33333333331</v>
      </c>
      <c r="Y228" s="68">
        <v>2</v>
      </c>
      <c r="Z228" s="68">
        <f t="shared" si="259"/>
        <v>97121.333333333328</v>
      </c>
      <c r="AA228" s="117">
        <v>0.25</v>
      </c>
      <c r="AB228" s="68">
        <f t="shared" si="260"/>
        <v>6</v>
      </c>
      <c r="AC228" s="117">
        <v>0.75</v>
      </c>
      <c r="AE228" s="63">
        <f t="shared" si="261"/>
        <v>25</v>
      </c>
      <c r="AF228" s="63">
        <f t="shared" si="262"/>
        <v>75</v>
      </c>
      <c r="AH228" s="73">
        <v>2</v>
      </c>
      <c r="AI228" s="73">
        <f t="shared" si="263"/>
        <v>97121.333333333328</v>
      </c>
    </row>
    <row r="229" spans="1:35" ht="41.25" customHeight="1" x14ac:dyDescent="0.25">
      <c r="A229" s="3">
        <v>145</v>
      </c>
      <c r="B229" s="4">
        <v>54522</v>
      </c>
      <c r="C229" s="278" t="s">
        <v>38</v>
      </c>
      <c r="D229" s="278"/>
      <c r="E229" s="4" t="s">
        <v>39</v>
      </c>
      <c r="F229" s="3">
        <v>0</v>
      </c>
      <c r="G229" s="6">
        <v>23</v>
      </c>
      <c r="H229" s="6">
        <v>23</v>
      </c>
      <c r="I229" s="7">
        <v>72152601</v>
      </c>
      <c r="J229" s="68">
        <v>35000</v>
      </c>
      <c r="K229" s="68">
        <f t="shared" si="248"/>
        <v>805000</v>
      </c>
      <c r="L229" s="68">
        <v>52000</v>
      </c>
      <c r="M229" s="68">
        <f t="shared" si="249"/>
        <v>1196000</v>
      </c>
      <c r="N229" s="68">
        <v>85702</v>
      </c>
      <c r="O229" s="68">
        <f t="shared" si="250"/>
        <v>1971146</v>
      </c>
      <c r="P229" s="68">
        <f t="shared" si="251"/>
        <v>35000</v>
      </c>
      <c r="Q229" s="68">
        <f t="shared" si="251"/>
        <v>805000</v>
      </c>
      <c r="R229" s="68">
        <f t="shared" si="254"/>
        <v>57567.333333333336</v>
      </c>
      <c r="S229" s="68">
        <f t="shared" si="255"/>
        <v>52000</v>
      </c>
      <c r="T229" s="68">
        <f t="shared" si="256"/>
        <v>53829.554018620489</v>
      </c>
      <c r="U229" s="61">
        <f t="shared" si="257"/>
        <v>25805.418061588018</v>
      </c>
      <c r="V229" s="69">
        <f t="shared" si="252"/>
        <v>0.47939126623009953</v>
      </c>
      <c r="W229" s="68">
        <f t="shared" si="258"/>
        <v>57567.333333333336</v>
      </c>
      <c r="X229" s="68">
        <f t="shared" si="253"/>
        <v>1324048.6666666667</v>
      </c>
      <c r="Y229" s="68">
        <v>11</v>
      </c>
      <c r="Z229" s="68">
        <f t="shared" si="259"/>
        <v>633240.66666666674</v>
      </c>
      <c r="AA229" s="117">
        <v>0.4783</v>
      </c>
      <c r="AB229" s="68">
        <f t="shared" si="260"/>
        <v>12</v>
      </c>
      <c r="AC229" s="117">
        <v>0.52170000000000005</v>
      </c>
      <c r="AE229" s="63">
        <f t="shared" si="261"/>
        <v>47.826086956521742</v>
      </c>
      <c r="AF229" s="63">
        <f t="shared" si="262"/>
        <v>52.173913043478258</v>
      </c>
      <c r="AH229" s="73">
        <v>11</v>
      </c>
      <c r="AI229" s="73">
        <f t="shared" si="263"/>
        <v>633240.66666666674</v>
      </c>
    </row>
    <row r="230" spans="1:35" ht="39" customHeight="1" x14ac:dyDescent="0.25">
      <c r="A230" s="3">
        <v>146</v>
      </c>
      <c r="B230" s="4">
        <v>54522</v>
      </c>
      <c r="C230" s="278" t="s">
        <v>40</v>
      </c>
      <c r="D230" s="278" t="s">
        <v>114</v>
      </c>
      <c r="E230" s="4" t="s">
        <v>18</v>
      </c>
      <c r="F230" s="3">
        <v>0</v>
      </c>
      <c r="G230" s="6">
        <v>50</v>
      </c>
      <c r="H230" s="6">
        <v>50</v>
      </c>
      <c r="I230" s="7">
        <v>72152601</v>
      </c>
      <c r="J230" s="68">
        <v>38000</v>
      </c>
      <c r="K230" s="68">
        <f t="shared" si="248"/>
        <v>1900000</v>
      </c>
      <c r="L230" s="68">
        <v>67600</v>
      </c>
      <c r="M230" s="68">
        <f t="shared" si="249"/>
        <v>3380000</v>
      </c>
      <c r="N230" s="68">
        <v>45025</v>
      </c>
      <c r="O230" s="68">
        <f t="shared" si="250"/>
        <v>2251250</v>
      </c>
      <c r="P230" s="68">
        <f t="shared" si="251"/>
        <v>38000</v>
      </c>
      <c r="Q230" s="68">
        <f t="shared" si="251"/>
        <v>1900000</v>
      </c>
      <c r="R230" s="68">
        <f t="shared" si="254"/>
        <v>50208.333333333336</v>
      </c>
      <c r="S230" s="68">
        <f t="shared" si="255"/>
        <v>45025</v>
      </c>
      <c r="T230" s="68">
        <f t="shared" si="256"/>
        <v>48722.325032866414</v>
      </c>
      <c r="U230" s="61">
        <f t="shared" si="257"/>
        <v>15465.775387394371</v>
      </c>
      <c r="V230" s="69">
        <f t="shared" si="252"/>
        <v>0.31742687519451684</v>
      </c>
      <c r="W230" s="68">
        <f t="shared" si="258"/>
        <v>50208.333333333336</v>
      </c>
      <c r="X230" s="68">
        <f t="shared" si="253"/>
        <v>2510416.666666667</v>
      </c>
      <c r="Y230" s="68">
        <v>25</v>
      </c>
      <c r="Z230" s="68">
        <f t="shared" si="259"/>
        <v>1255208.3333333335</v>
      </c>
      <c r="AA230" s="117">
        <v>0.5</v>
      </c>
      <c r="AB230" s="68">
        <f t="shared" si="260"/>
        <v>25</v>
      </c>
      <c r="AC230" s="117">
        <v>0.5</v>
      </c>
      <c r="AE230" s="63">
        <f t="shared" si="261"/>
        <v>50</v>
      </c>
      <c r="AF230" s="63">
        <f t="shared" si="262"/>
        <v>50</v>
      </c>
      <c r="AH230" s="73">
        <v>25</v>
      </c>
      <c r="AI230" s="73">
        <f t="shared" si="263"/>
        <v>1255208.3333333335</v>
      </c>
    </row>
    <row r="231" spans="1:35" ht="38.25" customHeight="1" x14ac:dyDescent="0.25">
      <c r="A231" s="3">
        <v>147</v>
      </c>
      <c r="B231" s="3">
        <v>54560</v>
      </c>
      <c r="C231" s="277" t="s">
        <v>116</v>
      </c>
      <c r="D231" s="277"/>
      <c r="E231" s="4" t="s">
        <v>39</v>
      </c>
      <c r="F231" s="3">
        <v>0</v>
      </c>
      <c r="G231" s="6">
        <v>36.5</v>
      </c>
      <c r="H231" s="6">
        <v>36.5</v>
      </c>
      <c r="I231" s="7">
        <v>72151402</v>
      </c>
      <c r="J231" s="68">
        <v>18000</v>
      </c>
      <c r="K231" s="68">
        <f t="shared" si="248"/>
        <v>657000</v>
      </c>
      <c r="L231" s="68">
        <v>39000</v>
      </c>
      <c r="M231" s="68">
        <f t="shared" si="249"/>
        <v>1423500</v>
      </c>
      <c r="N231" s="68">
        <v>9502</v>
      </c>
      <c r="O231" s="68">
        <f t="shared" si="250"/>
        <v>346823</v>
      </c>
      <c r="P231" s="68">
        <f t="shared" si="251"/>
        <v>9502</v>
      </c>
      <c r="Q231" s="68">
        <f t="shared" si="251"/>
        <v>346823</v>
      </c>
      <c r="R231" s="68">
        <f t="shared" si="254"/>
        <v>22167.333333333332</v>
      </c>
      <c r="S231" s="68">
        <f t="shared" si="255"/>
        <v>18000</v>
      </c>
      <c r="T231" s="68">
        <f t="shared" si="256"/>
        <v>18824.236885940194</v>
      </c>
      <c r="U231" s="61">
        <f t="shared" si="257"/>
        <v>15184.136502723273</v>
      </c>
      <c r="V231" s="69">
        <f t="shared" si="252"/>
        <v>0.8066269349842432</v>
      </c>
      <c r="W231" s="68">
        <f t="shared" si="258"/>
        <v>22167.333333333332</v>
      </c>
      <c r="X231" s="68">
        <f t="shared" si="253"/>
        <v>809107.66666666663</v>
      </c>
      <c r="Y231" s="68">
        <v>18.5</v>
      </c>
      <c r="Z231" s="68">
        <f t="shared" si="259"/>
        <v>410095.66666666663</v>
      </c>
      <c r="AA231" s="117">
        <v>0.50680000000000003</v>
      </c>
      <c r="AB231" s="68">
        <f t="shared" si="260"/>
        <v>18</v>
      </c>
      <c r="AC231" s="117">
        <v>0.49320000000000003</v>
      </c>
      <c r="AE231" s="63">
        <f t="shared" si="261"/>
        <v>50.684931506849317</v>
      </c>
      <c r="AF231" s="63">
        <f t="shared" si="262"/>
        <v>49.315068493150683</v>
      </c>
      <c r="AH231" s="73">
        <v>18.5</v>
      </c>
      <c r="AI231" s="73">
        <f t="shared" si="263"/>
        <v>410095.66666666663</v>
      </c>
    </row>
    <row r="232" spans="1:35" ht="30" customHeight="1" x14ac:dyDescent="0.25">
      <c r="A232" s="3">
        <v>148</v>
      </c>
      <c r="B232" s="3">
        <v>54560</v>
      </c>
      <c r="C232" s="278" t="s">
        <v>45</v>
      </c>
      <c r="D232" s="278" t="s">
        <v>46</v>
      </c>
      <c r="E232" s="4" t="s">
        <v>18</v>
      </c>
      <c r="F232" s="3">
        <v>0</v>
      </c>
      <c r="G232" s="6">
        <v>6</v>
      </c>
      <c r="H232" s="6">
        <v>6</v>
      </c>
      <c r="I232" s="7">
        <v>72101501</v>
      </c>
      <c r="J232" s="68">
        <v>48000</v>
      </c>
      <c r="K232" s="68">
        <f t="shared" si="248"/>
        <v>288000</v>
      </c>
      <c r="L232" s="68">
        <v>78000</v>
      </c>
      <c r="M232" s="68">
        <f t="shared" si="249"/>
        <v>468000</v>
      </c>
      <c r="N232" s="68">
        <v>196043</v>
      </c>
      <c r="O232" s="68">
        <f t="shared" si="250"/>
        <v>1176258</v>
      </c>
      <c r="P232" s="68">
        <f t="shared" si="251"/>
        <v>48000</v>
      </c>
      <c r="Q232" s="68">
        <f t="shared" si="251"/>
        <v>288000</v>
      </c>
      <c r="R232" s="68">
        <f t="shared" si="254"/>
        <v>107347.66666666667</v>
      </c>
      <c r="S232" s="68">
        <f t="shared" si="255"/>
        <v>78000</v>
      </c>
      <c r="T232" s="68">
        <f t="shared" si="256"/>
        <v>90204.677872711822</v>
      </c>
      <c r="U232" s="61">
        <f t="shared" si="257"/>
        <v>78263.315904281306</v>
      </c>
      <c r="V232" s="69">
        <f t="shared" si="252"/>
        <v>0.86761926044144833</v>
      </c>
      <c r="W232" s="68">
        <f t="shared" si="258"/>
        <v>107347.66666666667</v>
      </c>
      <c r="X232" s="68">
        <f t="shared" si="253"/>
        <v>644086</v>
      </c>
      <c r="Y232" s="68">
        <v>2</v>
      </c>
      <c r="Z232" s="68">
        <f t="shared" si="259"/>
        <v>214695.33333333334</v>
      </c>
      <c r="AA232" s="117">
        <v>0.33329999999999999</v>
      </c>
      <c r="AB232" s="68">
        <f t="shared" si="260"/>
        <v>4</v>
      </c>
      <c r="AC232" s="117">
        <v>0.66669999999999996</v>
      </c>
      <c r="AE232" s="63">
        <f t="shared" si="261"/>
        <v>33.333333333333336</v>
      </c>
      <c r="AF232" s="63">
        <f t="shared" si="262"/>
        <v>66.666666666666657</v>
      </c>
      <c r="AH232" s="73">
        <v>2</v>
      </c>
      <c r="AI232" s="73">
        <f t="shared" si="263"/>
        <v>214695.33333333334</v>
      </c>
    </row>
    <row r="233" spans="1:35" ht="33.75" customHeight="1" x14ac:dyDescent="0.25">
      <c r="A233" s="3">
        <v>149</v>
      </c>
      <c r="B233" s="4">
        <v>54522</v>
      </c>
      <c r="C233" s="268" t="s">
        <v>117</v>
      </c>
      <c r="D233" s="268" t="s">
        <v>118</v>
      </c>
      <c r="E233" s="4" t="s">
        <v>18</v>
      </c>
      <c r="F233" s="3">
        <v>0</v>
      </c>
      <c r="G233" s="6">
        <v>104</v>
      </c>
      <c r="H233" s="6">
        <v>104</v>
      </c>
      <c r="I233" s="7">
        <v>72152605</v>
      </c>
      <c r="J233" s="68">
        <v>58000</v>
      </c>
      <c r="K233" s="68">
        <f t="shared" si="248"/>
        <v>6032000</v>
      </c>
      <c r="L233" s="68">
        <v>39000</v>
      </c>
      <c r="M233" s="68">
        <f t="shared" si="249"/>
        <v>4056000</v>
      </c>
      <c r="N233" s="68">
        <v>75460</v>
      </c>
      <c r="O233" s="68">
        <f t="shared" si="250"/>
        <v>7847840</v>
      </c>
      <c r="P233" s="68">
        <f t="shared" si="251"/>
        <v>39000</v>
      </c>
      <c r="Q233" s="68">
        <f t="shared" si="251"/>
        <v>4056000</v>
      </c>
      <c r="R233" s="68">
        <f t="shared" si="254"/>
        <v>57486.666666666664</v>
      </c>
      <c r="S233" s="68">
        <f t="shared" si="255"/>
        <v>58000</v>
      </c>
      <c r="T233" s="68">
        <f t="shared" si="256"/>
        <v>55471.486042914912</v>
      </c>
      <c r="U233" s="61">
        <f t="shared" si="257"/>
        <v>18235.419746562813</v>
      </c>
      <c r="V233" s="69">
        <f t="shared" si="252"/>
        <v>0.32873501410175271</v>
      </c>
      <c r="W233" s="68">
        <f t="shared" si="258"/>
        <v>57486.666666666664</v>
      </c>
      <c r="X233" s="68">
        <f t="shared" si="253"/>
        <v>5978613.333333333</v>
      </c>
      <c r="Y233" s="68">
        <v>52</v>
      </c>
      <c r="Z233" s="68">
        <f t="shared" si="259"/>
        <v>2989306.6666666665</v>
      </c>
      <c r="AA233" s="117">
        <v>0.5</v>
      </c>
      <c r="AB233" s="68">
        <f t="shared" si="260"/>
        <v>52</v>
      </c>
      <c r="AC233" s="117">
        <v>0.5</v>
      </c>
      <c r="AE233" s="63">
        <f t="shared" si="261"/>
        <v>50</v>
      </c>
      <c r="AF233" s="63">
        <f t="shared" si="262"/>
        <v>50</v>
      </c>
      <c r="AH233" s="73">
        <v>52</v>
      </c>
      <c r="AI233" s="73">
        <f t="shared" si="263"/>
        <v>2989306.6666666665</v>
      </c>
    </row>
    <row r="234" spans="1:35" ht="27" customHeight="1" x14ac:dyDescent="0.25">
      <c r="A234" s="3">
        <v>150</v>
      </c>
      <c r="B234" s="3">
        <v>54560</v>
      </c>
      <c r="C234" s="268" t="s">
        <v>109</v>
      </c>
      <c r="D234" s="268" t="s">
        <v>110</v>
      </c>
      <c r="E234" s="4" t="s">
        <v>18</v>
      </c>
      <c r="F234" s="3">
        <v>0</v>
      </c>
      <c r="G234" s="6">
        <v>55</v>
      </c>
      <c r="H234" s="6">
        <v>55</v>
      </c>
      <c r="I234" s="7">
        <v>72152504</v>
      </c>
      <c r="J234" s="68">
        <v>65000</v>
      </c>
      <c r="K234" s="68">
        <f t="shared" si="248"/>
        <v>3575000</v>
      </c>
      <c r="L234" s="68">
        <v>104000</v>
      </c>
      <c r="M234" s="68">
        <f t="shared" si="249"/>
        <v>5720000</v>
      </c>
      <c r="N234" s="68">
        <v>79300</v>
      </c>
      <c r="O234" s="68">
        <f t="shared" si="250"/>
        <v>4361500</v>
      </c>
      <c r="P234" s="68">
        <f t="shared" si="251"/>
        <v>65000</v>
      </c>
      <c r="Q234" s="68">
        <f t="shared" si="251"/>
        <v>3575000</v>
      </c>
      <c r="R234" s="68">
        <f t="shared" si="254"/>
        <v>82766.666666666672</v>
      </c>
      <c r="S234" s="68">
        <f t="shared" si="255"/>
        <v>79300</v>
      </c>
      <c r="T234" s="68">
        <f t="shared" si="256"/>
        <v>81234.397003841164</v>
      </c>
      <c r="U234" s="61">
        <f t="shared" si="257"/>
        <v>19729.757558909179</v>
      </c>
      <c r="V234" s="69">
        <f t="shared" si="252"/>
        <v>0.24287442618643748</v>
      </c>
      <c r="W234" s="68">
        <f t="shared" si="258"/>
        <v>82766.666666666672</v>
      </c>
      <c r="X234" s="68">
        <f t="shared" si="253"/>
        <v>4552166.666666667</v>
      </c>
      <c r="Y234" s="68">
        <v>20</v>
      </c>
      <c r="Z234" s="68">
        <f t="shared" si="259"/>
        <v>1655333.3333333335</v>
      </c>
      <c r="AA234" s="117">
        <v>0.36359999999999998</v>
      </c>
      <c r="AB234" s="68">
        <f t="shared" si="260"/>
        <v>35</v>
      </c>
      <c r="AC234" s="117">
        <v>0.63639999999999997</v>
      </c>
      <c r="AE234" s="63">
        <f t="shared" si="261"/>
        <v>36.363636363636367</v>
      </c>
      <c r="AF234" s="63">
        <f t="shared" si="262"/>
        <v>63.636363636363633</v>
      </c>
      <c r="AH234" s="73">
        <v>20</v>
      </c>
      <c r="AI234" s="73">
        <f t="shared" si="263"/>
        <v>1655333.3333333335</v>
      </c>
    </row>
    <row r="235" spans="1:35" x14ac:dyDescent="0.25">
      <c r="A235" s="290"/>
      <c r="B235" s="290"/>
      <c r="C235" s="290"/>
      <c r="D235" s="290"/>
      <c r="E235" s="290"/>
      <c r="F235" s="290"/>
      <c r="G235" s="290"/>
      <c r="H235" s="290"/>
      <c r="I235" s="290"/>
      <c r="J235" s="50"/>
      <c r="K235" s="50"/>
      <c r="L235" s="50"/>
      <c r="M235" s="50"/>
      <c r="N235" s="50"/>
      <c r="O235" s="50"/>
      <c r="P235" s="78"/>
      <c r="Q235" s="78"/>
      <c r="R235" s="74"/>
      <c r="S235" s="74"/>
      <c r="T235" s="74"/>
      <c r="U235" s="74"/>
      <c r="V235" s="74"/>
      <c r="W235" s="74"/>
      <c r="X235" s="74"/>
    </row>
    <row r="236" spans="1:35" x14ac:dyDescent="0.25">
      <c r="A236" s="256" t="s">
        <v>2</v>
      </c>
      <c r="B236" s="256"/>
      <c r="C236" s="256"/>
      <c r="D236" s="256"/>
      <c r="E236" s="256" t="s">
        <v>3</v>
      </c>
      <c r="F236" s="256"/>
      <c r="G236" s="256" t="s">
        <v>4</v>
      </c>
      <c r="H236" s="256"/>
      <c r="I236" s="256"/>
      <c r="J236" s="50"/>
      <c r="K236" s="50"/>
      <c r="L236" s="50"/>
      <c r="M236" s="50"/>
      <c r="N236" s="50"/>
      <c r="O236" s="50"/>
      <c r="P236" s="78"/>
      <c r="Q236" s="78"/>
      <c r="R236" s="74"/>
      <c r="S236" s="74"/>
      <c r="T236" s="74"/>
      <c r="U236" s="74"/>
      <c r="V236" s="74"/>
      <c r="W236" s="74"/>
      <c r="X236" s="74"/>
    </row>
    <row r="237" spans="1:35" ht="15" customHeight="1" x14ac:dyDescent="0.25">
      <c r="A237" s="256" t="s">
        <v>51</v>
      </c>
      <c r="B237" s="256"/>
      <c r="C237" s="256"/>
      <c r="D237" s="256"/>
      <c r="E237" s="256" t="s">
        <v>52</v>
      </c>
      <c r="F237" s="256"/>
      <c r="G237" s="256"/>
      <c r="H237" s="256"/>
      <c r="I237" s="256"/>
      <c r="J237" s="273" t="s">
        <v>162</v>
      </c>
      <c r="K237" s="262"/>
      <c r="L237" s="263" t="s">
        <v>164</v>
      </c>
      <c r="M237" s="263"/>
      <c r="N237" s="264" t="s">
        <v>163</v>
      </c>
      <c r="O237" s="264"/>
      <c r="P237" s="265" t="s">
        <v>159</v>
      </c>
      <c r="Q237" s="265"/>
      <c r="R237" s="266" t="s">
        <v>166</v>
      </c>
      <c r="S237" s="267" t="s">
        <v>167</v>
      </c>
      <c r="T237" s="258" t="s">
        <v>168</v>
      </c>
      <c r="U237" s="259" t="s">
        <v>169</v>
      </c>
      <c r="V237" s="260" t="s">
        <v>174</v>
      </c>
      <c r="W237" s="271" t="s">
        <v>170</v>
      </c>
      <c r="X237" s="272"/>
      <c r="Y237" s="300" t="s">
        <v>183</v>
      </c>
      <c r="Z237" s="301"/>
      <c r="AA237" s="302"/>
      <c r="AB237" s="303" t="s">
        <v>184</v>
      </c>
      <c r="AC237" s="303"/>
    </row>
    <row r="238" spans="1:35" ht="45" x14ac:dyDescent="0.25">
      <c r="A238" s="1" t="s">
        <v>7</v>
      </c>
      <c r="B238" s="51" t="s">
        <v>8</v>
      </c>
      <c r="C238" s="256" t="s">
        <v>9</v>
      </c>
      <c r="D238" s="256"/>
      <c r="E238" s="51" t="s">
        <v>10</v>
      </c>
      <c r="F238" s="2" t="s">
        <v>11</v>
      </c>
      <c r="G238" s="51" t="s">
        <v>12</v>
      </c>
      <c r="H238" s="2" t="s">
        <v>13</v>
      </c>
      <c r="I238" s="51" t="s">
        <v>14</v>
      </c>
      <c r="J238" s="45" t="s">
        <v>160</v>
      </c>
      <c r="K238" s="45" t="s">
        <v>161</v>
      </c>
      <c r="L238" s="46" t="s">
        <v>160</v>
      </c>
      <c r="M238" s="46" t="s">
        <v>161</v>
      </c>
      <c r="N238" s="47" t="s">
        <v>160</v>
      </c>
      <c r="O238" s="47" t="s">
        <v>161</v>
      </c>
      <c r="P238" s="76" t="s">
        <v>160</v>
      </c>
      <c r="Q238" s="76" t="s">
        <v>161</v>
      </c>
      <c r="R238" s="266"/>
      <c r="S238" s="267"/>
      <c r="T238" s="258"/>
      <c r="U238" s="259"/>
      <c r="V238" s="261"/>
      <c r="W238" s="77" t="s">
        <v>160</v>
      </c>
      <c r="X238" s="77" t="s">
        <v>161</v>
      </c>
      <c r="Y238" s="109" t="s">
        <v>185</v>
      </c>
      <c r="Z238" s="109" t="s">
        <v>161</v>
      </c>
      <c r="AA238" s="109" t="s">
        <v>186</v>
      </c>
      <c r="AB238" s="109" t="s">
        <v>185</v>
      </c>
      <c r="AC238" s="109" t="s">
        <v>186</v>
      </c>
    </row>
    <row r="239" spans="1:35" ht="46.5" customHeight="1" x14ac:dyDescent="0.25">
      <c r="A239" s="3">
        <v>151</v>
      </c>
      <c r="B239" s="4">
        <v>54611</v>
      </c>
      <c r="C239" s="277" t="s">
        <v>123</v>
      </c>
      <c r="D239" s="277"/>
      <c r="E239" s="4" t="s">
        <v>58</v>
      </c>
      <c r="F239" s="3">
        <v>0</v>
      </c>
      <c r="G239" s="6">
        <v>6</v>
      </c>
      <c r="H239" s="6">
        <v>6</v>
      </c>
      <c r="I239" s="7" t="s">
        <v>124</v>
      </c>
      <c r="J239" s="68">
        <v>165000</v>
      </c>
      <c r="K239" s="68">
        <f t="shared" ref="K239:K253" si="264">H239*J239</f>
        <v>990000</v>
      </c>
      <c r="L239" s="68">
        <v>52000</v>
      </c>
      <c r="M239" s="68">
        <f t="shared" ref="M239:M253" si="265">H239*L239</f>
        <v>312000</v>
      </c>
      <c r="N239" s="68">
        <v>91000</v>
      </c>
      <c r="O239" s="68">
        <f t="shared" ref="O239:O253" si="266">H239*N239</f>
        <v>546000</v>
      </c>
      <c r="P239" s="68">
        <f t="shared" ref="P239:Q253" si="267">MIN(J239,L239,N239)</f>
        <v>52000</v>
      </c>
      <c r="Q239" s="68">
        <f t="shared" si="267"/>
        <v>312000</v>
      </c>
      <c r="R239" s="68">
        <f>AVERAGE(J239,L239,N239)</f>
        <v>102666.66666666667</v>
      </c>
      <c r="S239" s="68">
        <f>MEDIAN(J239,L239,N239)</f>
        <v>91000</v>
      </c>
      <c r="T239" s="68">
        <f>GEOMEAN(J239,L239,N239)</f>
        <v>92082.314483152251</v>
      </c>
      <c r="U239" s="68">
        <f>STDEV(J239,L239,N239)</f>
        <v>57396.283271073691</v>
      </c>
      <c r="V239" s="69">
        <f>U239/T239</f>
        <v>0.62331495025111627</v>
      </c>
      <c r="W239" s="68">
        <f>+R239</f>
        <v>102666.66666666667</v>
      </c>
      <c r="X239" s="68">
        <f t="shared" ref="X239:X253" si="268">H239*W239</f>
        <v>616000</v>
      </c>
      <c r="Y239" s="68">
        <v>1</v>
      </c>
      <c r="Z239" s="68">
        <f>W239*Y239</f>
        <v>102666.66666666667</v>
      </c>
      <c r="AA239" s="117">
        <v>0.16669999999999999</v>
      </c>
      <c r="AB239" s="68">
        <f>H239-Y239</f>
        <v>5</v>
      </c>
      <c r="AC239" s="117">
        <v>0.83330000000000004</v>
      </c>
      <c r="AE239" s="63">
        <f>Y239*100/H239</f>
        <v>16.666666666666668</v>
      </c>
      <c r="AF239" s="63">
        <f>100-AE239</f>
        <v>83.333333333333329</v>
      </c>
      <c r="AH239" s="114">
        <v>1</v>
      </c>
      <c r="AI239" s="73">
        <f>AH239*W239</f>
        <v>102666.66666666667</v>
      </c>
    </row>
    <row r="240" spans="1:35" ht="49.5" customHeight="1" x14ac:dyDescent="0.25">
      <c r="A240" s="3">
        <v>152</v>
      </c>
      <c r="B240" s="4">
        <v>54611</v>
      </c>
      <c r="C240" s="257" t="s">
        <v>57</v>
      </c>
      <c r="D240" s="257"/>
      <c r="E240" s="4" t="s">
        <v>58</v>
      </c>
      <c r="F240" s="3">
        <v>0</v>
      </c>
      <c r="G240" s="6">
        <v>6</v>
      </c>
      <c r="H240" s="6">
        <v>6</v>
      </c>
      <c r="I240" s="7" t="s">
        <v>59</v>
      </c>
      <c r="J240" s="68">
        <v>70000</v>
      </c>
      <c r="K240" s="68">
        <f t="shared" si="264"/>
        <v>420000</v>
      </c>
      <c r="L240" s="68">
        <v>52000</v>
      </c>
      <c r="M240" s="68">
        <f t="shared" si="265"/>
        <v>312000</v>
      </c>
      <c r="N240" s="68">
        <v>78520</v>
      </c>
      <c r="O240" s="68">
        <f t="shared" si="266"/>
        <v>471120</v>
      </c>
      <c r="P240" s="68">
        <f t="shared" si="267"/>
        <v>52000</v>
      </c>
      <c r="Q240" s="68">
        <f t="shared" si="267"/>
        <v>312000</v>
      </c>
      <c r="R240" s="68">
        <f t="shared" ref="R240:R253" si="269">AVERAGE(J240,L240,N240)</f>
        <v>66840</v>
      </c>
      <c r="S240" s="68">
        <f t="shared" ref="S240:S253" si="270">MEDIAN(J240,L240,N240)</f>
        <v>70000</v>
      </c>
      <c r="T240" s="68">
        <f t="shared" ref="T240:T253" si="271">GEOMEAN(J240,L240,N240)</f>
        <v>65870.94462827043</v>
      </c>
      <c r="U240" s="68">
        <f t="shared" ref="U240:U253" si="272">STDEV(J240,L240,N240)</f>
        <v>13539.45346016596</v>
      </c>
      <c r="V240" s="69">
        <f t="shared" ref="V240:V253" si="273">U240/T240</f>
        <v>0.20554515403677862</v>
      </c>
      <c r="W240" s="68">
        <f t="shared" ref="W240:W253" si="274">+R240</f>
        <v>66840</v>
      </c>
      <c r="X240" s="68">
        <f t="shared" si="268"/>
        <v>401040</v>
      </c>
      <c r="Y240" s="68">
        <v>1</v>
      </c>
      <c r="Z240" s="68">
        <f t="shared" ref="Z240:Z253" si="275">W240*Y240</f>
        <v>66840</v>
      </c>
      <c r="AA240" s="117">
        <v>0.16669999999999999</v>
      </c>
      <c r="AB240" s="68">
        <f t="shared" ref="AB240:AB253" si="276">H240-Y240</f>
        <v>5</v>
      </c>
      <c r="AC240" s="117">
        <v>0.83330000000000004</v>
      </c>
      <c r="AE240" s="63">
        <f t="shared" ref="AE240:AE253" si="277">Y240*100/H240</f>
        <v>16.666666666666668</v>
      </c>
      <c r="AF240" s="63">
        <f t="shared" ref="AF240:AF253" si="278">100-AE240</f>
        <v>83.333333333333329</v>
      </c>
      <c r="AH240" s="73">
        <v>1</v>
      </c>
      <c r="AI240" s="73">
        <f t="shared" ref="AI240:AI253" si="279">AH240*W240</f>
        <v>66840</v>
      </c>
    </row>
    <row r="241" spans="1:35" ht="99.75" customHeight="1" x14ac:dyDescent="0.25">
      <c r="A241" s="3">
        <v>153</v>
      </c>
      <c r="B241" s="4">
        <v>54611</v>
      </c>
      <c r="C241" s="279" t="s">
        <v>61</v>
      </c>
      <c r="D241" s="279" t="s">
        <v>62</v>
      </c>
      <c r="E241" s="4" t="s">
        <v>58</v>
      </c>
      <c r="F241" s="3">
        <v>0</v>
      </c>
      <c r="G241" s="6">
        <v>4</v>
      </c>
      <c r="H241" s="6">
        <v>4</v>
      </c>
      <c r="I241" s="7" t="s">
        <v>124</v>
      </c>
      <c r="J241" s="68">
        <v>140000</v>
      </c>
      <c r="K241" s="68">
        <f t="shared" si="264"/>
        <v>560000</v>
      </c>
      <c r="L241" s="68">
        <v>45500</v>
      </c>
      <c r="M241" s="68">
        <f t="shared" si="265"/>
        <v>182000</v>
      </c>
      <c r="N241" s="68">
        <v>51220</v>
      </c>
      <c r="O241" s="68">
        <f t="shared" si="266"/>
        <v>204880</v>
      </c>
      <c r="P241" s="68">
        <f t="shared" si="267"/>
        <v>45500</v>
      </c>
      <c r="Q241" s="68">
        <f t="shared" si="267"/>
        <v>182000</v>
      </c>
      <c r="R241" s="68">
        <f t="shared" si="269"/>
        <v>78906.666666666672</v>
      </c>
      <c r="S241" s="68">
        <f t="shared" si="270"/>
        <v>51220</v>
      </c>
      <c r="T241" s="68">
        <f t="shared" si="271"/>
        <v>68842.981187807614</v>
      </c>
      <c r="U241" s="68">
        <f t="shared" si="272"/>
        <v>52985.621949103646</v>
      </c>
      <c r="V241" s="69">
        <f t="shared" si="273"/>
        <v>0.76965902746942094</v>
      </c>
      <c r="W241" s="68">
        <f t="shared" si="274"/>
        <v>78906.666666666672</v>
      </c>
      <c r="X241" s="68">
        <f t="shared" si="268"/>
        <v>315626.66666666669</v>
      </c>
      <c r="Y241" s="68">
        <v>1</v>
      </c>
      <c r="Z241" s="68">
        <f t="shared" si="275"/>
        <v>78906.666666666672</v>
      </c>
      <c r="AA241" s="117">
        <v>0.25</v>
      </c>
      <c r="AB241" s="68">
        <f t="shared" si="276"/>
        <v>3</v>
      </c>
      <c r="AC241" s="117">
        <v>0.75</v>
      </c>
      <c r="AE241" s="63">
        <f t="shared" si="277"/>
        <v>25</v>
      </c>
      <c r="AF241" s="63">
        <f t="shared" si="278"/>
        <v>75</v>
      </c>
      <c r="AH241" s="73">
        <v>1</v>
      </c>
      <c r="AI241" s="73">
        <f t="shared" si="279"/>
        <v>78906.666666666672</v>
      </c>
    </row>
    <row r="242" spans="1:35" ht="45.75" customHeight="1" x14ac:dyDescent="0.25">
      <c r="A242" s="3">
        <v>154</v>
      </c>
      <c r="B242" s="4">
        <v>54621</v>
      </c>
      <c r="C242" s="277" t="s">
        <v>146</v>
      </c>
      <c r="D242" s="277" t="s">
        <v>147</v>
      </c>
      <c r="E242" s="4" t="s">
        <v>58</v>
      </c>
      <c r="F242" s="3">
        <v>0</v>
      </c>
      <c r="G242" s="6">
        <v>2</v>
      </c>
      <c r="H242" s="6">
        <v>2</v>
      </c>
      <c r="I242" s="7" t="s">
        <v>64</v>
      </c>
      <c r="J242" s="68">
        <v>650000</v>
      </c>
      <c r="K242" s="68">
        <f t="shared" si="264"/>
        <v>1300000</v>
      </c>
      <c r="L242" s="68">
        <v>780000</v>
      </c>
      <c r="M242" s="68">
        <f t="shared" si="265"/>
        <v>1560000</v>
      </c>
      <c r="N242" s="68">
        <v>751660</v>
      </c>
      <c r="O242" s="68">
        <f t="shared" si="266"/>
        <v>1503320</v>
      </c>
      <c r="P242" s="68">
        <f t="shared" si="267"/>
        <v>650000</v>
      </c>
      <c r="Q242" s="68">
        <f t="shared" si="267"/>
        <v>1300000</v>
      </c>
      <c r="R242" s="68">
        <f t="shared" si="269"/>
        <v>727220</v>
      </c>
      <c r="S242" s="68">
        <f t="shared" si="270"/>
        <v>751660</v>
      </c>
      <c r="T242" s="68">
        <f t="shared" si="271"/>
        <v>725008.55796477525</v>
      </c>
      <c r="U242" s="68">
        <f t="shared" si="272"/>
        <v>68359.236391288054</v>
      </c>
      <c r="V242" s="69">
        <f t="shared" si="273"/>
        <v>9.4287488941074415E-2</v>
      </c>
      <c r="W242" s="68">
        <f t="shared" si="274"/>
        <v>727220</v>
      </c>
      <c r="X242" s="68">
        <f t="shared" si="268"/>
        <v>1454440</v>
      </c>
      <c r="Y242" s="68">
        <v>1</v>
      </c>
      <c r="Z242" s="68">
        <f t="shared" si="275"/>
        <v>727220</v>
      </c>
      <c r="AA242" s="117">
        <v>0.5</v>
      </c>
      <c r="AB242" s="68">
        <f t="shared" si="276"/>
        <v>1</v>
      </c>
      <c r="AC242" s="117">
        <v>0.5</v>
      </c>
      <c r="AE242" s="63">
        <f t="shared" si="277"/>
        <v>50</v>
      </c>
      <c r="AF242" s="63">
        <f t="shared" si="278"/>
        <v>50</v>
      </c>
      <c r="AH242" s="73">
        <v>1</v>
      </c>
      <c r="AI242" s="73">
        <f t="shared" si="279"/>
        <v>727220</v>
      </c>
    </row>
    <row r="243" spans="1:35" ht="15" customHeight="1" x14ac:dyDescent="0.25">
      <c r="A243" s="3">
        <v>155</v>
      </c>
      <c r="B243" s="4">
        <v>54621</v>
      </c>
      <c r="C243" s="278" t="s">
        <v>65</v>
      </c>
      <c r="D243" s="278" t="s">
        <v>66</v>
      </c>
      <c r="E243" s="4" t="s">
        <v>58</v>
      </c>
      <c r="F243" s="3">
        <v>0</v>
      </c>
      <c r="G243" s="6">
        <v>11</v>
      </c>
      <c r="H243" s="6">
        <v>11</v>
      </c>
      <c r="I243" s="7" t="s">
        <v>64</v>
      </c>
      <c r="J243" s="68">
        <v>65000</v>
      </c>
      <c r="K243" s="68">
        <f t="shared" si="264"/>
        <v>715000</v>
      </c>
      <c r="L243" s="68">
        <v>39000</v>
      </c>
      <c r="M243" s="68">
        <f t="shared" si="265"/>
        <v>429000</v>
      </c>
      <c r="N243" s="68">
        <v>44296</v>
      </c>
      <c r="O243" s="68">
        <f t="shared" si="266"/>
        <v>487256</v>
      </c>
      <c r="P243" s="68">
        <f t="shared" si="267"/>
        <v>39000</v>
      </c>
      <c r="Q243" s="68">
        <f t="shared" si="267"/>
        <v>429000</v>
      </c>
      <c r="R243" s="68">
        <f t="shared" si="269"/>
        <v>49432</v>
      </c>
      <c r="S243" s="68">
        <f t="shared" si="270"/>
        <v>44296</v>
      </c>
      <c r="T243" s="68">
        <f t="shared" si="271"/>
        <v>48244.464630278548</v>
      </c>
      <c r="U243" s="68">
        <f t="shared" si="272"/>
        <v>13739.864337030405</v>
      </c>
      <c r="V243" s="69">
        <f t="shared" si="273"/>
        <v>0.28479670035362303</v>
      </c>
      <c r="W243" s="68">
        <f t="shared" si="274"/>
        <v>49432</v>
      </c>
      <c r="X243" s="68">
        <f t="shared" si="268"/>
        <v>543752</v>
      </c>
      <c r="Y243" s="68">
        <v>1</v>
      </c>
      <c r="Z243" s="68">
        <f t="shared" si="275"/>
        <v>49432</v>
      </c>
      <c r="AA243" s="117">
        <v>9.0899999999999995E-2</v>
      </c>
      <c r="AB243" s="68">
        <f t="shared" si="276"/>
        <v>10</v>
      </c>
      <c r="AC243" s="117">
        <v>0.90910000000000002</v>
      </c>
      <c r="AE243" s="63">
        <f t="shared" si="277"/>
        <v>9.0909090909090917</v>
      </c>
      <c r="AF243" s="63">
        <f t="shared" si="278"/>
        <v>90.909090909090907</v>
      </c>
      <c r="AH243" s="73">
        <v>1</v>
      </c>
      <c r="AI243" s="73">
        <f t="shared" si="279"/>
        <v>49432</v>
      </c>
    </row>
    <row r="244" spans="1:35" ht="33" customHeight="1" x14ac:dyDescent="0.25">
      <c r="A244" s="3">
        <v>156</v>
      </c>
      <c r="B244" s="4">
        <v>54621</v>
      </c>
      <c r="C244" s="278" t="s">
        <v>67</v>
      </c>
      <c r="D244" s="278" t="s">
        <v>68</v>
      </c>
      <c r="E244" s="4" t="s">
        <v>58</v>
      </c>
      <c r="F244" s="3">
        <v>0</v>
      </c>
      <c r="G244" s="6">
        <v>11</v>
      </c>
      <c r="H244" s="6">
        <v>11</v>
      </c>
      <c r="I244" s="7" t="s">
        <v>64</v>
      </c>
      <c r="J244" s="68">
        <v>150000</v>
      </c>
      <c r="K244" s="68">
        <f t="shared" si="264"/>
        <v>1650000</v>
      </c>
      <c r="L244" s="68">
        <v>195000</v>
      </c>
      <c r="M244" s="68">
        <f t="shared" si="265"/>
        <v>2145000</v>
      </c>
      <c r="N244" s="68">
        <v>95021</v>
      </c>
      <c r="O244" s="68">
        <f t="shared" si="266"/>
        <v>1045231</v>
      </c>
      <c r="P244" s="68">
        <f t="shared" si="267"/>
        <v>95021</v>
      </c>
      <c r="Q244" s="68">
        <f t="shared" si="267"/>
        <v>1045231</v>
      </c>
      <c r="R244" s="68">
        <f t="shared" si="269"/>
        <v>146673.66666666666</v>
      </c>
      <c r="S244" s="68">
        <f t="shared" si="270"/>
        <v>150000</v>
      </c>
      <c r="T244" s="68">
        <f t="shared" si="271"/>
        <v>140598.86744034343</v>
      </c>
      <c r="U244" s="68">
        <f t="shared" si="272"/>
        <v>50072.432338896142</v>
      </c>
      <c r="V244" s="69">
        <f t="shared" si="273"/>
        <v>0.35613681141593861</v>
      </c>
      <c r="W244" s="68">
        <f t="shared" si="274"/>
        <v>146673.66666666666</v>
      </c>
      <c r="X244" s="68">
        <f t="shared" si="268"/>
        <v>1613410.3333333333</v>
      </c>
      <c r="Y244" s="68">
        <v>1</v>
      </c>
      <c r="Z244" s="68">
        <f t="shared" si="275"/>
        <v>146673.66666666666</v>
      </c>
      <c r="AA244" s="117">
        <v>9.0899999999999995E-2</v>
      </c>
      <c r="AB244" s="68">
        <f t="shared" si="276"/>
        <v>10</v>
      </c>
      <c r="AC244" s="117">
        <v>0.90910000000000002</v>
      </c>
      <c r="AE244" s="63">
        <f t="shared" si="277"/>
        <v>9.0909090909090917</v>
      </c>
      <c r="AF244" s="63">
        <f t="shared" si="278"/>
        <v>90.909090909090907</v>
      </c>
      <c r="AH244" s="73">
        <v>1</v>
      </c>
      <c r="AI244" s="73">
        <f t="shared" si="279"/>
        <v>146673.66666666666</v>
      </c>
    </row>
    <row r="245" spans="1:35" ht="27" customHeight="1" x14ac:dyDescent="0.25">
      <c r="A245" s="3">
        <v>157</v>
      </c>
      <c r="B245" s="4">
        <v>54621</v>
      </c>
      <c r="C245" s="278" t="s">
        <v>69</v>
      </c>
      <c r="D245" s="278" t="s">
        <v>70</v>
      </c>
      <c r="E245" s="4" t="s">
        <v>58</v>
      </c>
      <c r="F245" s="3">
        <v>0</v>
      </c>
      <c r="G245" s="6">
        <v>1</v>
      </c>
      <c r="H245" s="6">
        <v>1</v>
      </c>
      <c r="I245" s="7" t="s">
        <v>64</v>
      </c>
      <c r="J245" s="68">
        <v>78000</v>
      </c>
      <c r="K245" s="68">
        <f t="shared" si="264"/>
        <v>78000</v>
      </c>
      <c r="L245" s="68">
        <v>65000</v>
      </c>
      <c r="M245" s="68">
        <f t="shared" si="265"/>
        <v>65000</v>
      </c>
      <c r="N245" s="68">
        <v>135128</v>
      </c>
      <c r="O245" s="68">
        <f t="shared" si="266"/>
        <v>135128</v>
      </c>
      <c r="P245" s="68">
        <f t="shared" si="267"/>
        <v>65000</v>
      </c>
      <c r="Q245" s="68">
        <f t="shared" si="267"/>
        <v>65000</v>
      </c>
      <c r="R245" s="68">
        <f t="shared" si="269"/>
        <v>92709.333333333328</v>
      </c>
      <c r="S245" s="68">
        <f t="shared" si="270"/>
        <v>78000</v>
      </c>
      <c r="T245" s="68">
        <f t="shared" si="271"/>
        <v>88155.842994008126</v>
      </c>
      <c r="U245" s="68">
        <f t="shared" si="272"/>
        <v>37306.265711450324</v>
      </c>
      <c r="V245" s="69">
        <f t="shared" si="273"/>
        <v>0.42318540035952007</v>
      </c>
      <c r="W245" s="68">
        <f t="shared" si="274"/>
        <v>92709.333333333328</v>
      </c>
      <c r="X245" s="68">
        <f t="shared" si="268"/>
        <v>92709.333333333328</v>
      </c>
      <c r="Y245" s="68">
        <v>1</v>
      </c>
      <c r="Z245" s="68">
        <f t="shared" si="275"/>
        <v>92709.333333333328</v>
      </c>
      <c r="AA245" s="117">
        <v>1</v>
      </c>
      <c r="AB245" s="68">
        <f t="shared" si="276"/>
        <v>0</v>
      </c>
      <c r="AC245" s="117">
        <v>0</v>
      </c>
      <c r="AE245" s="63">
        <f t="shared" si="277"/>
        <v>100</v>
      </c>
      <c r="AF245" s="63">
        <f t="shared" si="278"/>
        <v>0</v>
      </c>
      <c r="AH245" s="73">
        <v>1</v>
      </c>
      <c r="AI245" s="73">
        <f t="shared" si="279"/>
        <v>92709.333333333328</v>
      </c>
    </row>
    <row r="246" spans="1:35" ht="36" customHeight="1" x14ac:dyDescent="0.25">
      <c r="A246" s="3">
        <v>158</v>
      </c>
      <c r="B246" s="4">
        <v>54621</v>
      </c>
      <c r="C246" s="278" t="s">
        <v>71</v>
      </c>
      <c r="D246" s="278" t="s">
        <v>72</v>
      </c>
      <c r="E246" s="4" t="s">
        <v>58</v>
      </c>
      <c r="F246" s="3">
        <v>0</v>
      </c>
      <c r="G246" s="6">
        <v>11</v>
      </c>
      <c r="H246" s="6">
        <v>11</v>
      </c>
      <c r="I246" s="7" t="s">
        <v>64</v>
      </c>
      <c r="J246" s="68">
        <v>32000</v>
      </c>
      <c r="K246" s="68">
        <f t="shared" si="264"/>
        <v>352000</v>
      </c>
      <c r="L246" s="68">
        <v>65000</v>
      </c>
      <c r="M246" s="68">
        <f t="shared" si="265"/>
        <v>715000</v>
      </c>
      <c r="N246" s="68">
        <v>105350</v>
      </c>
      <c r="O246" s="68">
        <f t="shared" si="266"/>
        <v>1158850</v>
      </c>
      <c r="P246" s="68">
        <f t="shared" si="267"/>
        <v>32000</v>
      </c>
      <c r="Q246" s="68">
        <f t="shared" si="267"/>
        <v>352000</v>
      </c>
      <c r="R246" s="68">
        <f t="shared" si="269"/>
        <v>67450</v>
      </c>
      <c r="S246" s="68">
        <f t="shared" si="270"/>
        <v>65000</v>
      </c>
      <c r="T246" s="68">
        <f t="shared" si="271"/>
        <v>60288.242681469848</v>
      </c>
      <c r="U246" s="68">
        <f t="shared" si="272"/>
        <v>36736.323985940675</v>
      </c>
      <c r="V246" s="69">
        <f t="shared" si="273"/>
        <v>0.60934474703526109</v>
      </c>
      <c r="W246" s="68">
        <f t="shared" si="274"/>
        <v>67450</v>
      </c>
      <c r="X246" s="68">
        <f t="shared" si="268"/>
        <v>741950</v>
      </c>
      <c r="Y246" s="68">
        <v>1</v>
      </c>
      <c r="Z246" s="68">
        <f t="shared" si="275"/>
        <v>67450</v>
      </c>
      <c r="AA246" s="117">
        <v>9.0899999999999995E-2</v>
      </c>
      <c r="AB246" s="68">
        <f t="shared" si="276"/>
        <v>10</v>
      </c>
      <c r="AC246" s="117">
        <v>0.90910000000000002</v>
      </c>
      <c r="AE246" s="63">
        <f t="shared" si="277"/>
        <v>9.0909090909090917</v>
      </c>
      <c r="AF246" s="63">
        <f t="shared" si="278"/>
        <v>90.909090909090907</v>
      </c>
      <c r="AH246" s="73">
        <v>1</v>
      </c>
      <c r="AI246" s="73">
        <f t="shared" si="279"/>
        <v>67450</v>
      </c>
    </row>
    <row r="247" spans="1:35" ht="30.75" customHeight="1" x14ac:dyDescent="0.25">
      <c r="A247" s="3">
        <v>159</v>
      </c>
      <c r="B247" s="4">
        <v>54621</v>
      </c>
      <c r="C247" s="278" t="s">
        <v>73</v>
      </c>
      <c r="D247" s="278" t="s">
        <v>74</v>
      </c>
      <c r="E247" s="4" t="s">
        <v>58</v>
      </c>
      <c r="F247" s="3">
        <v>0</v>
      </c>
      <c r="G247" s="6">
        <v>2</v>
      </c>
      <c r="H247" s="6">
        <v>2</v>
      </c>
      <c r="I247" s="7" t="s">
        <v>64</v>
      </c>
      <c r="J247" s="68">
        <v>120000</v>
      </c>
      <c r="K247" s="68">
        <f t="shared" si="264"/>
        <v>240000</v>
      </c>
      <c r="L247" s="68">
        <v>195000</v>
      </c>
      <c r="M247" s="68">
        <f t="shared" si="265"/>
        <v>390000</v>
      </c>
      <c r="N247" s="68">
        <v>44640</v>
      </c>
      <c r="O247" s="68">
        <f t="shared" si="266"/>
        <v>89280</v>
      </c>
      <c r="P247" s="68">
        <f t="shared" si="267"/>
        <v>44640</v>
      </c>
      <c r="Q247" s="68">
        <f t="shared" si="267"/>
        <v>89280</v>
      </c>
      <c r="R247" s="68">
        <f t="shared" si="269"/>
        <v>119880</v>
      </c>
      <c r="S247" s="68">
        <f t="shared" si="270"/>
        <v>120000</v>
      </c>
      <c r="T247" s="68">
        <f t="shared" si="271"/>
        <v>101464.31968392196</v>
      </c>
      <c r="U247" s="68">
        <f t="shared" si="272"/>
        <v>75180.071827579421</v>
      </c>
      <c r="V247" s="69">
        <f t="shared" si="273"/>
        <v>0.740950829432235</v>
      </c>
      <c r="W247" s="68">
        <f t="shared" si="274"/>
        <v>119880</v>
      </c>
      <c r="X247" s="68">
        <f t="shared" si="268"/>
        <v>239760</v>
      </c>
      <c r="Y247" s="68">
        <v>1</v>
      </c>
      <c r="Z247" s="68">
        <f t="shared" si="275"/>
        <v>119880</v>
      </c>
      <c r="AA247" s="117">
        <v>0.5</v>
      </c>
      <c r="AB247" s="68">
        <f t="shared" si="276"/>
        <v>1</v>
      </c>
      <c r="AC247" s="117">
        <v>0.5</v>
      </c>
      <c r="AE247" s="63">
        <f t="shared" si="277"/>
        <v>50</v>
      </c>
      <c r="AF247" s="63">
        <f t="shared" si="278"/>
        <v>50</v>
      </c>
      <c r="AH247" s="73">
        <v>1</v>
      </c>
      <c r="AI247" s="73">
        <f t="shared" si="279"/>
        <v>119880</v>
      </c>
    </row>
    <row r="248" spans="1:35" ht="29.25" customHeight="1" x14ac:dyDescent="0.25">
      <c r="A248" s="3">
        <v>160</v>
      </c>
      <c r="B248" s="4">
        <v>54621</v>
      </c>
      <c r="C248" s="278" t="s">
        <v>75</v>
      </c>
      <c r="D248" s="278" t="s">
        <v>76</v>
      </c>
      <c r="E248" s="4" t="s">
        <v>39</v>
      </c>
      <c r="F248" s="3">
        <v>0</v>
      </c>
      <c r="G248" s="6">
        <v>6</v>
      </c>
      <c r="H248" s="6">
        <v>6</v>
      </c>
      <c r="I248" s="7" t="s">
        <v>64</v>
      </c>
      <c r="J248" s="68">
        <v>45000</v>
      </c>
      <c r="K248" s="68">
        <f t="shared" si="264"/>
        <v>270000</v>
      </c>
      <c r="L248" s="68">
        <v>45500</v>
      </c>
      <c r="M248" s="68">
        <f t="shared" si="265"/>
        <v>273000</v>
      </c>
      <c r="N248" s="68">
        <v>66444</v>
      </c>
      <c r="O248" s="68">
        <f t="shared" si="266"/>
        <v>398664</v>
      </c>
      <c r="P248" s="68">
        <f t="shared" si="267"/>
        <v>45000</v>
      </c>
      <c r="Q248" s="68">
        <f t="shared" si="267"/>
        <v>270000</v>
      </c>
      <c r="R248" s="68">
        <f t="shared" si="269"/>
        <v>52314.666666666664</v>
      </c>
      <c r="S248" s="68">
        <f t="shared" si="270"/>
        <v>45500</v>
      </c>
      <c r="T248" s="68">
        <f t="shared" si="271"/>
        <v>51431.188458095625</v>
      </c>
      <c r="U248" s="68">
        <f t="shared" si="272"/>
        <v>12238.915202473359</v>
      </c>
      <c r="V248" s="69">
        <f t="shared" si="273"/>
        <v>0.23796679737325552</v>
      </c>
      <c r="W248" s="68">
        <f t="shared" si="274"/>
        <v>52314.666666666664</v>
      </c>
      <c r="X248" s="68">
        <f t="shared" si="268"/>
        <v>313888</v>
      </c>
      <c r="Y248" s="68">
        <v>3</v>
      </c>
      <c r="Z248" s="68">
        <f t="shared" si="275"/>
        <v>156944</v>
      </c>
      <c r="AA248" s="117">
        <v>0.5</v>
      </c>
      <c r="AB248" s="68">
        <f t="shared" si="276"/>
        <v>3</v>
      </c>
      <c r="AC248" s="117">
        <v>0.5</v>
      </c>
      <c r="AE248" s="63">
        <f t="shared" si="277"/>
        <v>50</v>
      </c>
      <c r="AF248" s="63">
        <f t="shared" si="278"/>
        <v>50</v>
      </c>
      <c r="AH248" s="73">
        <v>3</v>
      </c>
      <c r="AI248" s="73">
        <f t="shared" si="279"/>
        <v>156944</v>
      </c>
    </row>
    <row r="249" spans="1:35" ht="198.75" customHeight="1" x14ac:dyDescent="0.25">
      <c r="A249" s="3">
        <v>161</v>
      </c>
      <c r="B249" s="4">
        <v>54621</v>
      </c>
      <c r="C249" s="257" t="s">
        <v>77</v>
      </c>
      <c r="D249" s="257" t="s">
        <v>78</v>
      </c>
      <c r="E249" s="4" t="s">
        <v>31</v>
      </c>
      <c r="F249" s="3">
        <v>0</v>
      </c>
      <c r="G249" s="6">
        <v>6</v>
      </c>
      <c r="H249" s="6">
        <v>6</v>
      </c>
      <c r="I249" s="7" t="s">
        <v>64</v>
      </c>
      <c r="J249" s="68">
        <v>140000</v>
      </c>
      <c r="K249" s="68">
        <f t="shared" si="264"/>
        <v>840000</v>
      </c>
      <c r="L249" s="68">
        <v>104000</v>
      </c>
      <c r="M249" s="68">
        <f t="shared" si="265"/>
        <v>624000</v>
      </c>
      <c r="N249" s="68">
        <v>45820</v>
      </c>
      <c r="O249" s="68">
        <f t="shared" si="266"/>
        <v>274920</v>
      </c>
      <c r="P249" s="68">
        <f t="shared" si="267"/>
        <v>45820</v>
      </c>
      <c r="Q249" s="68">
        <f t="shared" si="267"/>
        <v>274920</v>
      </c>
      <c r="R249" s="68">
        <f t="shared" si="269"/>
        <v>96606.666666666672</v>
      </c>
      <c r="S249" s="68">
        <f t="shared" si="270"/>
        <v>104000</v>
      </c>
      <c r="T249" s="68">
        <f t="shared" si="271"/>
        <v>87378.681393500636</v>
      </c>
      <c r="U249" s="68">
        <f t="shared" si="272"/>
        <v>47523.300951568315</v>
      </c>
      <c r="V249" s="69">
        <f t="shared" si="273"/>
        <v>0.54387752474258755</v>
      </c>
      <c r="W249" s="68">
        <f t="shared" si="274"/>
        <v>96606.666666666672</v>
      </c>
      <c r="X249" s="68">
        <f t="shared" si="268"/>
        <v>579640</v>
      </c>
      <c r="Y249" s="68">
        <v>1</v>
      </c>
      <c r="Z249" s="68">
        <f t="shared" si="275"/>
        <v>96606.666666666672</v>
      </c>
      <c r="AA249" s="117">
        <v>0.16669999999999999</v>
      </c>
      <c r="AB249" s="68">
        <f t="shared" si="276"/>
        <v>5</v>
      </c>
      <c r="AC249" s="117">
        <v>0.83330000000000004</v>
      </c>
      <c r="AE249" s="63">
        <f t="shared" si="277"/>
        <v>16.666666666666668</v>
      </c>
      <c r="AF249" s="63">
        <f t="shared" si="278"/>
        <v>83.333333333333329</v>
      </c>
      <c r="AH249" s="73">
        <v>1</v>
      </c>
      <c r="AI249" s="73">
        <f t="shared" si="279"/>
        <v>96606.666666666672</v>
      </c>
    </row>
    <row r="250" spans="1:35" ht="128.25" customHeight="1" x14ac:dyDescent="0.25">
      <c r="A250" s="3">
        <v>162</v>
      </c>
      <c r="B250" s="4">
        <v>54621</v>
      </c>
      <c r="C250" s="257" t="s">
        <v>81</v>
      </c>
      <c r="D250" s="257" t="s">
        <v>82</v>
      </c>
      <c r="E250" s="4" t="s">
        <v>31</v>
      </c>
      <c r="F250" s="3">
        <v>0</v>
      </c>
      <c r="G250" s="6">
        <v>2</v>
      </c>
      <c r="H250" s="6">
        <v>2</v>
      </c>
      <c r="I250" s="7" t="s">
        <v>64</v>
      </c>
      <c r="J250" s="68">
        <v>420000</v>
      </c>
      <c r="K250" s="68">
        <f t="shared" si="264"/>
        <v>840000</v>
      </c>
      <c r="L250" s="68">
        <v>325000</v>
      </c>
      <c r="M250" s="68">
        <f t="shared" si="265"/>
        <v>650000</v>
      </c>
      <c r="N250" s="68">
        <v>1014875</v>
      </c>
      <c r="O250" s="68">
        <f t="shared" si="266"/>
        <v>2029750</v>
      </c>
      <c r="P250" s="68">
        <f t="shared" si="267"/>
        <v>325000</v>
      </c>
      <c r="Q250" s="68">
        <f t="shared" si="267"/>
        <v>650000</v>
      </c>
      <c r="R250" s="68">
        <f t="shared" si="269"/>
        <v>586625</v>
      </c>
      <c r="S250" s="68">
        <f t="shared" si="270"/>
        <v>420000</v>
      </c>
      <c r="T250" s="68">
        <f t="shared" si="271"/>
        <v>517426.18378160486</v>
      </c>
      <c r="U250" s="68">
        <f t="shared" si="272"/>
        <v>373904.79653917253</v>
      </c>
      <c r="V250" s="69">
        <f t="shared" si="273"/>
        <v>0.72262442114253378</v>
      </c>
      <c r="W250" s="68">
        <f t="shared" si="274"/>
        <v>586625</v>
      </c>
      <c r="X250" s="68">
        <f t="shared" si="268"/>
        <v>1173250</v>
      </c>
      <c r="Y250" s="68">
        <v>1</v>
      </c>
      <c r="Z250" s="68">
        <f t="shared" si="275"/>
        <v>586625</v>
      </c>
      <c r="AA250" s="117">
        <v>0.5</v>
      </c>
      <c r="AB250" s="68">
        <f t="shared" si="276"/>
        <v>1</v>
      </c>
      <c r="AC250" s="117">
        <v>0.5</v>
      </c>
      <c r="AE250" s="63">
        <f t="shared" si="277"/>
        <v>50</v>
      </c>
      <c r="AF250" s="63">
        <f t="shared" si="278"/>
        <v>50</v>
      </c>
      <c r="AH250" s="114">
        <v>1</v>
      </c>
      <c r="AI250" s="73">
        <f t="shared" si="279"/>
        <v>586625</v>
      </c>
    </row>
    <row r="251" spans="1:35" ht="191.25" customHeight="1" x14ac:dyDescent="0.25">
      <c r="A251" s="3">
        <v>163</v>
      </c>
      <c r="B251" s="4">
        <v>54621</v>
      </c>
      <c r="C251" s="257" t="s">
        <v>86</v>
      </c>
      <c r="D251" s="257" t="s">
        <v>87</v>
      </c>
      <c r="E251" s="4" t="s">
        <v>31</v>
      </c>
      <c r="F251" s="3">
        <v>0</v>
      </c>
      <c r="G251" s="6">
        <v>2</v>
      </c>
      <c r="H251" s="6">
        <v>2</v>
      </c>
      <c r="I251" s="7" t="s">
        <v>64</v>
      </c>
      <c r="J251" s="68">
        <v>1000000</v>
      </c>
      <c r="K251" s="68">
        <f t="shared" si="264"/>
        <v>2000000</v>
      </c>
      <c r="L251" s="68">
        <v>520000</v>
      </c>
      <c r="M251" s="68">
        <f t="shared" si="265"/>
        <v>1040000</v>
      </c>
      <c r="N251" s="68">
        <v>904365</v>
      </c>
      <c r="O251" s="68">
        <f t="shared" si="266"/>
        <v>1808730</v>
      </c>
      <c r="P251" s="68">
        <f t="shared" si="267"/>
        <v>520000</v>
      </c>
      <c r="Q251" s="68">
        <f t="shared" si="267"/>
        <v>1040000</v>
      </c>
      <c r="R251" s="68">
        <f t="shared" si="269"/>
        <v>808121.66666666663</v>
      </c>
      <c r="S251" s="68">
        <f t="shared" si="270"/>
        <v>904365</v>
      </c>
      <c r="T251" s="68">
        <f t="shared" si="271"/>
        <v>777646.75359032373</v>
      </c>
      <c r="U251" s="68">
        <f t="shared" si="272"/>
        <v>254061.18241150767</v>
      </c>
      <c r="V251" s="69">
        <f t="shared" si="273"/>
        <v>0.32670512830990484</v>
      </c>
      <c r="W251" s="68">
        <f t="shared" si="274"/>
        <v>808121.66666666663</v>
      </c>
      <c r="X251" s="68">
        <f t="shared" si="268"/>
        <v>1616243.3333333333</v>
      </c>
      <c r="Y251" s="68">
        <v>1</v>
      </c>
      <c r="Z251" s="68">
        <f t="shared" si="275"/>
        <v>808121.66666666663</v>
      </c>
      <c r="AA251" s="117">
        <v>0.5</v>
      </c>
      <c r="AB251" s="68">
        <f t="shared" si="276"/>
        <v>1</v>
      </c>
      <c r="AC251" s="117">
        <v>0.5</v>
      </c>
      <c r="AE251" s="63">
        <f t="shared" si="277"/>
        <v>50</v>
      </c>
      <c r="AF251" s="63">
        <f t="shared" si="278"/>
        <v>50</v>
      </c>
      <c r="AH251" s="73">
        <v>1</v>
      </c>
      <c r="AI251" s="73">
        <f t="shared" si="279"/>
        <v>808121.66666666663</v>
      </c>
    </row>
    <row r="252" spans="1:35" ht="33" customHeight="1" x14ac:dyDescent="0.25">
      <c r="A252" s="3">
        <v>164</v>
      </c>
      <c r="B252" s="4">
        <v>54621</v>
      </c>
      <c r="C252" s="257" t="s">
        <v>94</v>
      </c>
      <c r="D252" s="257"/>
      <c r="E252" s="4" t="s">
        <v>31</v>
      </c>
      <c r="F252" s="3">
        <v>0</v>
      </c>
      <c r="G252" s="6">
        <v>28</v>
      </c>
      <c r="H252" s="6">
        <v>28</v>
      </c>
      <c r="I252" s="7" t="s">
        <v>64</v>
      </c>
      <c r="J252" s="68">
        <v>45000</v>
      </c>
      <c r="K252" s="68">
        <f t="shared" si="264"/>
        <v>1260000</v>
      </c>
      <c r="L252" s="68">
        <v>104000</v>
      </c>
      <c r="M252" s="68">
        <f t="shared" si="265"/>
        <v>2912000</v>
      </c>
      <c r="N252" s="68">
        <v>70752</v>
      </c>
      <c r="O252" s="68">
        <f t="shared" si="266"/>
        <v>1981056</v>
      </c>
      <c r="P252" s="68">
        <f t="shared" si="267"/>
        <v>45000</v>
      </c>
      <c r="Q252" s="68">
        <f t="shared" si="267"/>
        <v>1260000</v>
      </c>
      <c r="R252" s="68">
        <f t="shared" si="269"/>
        <v>73250.666666666672</v>
      </c>
      <c r="S252" s="68">
        <f t="shared" si="270"/>
        <v>70752</v>
      </c>
      <c r="T252" s="68">
        <f t="shared" si="271"/>
        <v>69182.277974859782</v>
      </c>
      <c r="U252" s="68">
        <f t="shared" si="272"/>
        <v>29579.257957787464</v>
      </c>
      <c r="V252" s="69">
        <f t="shared" si="273"/>
        <v>0.42755542060260432</v>
      </c>
      <c r="W252" s="68">
        <f t="shared" si="274"/>
        <v>73250.666666666672</v>
      </c>
      <c r="X252" s="68">
        <f t="shared" si="268"/>
        <v>2051018.6666666667</v>
      </c>
      <c r="Y252" s="68">
        <v>1</v>
      </c>
      <c r="Z252" s="68">
        <f t="shared" si="275"/>
        <v>73250.666666666672</v>
      </c>
      <c r="AA252" s="117">
        <v>3.5700000000000003E-2</v>
      </c>
      <c r="AB252" s="68">
        <f t="shared" si="276"/>
        <v>27</v>
      </c>
      <c r="AC252" s="117">
        <v>0.96430000000000005</v>
      </c>
      <c r="AE252" s="63">
        <f t="shared" si="277"/>
        <v>3.5714285714285716</v>
      </c>
      <c r="AF252" s="63">
        <f t="shared" si="278"/>
        <v>96.428571428571431</v>
      </c>
      <c r="AH252" s="73">
        <v>1</v>
      </c>
      <c r="AI252" s="73">
        <f t="shared" si="279"/>
        <v>73250.666666666672</v>
      </c>
    </row>
    <row r="253" spans="1:35" ht="89.25" customHeight="1" x14ac:dyDescent="0.25">
      <c r="A253" s="3">
        <v>165</v>
      </c>
      <c r="B253" s="4">
        <v>54621</v>
      </c>
      <c r="C253" s="257" t="s">
        <v>92</v>
      </c>
      <c r="D253" s="257" t="s">
        <v>93</v>
      </c>
      <c r="E253" s="4" t="s">
        <v>31</v>
      </c>
      <c r="F253" s="3">
        <v>0</v>
      </c>
      <c r="G253" s="6">
        <v>11</v>
      </c>
      <c r="H253" s="6">
        <v>11</v>
      </c>
      <c r="I253" s="7" t="s">
        <v>64</v>
      </c>
      <c r="J253" s="68">
        <v>260000</v>
      </c>
      <c r="K253" s="68">
        <f t="shared" si="264"/>
        <v>2860000</v>
      </c>
      <c r="L253" s="68">
        <v>390000</v>
      </c>
      <c r="M253" s="68">
        <f t="shared" si="265"/>
        <v>4290000</v>
      </c>
      <c r="N253" s="68">
        <v>682002</v>
      </c>
      <c r="O253" s="68">
        <f t="shared" si="266"/>
        <v>7502022</v>
      </c>
      <c r="P253" s="68">
        <f t="shared" si="267"/>
        <v>260000</v>
      </c>
      <c r="Q253" s="68">
        <f t="shared" si="267"/>
        <v>2860000</v>
      </c>
      <c r="R253" s="68">
        <f t="shared" si="269"/>
        <v>444000.66666666669</v>
      </c>
      <c r="S253" s="68">
        <f t="shared" si="270"/>
        <v>390000</v>
      </c>
      <c r="T253" s="68">
        <f t="shared" si="271"/>
        <v>410463.49091240385</v>
      </c>
      <c r="U253" s="68">
        <f t="shared" si="272"/>
        <v>216121.43808825008</v>
      </c>
      <c r="V253" s="69">
        <f t="shared" si="273"/>
        <v>0.52653023441339908</v>
      </c>
      <c r="W253" s="68">
        <f t="shared" si="274"/>
        <v>444000.66666666669</v>
      </c>
      <c r="X253" s="68">
        <f t="shared" si="268"/>
        <v>4884007.333333334</v>
      </c>
      <c r="Y253" s="68">
        <v>1</v>
      </c>
      <c r="Z253" s="68">
        <f t="shared" si="275"/>
        <v>444000.66666666669</v>
      </c>
      <c r="AA253" s="117">
        <v>9.0899999999999995E-2</v>
      </c>
      <c r="AB253" s="68">
        <f t="shared" si="276"/>
        <v>10</v>
      </c>
      <c r="AC253" s="117">
        <v>0.90910000000000002</v>
      </c>
      <c r="AE253" s="63">
        <f t="shared" si="277"/>
        <v>9.0909090909090917</v>
      </c>
      <c r="AF253" s="63">
        <f t="shared" si="278"/>
        <v>90.909090909090907</v>
      </c>
      <c r="AH253" s="73">
        <v>1</v>
      </c>
      <c r="AI253" s="73">
        <f t="shared" si="279"/>
        <v>444000.66666666669</v>
      </c>
    </row>
    <row r="254" spans="1:35" x14ac:dyDescent="0.25">
      <c r="A254" s="290"/>
      <c r="B254" s="290"/>
      <c r="C254" s="290"/>
      <c r="D254" s="290"/>
      <c r="E254" s="290"/>
      <c r="F254" s="290"/>
      <c r="G254" s="290"/>
      <c r="H254" s="290"/>
      <c r="I254" s="290"/>
      <c r="J254" s="50"/>
      <c r="K254" s="50"/>
      <c r="L254" s="50"/>
      <c r="M254" s="50"/>
      <c r="N254" s="50"/>
      <c r="O254" s="50"/>
      <c r="P254" s="78"/>
      <c r="Q254" s="78"/>
      <c r="R254" s="74"/>
      <c r="S254" s="74"/>
      <c r="T254" s="74"/>
      <c r="U254" s="74"/>
      <c r="V254" s="74"/>
      <c r="W254" s="74"/>
      <c r="X254" s="74"/>
    </row>
    <row r="255" spans="1:35" ht="15" customHeight="1" x14ac:dyDescent="0.25">
      <c r="A255" s="284" t="s">
        <v>141</v>
      </c>
      <c r="B255" s="285"/>
      <c r="C255" s="285"/>
      <c r="D255" s="286"/>
      <c r="E255" s="284" t="s">
        <v>3</v>
      </c>
      <c r="F255" s="286"/>
      <c r="G255" s="256" t="s">
        <v>4</v>
      </c>
      <c r="H255" s="256"/>
      <c r="I255" s="256"/>
      <c r="J255" s="50"/>
      <c r="K255" s="50"/>
      <c r="L255" s="50"/>
      <c r="M255" s="50"/>
      <c r="N255" s="50"/>
      <c r="O255" s="50"/>
      <c r="P255" s="78"/>
      <c r="Q255" s="78"/>
      <c r="R255" s="74"/>
      <c r="S255" s="74"/>
      <c r="T255" s="74"/>
      <c r="U255" s="74"/>
      <c r="V255" s="74"/>
      <c r="W255" s="74"/>
      <c r="X255" s="74"/>
    </row>
    <row r="256" spans="1:35" ht="15" customHeight="1" x14ac:dyDescent="0.25">
      <c r="A256" s="256" t="s">
        <v>95</v>
      </c>
      <c r="B256" s="256"/>
      <c r="C256" s="256"/>
      <c r="D256" s="256"/>
      <c r="E256" s="256" t="s">
        <v>96</v>
      </c>
      <c r="F256" s="256"/>
      <c r="G256" s="256"/>
      <c r="H256" s="256"/>
      <c r="I256" s="256"/>
      <c r="J256" s="262" t="s">
        <v>162</v>
      </c>
      <c r="K256" s="262"/>
      <c r="L256" s="263" t="s">
        <v>164</v>
      </c>
      <c r="M256" s="263"/>
      <c r="N256" s="264" t="s">
        <v>163</v>
      </c>
      <c r="O256" s="264"/>
      <c r="P256" s="265" t="s">
        <v>159</v>
      </c>
      <c r="Q256" s="265"/>
      <c r="R256" s="266" t="s">
        <v>166</v>
      </c>
      <c r="S256" s="267" t="s">
        <v>167</v>
      </c>
      <c r="T256" s="258" t="s">
        <v>168</v>
      </c>
      <c r="U256" s="259" t="s">
        <v>169</v>
      </c>
      <c r="V256" s="260" t="s">
        <v>174</v>
      </c>
      <c r="W256" s="271" t="s">
        <v>170</v>
      </c>
      <c r="X256" s="272"/>
      <c r="Y256" s="300" t="s">
        <v>183</v>
      </c>
      <c r="Z256" s="301"/>
      <c r="AA256" s="302"/>
      <c r="AB256" s="303" t="s">
        <v>184</v>
      </c>
      <c r="AC256" s="303"/>
    </row>
    <row r="257" spans="1:35" ht="45" x14ac:dyDescent="0.25">
      <c r="A257" s="1" t="s">
        <v>7</v>
      </c>
      <c r="B257" s="51" t="s">
        <v>8</v>
      </c>
      <c r="C257" s="256" t="s">
        <v>9</v>
      </c>
      <c r="D257" s="256"/>
      <c r="E257" s="51" t="s">
        <v>10</v>
      </c>
      <c r="F257" s="2" t="s">
        <v>11</v>
      </c>
      <c r="G257" s="51" t="s">
        <v>12</v>
      </c>
      <c r="H257" s="2" t="s">
        <v>13</v>
      </c>
      <c r="I257" s="51" t="s">
        <v>14</v>
      </c>
      <c r="J257" s="45" t="s">
        <v>160</v>
      </c>
      <c r="K257" s="45" t="s">
        <v>161</v>
      </c>
      <c r="L257" s="46" t="s">
        <v>160</v>
      </c>
      <c r="M257" s="46" t="s">
        <v>161</v>
      </c>
      <c r="N257" s="47" t="s">
        <v>160</v>
      </c>
      <c r="O257" s="47" t="s">
        <v>161</v>
      </c>
      <c r="P257" s="76" t="s">
        <v>160</v>
      </c>
      <c r="Q257" s="76" t="s">
        <v>161</v>
      </c>
      <c r="R257" s="266"/>
      <c r="S257" s="267"/>
      <c r="T257" s="258"/>
      <c r="U257" s="259"/>
      <c r="V257" s="261"/>
      <c r="W257" s="77" t="s">
        <v>160</v>
      </c>
      <c r="X257" s="77" t="s">
        <v>161</v>
      </c>
      <c r="Y257" s="109" t="s">
        <v>185</v>
      </c>
      <c r="Z257" s="109" t="s">
        <v>161</v>
      </c>
      <c r="AA257" s="109" t="s">
        <v>186</v>
      </c>
      <c r="AB257" s="109" t="s">
        <v>185</v>
      </c>
      <c r="AC257" s="109" t="s">
        <v>186</v>
      </c>
    </row>
    <row r="258" spans="1:35" ht="44.25" customHeight="1" x14ac:dyDescent="0.25">
      <c r="A258" s="3">
        <v>166</v>
      </c>
      <c r="B258" s="4">
        <v>54730</v>
      </c>
      <c r="C258" s="277" t="s">
        <v>129</v>
      </c>
      <c r="D258" s="277" t="s">
        <v>130</v>
      </c>
      <c r="E258" s="4" t="s">
        <v>18</v>
      </c>
      <c r="F258" s="3">
        <v>0</v>
      </c>
      <c r="G258" s="6">
        <v>60</v>
      </c>
      <c r="H258" s="6">
        <v>60</v>
      </c>
      <c r="I258" s="7">
        <v>73181104</v>
      </c>
      <c r="J258" s="68">
        <v>21000</v>
      </c>
      <c r="K258" s="68">
        <f t="shared" ref="K258:K263" si="280">H258*J258</f>
        <v>1260000</v>
      </c>
      <c r="L258" s="68">
        <v>52000</v>
      </c>
      <c r="M258" s="68">
        <f t="shared" ref="M258:M263" si="281">H258*L258</f>
        <v>3120000</v>
      </c>
      <c r="N258" s="68">
        <v>12535</v>
      </c>
      <c r="O258" s="68">
        <f t="shared" ref="O258:O263" si="282">H258*N258</f>
        <v>752100</v>
      </c>
      <c r="P258" s="68">
        <f t="shared" ref="P258:Q263" si="283">MIN(J258,L258,N258)</f>
        <v>12535</v>
      </c>
      <c r="Q258" s="68">
        <f t="shared" si="283"/>
        <v>752100</v>
      </c>
      <c r="R258" s="68">
        <f>AVERAGE(J258,L258,N258)</f>
        <v>28511.666666666668</v>
      </c>
      <c r="S258" s="68">
        <f>MEDIAN(J258,L258,N258)</f>
        <v>21000</v>
      </c>
      <c r="T258" s="68">
        <f>GEOMEAN(J258,L258,N258)</f>
        <v>23921.164937690835</v>
      </c>
      <c r="U258" s="68">
        <f>STDEV(J258,L258,N258)</f>
        <v>20777.160738015511</v>
      </c>
      <c r="V258" s="69">
        <f>U258/T258</f>
        <v>0.86856809825672221</v>
      </c>
      <c r="W258" s="68">
        <f>+R258</f>
        <v>28511.666666666668</v>
      </c>
      <c r="X258" s="68">
        <f t="shared" ref="X258:X263" si="284">H258*W258</f>
        <v>1710700</v>
      </c>
      <c r="Y258" s="68">
        <v>20</v>
      </c>
      <c r="Z258" s="68">
        <f>W258*Y258</f>
        <v>570233.33333333337</v>
      </c>
      <c r="AA258" s="117">
        <v>0.33329999999999999</v>
      </c>
      <c r="AB258" s="115">
        <f>H258-Y258</f>
        <v>40</v>
      </c>
      <c r="AC258" s="117">
        <v>0.66669999999999996</v>
      </c>
      <c r="AE258" s="63">
        <f>Y258*100/H258</f>
        <v>33.333333333333336</v>
      </c>
      <c r="AF258" s="63">
        <f>100-AE258</f>
        <v>66.666666666666657</v>
      </c>
      <c r="AH258" s="73">
        <v>20</v>
      </c>
      <c r="AI258" s="73">
        <f>AH258*W258</f>
        <v>570233.33333333337</v>
      </c>
    </row>
    <row r="259" spans="1:35" ht="33" customHeight="1" x14ac:dyDescent="0.25">
      <c r="A259" s="3">
        <v>167</v>
      </c>
      <c r="B259" s="3">
        <v>54740</v>
      </c>
      <c r="C259" s="277" t="s">
        <v>97</v>
      </c>
      <c r="D259" s="277" t="s">
        <v>98</v>
      </c>
      <c r="E259" s="4" t="s">
        <v>18</v>
      </c>
      <c r="F259" s="3">
        <v>0</v>
      </c>
      <c r="G259" s="6">
        <v>60</v>
      </c>
      <c r="H259" s="6">
        <v>60</v>
      </c>
      <c r="I259" s="7">
        <v>73151801</v>
      </c>
      <c r="J259" s="68">
        <v>65000</v>
      </c>
      <c r="K259" s="68">
        <f t="shared" si="280"/>
        <v>3900000</v>
      </c>
      <c r="L259" s="68">
        <v>78000</v>
      </c>
      <c r="M259" s="68">
        <f t="shared" si="281"/>
        <v>4680000</v>
      </c>
      <c r="N259" s="68">
        <v>69411</v>
      </c>
      <c r="O259" s="68">
        <f t="shared" si="282"/>
        <v>4164660</v>
      </c>
      <c r="P259" s="68">
        <f t="shared" si="283"/>
        <v>65000</v>
      </c>
      <c r="Q259" s="68">
        <f t="shared" si="283"/>
        <v>3900000</v>
      </c>
      <c r="R259" s="68">
        <f>AVERAGE(J259,L259,N259)</f>
        <v>70803.666666666672</v>
      </c>
      <c r="S259" s="68">
        <f>MEDIAN(J259,L259,N259)</f>
        <v>69411</v>
      </c>
      <c r="T259" s="68">
        <f>GEOMEAN(J259,L259,N259)</f>
        <v>70601.200668669349</v>
      </c>
      <c r="U259" s="68">
        <f>STDEV(J259,L259,N259)</f>
        <v>6610.9485199427572</v>
      </c>
      <c r="V259" s="69">
        <f t="shared" ref="V259:V263" si="285">U259/T259</f>
        <v>9.3637904983625772E-2</v>
      </c>
      <c r="W259" s="68">
        <f t="shared" ref="W259:W261" si="286">+R259</f>
        <v>70803.666666666672</v>
      </c>
      <c r="X259" s="68">
        <f t="shared" si="284"/>
        <v>4248220</v>
      </c>
      <c r="Y259" s="68">
        <v>20</v>
      </c>
      <c r="Z259" s="68">
        <f t="shared" ref="Z259:Z263" si="287">W259*Y259</f>
        <v>1416073.3333333335</v>
      </c>
      <c r="AA259" s="117">
        <v>0.33329999999999999</v>
      </c>
      <c r="AB259" s="115">
        <f t="shared" ref="AB259:AB263" si="288">H259-Y259</f>
        <v>40</v>
      </c>
      <c r="AC259" s="117">
        <v>0.66669999999999996</v>
      </c>
      <c r="AE259" s="63">
        <f t="shared" ref="AE259:AE263" si="289">Y259*100/H259</f>
        <v>33.333333333333336</v>
      </c>
      <c r="AF259" s="63">
        <f t="shared" ref="AF259:AF263" si="290">100-AE259</f>
        <v>66.666666666666657</v>
      </c>
      <c r="AH259" s="73">
        <v>20</v>
      </c>
      <c r="AI259" s="73">
        <f t="shared" ref="AI259:AI263" si="291">AH259*W259</f>
        <v>1416073.3333333335</v>
      </c>
    </row>
    <row r="260" spans="1:35" ht="43.5" customHeight="1" x14ac:dyDescent="0.25">
      <c r="A260" s="3">
        <v>168</v>
      </c>
      <c r="B260" s="4">
        <v>54730</v>
      </c>
      <c r="C260" s="268" t="s">
        <v>99</v>
      </c>
      <c r="D260" s="268" t="s">
        <v>100</v>
      </c>
      <c r="E260" s="4" t="s">
        <v>18</v>
      </c>
      <c r="F260" s="3">
        <v>0</v>
      </c>
      <c r="G260" s="6">
        <v>65.69</v>
      </c>
      <c r="H260" s="6">
        <v>65.69</v>
      </c>
      <c r="I260" s="7">
        <v>72151303</v>
      </c>
      <c r="J260" s="68">
        <v>29000</v>
      </c>
      <c r="K260" s="68">
        <f t="shared" si="280"/>
        <v>1905010</v>
      </c>
      <c r="L260" s="68">
        <v>78000</v>
      </c>
      <c r="M260" s="68">
        <f t="shared" si="281"/>
        <v>5123820</v>
      </c>
      <c r="N260" s="68">
        <v>23817</v>
      </c>
      <c r="O260" s="68">
        <f t="shared" si="282"/>
        <v>1564538.73</v>
      </c>
      <c r="P260" s="68">
        <f t="shared" si="283"/>
        <v>23817</v>
      </c>
      <c r="Q260" s="68">
        <f t="shared" si="283"/>
        <v>1564538.73</v>
      </c>
      <c r="R260" s="68">
        <f>AVERAGE(J260,L260,N260)</f>
        <v>43605.666666666664</v>
      </c>
      <c r="S260" s="68">
        <f>MEDIAN(J260,L260,N260)</f>
        <v>29000</v>
      </c>
      <c r="T260" s="68">
        <f>GEOMEAN(J260,L260,N260)</f>
        <v>37768.223062938385</v>
      </c>
      <c r="U260" s="68">
        <f>STDEV(J260,L260,N260)</f>
        <v>29898.88787786819</v>
      </c>
      <c r="V260" s="69">
        <f t="shared" si="285"/>
        <v>0.79164137079056007</v>
      </c>
      <c r="W260" s="68">
        <f t="shared" si="286"/>
        <v>43605.666666666664</v>
      </c>
      <c r="X260" s="68">
        <f t="shared" si="284"/>
        <v>2864456.2433333332</v>
      </c>
      <c r="Y260" s="68">
        <v>32.69</v>
      </c>
      <c r="Z260" s="68">
        <f t="shared" si="287"/>
        <v>1425469.2433333332</v>
      </c>
      <c r="AA260" s="117">
        <v>0.49759999999999999</v>
      </c>
      <c r="AB260" s="115">
        <f t="shared" si="288"/>
        <v>33</v>
      </c>
      <c r="AC260" s="117">
        <v>0.50239999999999996</v>
      </c>
      <c r="AE260" s="63">
        <f t="shared" si="289"/>
        <v>49.764043233368852</v>
      </c>
      <c r="AF260" s="63">
        <f t="shared" si="290"/>
        <v>50.235956766631148</v>
      </c>
      <c r="AH260" s="73">
        <v>32.69</v>
      </c>
      <c r="AI260" s="73">
        <f t="shared" si="291"/>
        <v>1425469.2433333332</v>
      </c>
    </row>
    <row r="261" spans="1:35" ht="36.75" customHeight="1" x14ac:dyDescent="0.25">
      <c r="A261" s="3">
        <v>169</v>
      </c>
      <c r="B261" s="4">
        <v>54760</v>
      </c>
      <c r="C261" s="268" t="s">
        <v>101</v>
      </c>
      <c r="D261" s="268"/>
      <c r="E261" s="4" t="s">
        <v>31</v>
      </c>
      <c r="F261" s="3">
        <v>0</v>
      </c>
      <c r="G261" s="6">
        <v>10</v>
      </c>
      <c r="H261" s="6">
        <v>10</v>
      </c>
      <c r="I261" s="7">
        <v>72154032</v>
      </c>
      <c r="J261" s="68">
        <v>340000</v>
      </c>
      <c r="K261" s="68">
        <f t="shared" si="280"/>
        <v>3400000</v>
      </c>
      <c r="L261" s="68">
        <v>91000</v>
      </c>
      <c r="M261" s="68">
        <f t="shared" si="281"/>
        <v>910000</v>
      </c>
      <c r="N261" s="68">
        <v>228120</v>
      </c>
      <c r="O261" s="68">
        <f t="shared" si="282"/>
        <v>2281200</v>
      </c>
      <c r="P261" s="68">
        <f t="shared" si="283"/>
        <v>91000</v>
      </c>
      <c r="Q261" s="68">
        <f t="shared" si="283"/>
        <v>910000</v>
      </c>
      <c r="R261" s="68">
        <f t="shared" ref="R261:R263" si="292">AVERAGE(J261,L261,N261)</f>
        <v>219706.66666666666</v>
      </c>
      <c r="S261" s="68">
        <f t="shared" ref="S261:S263" si="293">MEDIAN(J261,L261,N261)</f>
        <v>228120</v>
      </c>
      <c r="T261" s="68">
        <f t="shared" ref="T261:T263" si="294">GEOMEAN(J261,L261,N261)</f>
        <v>191820.29626724054</v>
      </c>
      <c r="U261" s="68">
        <f t="shared" ref="U261:U263" si="295">STDEV(J261,L261,N261)</f>
        <v>124713.02311039263</v>
      </c>
      <c r="V261" s="69">
        <f t="shared" si="285"/>
        <v>0.65015551293198259</v>
      </c>
      <c r="W261" s="68">
        <f t="shared" si="286"/>
        <v>219706.66666666666</v>
      </c>
      <c r="X261" s="68">
        <f t="shared" si="284"/>
        <v>2197066.6666666665</v>
      </c>
      <c r="Y261" s="68">
        <v>1</v>
      </c>
      <c r="Z261" s="68">
        <f t="shared" si="287"/>
        <v>219706.66666666666</v>
      </c>
      <c r="AA261" s="117">
        <v>0.1</v>
      </c>
      <c r="AB261" s="115">
        <f t="shared" si="288"/>
        <v>9</v>
      </c>
      <c r="AC261" s="117">
        <v>0.9</v>
      </c>
      <c r="AE261" s="63">
        <f t="shared" si="289"/>
        <v>10</v>
      </c>
      <c r="AF261" s="63">
        <f t="shared" si="290"/>
        <v>90</v>
      </c>
      <c r="AH261" s="73">
        <v>1</v>
      </c>
      <c r="AI261" s="73">
        <f t="shared" si="291"/>
        <v>219706.66666666666</v>
      </c>
    </row>
    <row r="262" spans="1:35" ht="39.75" customHeight="1" x14ac:dyDescent="0.25">
      <c r="A262" s="3">
        <v>170</v>
      </c>
      <c r="B262" s="4">
        <v>54760</v>
      </c>
      <c r="C262" s="281" t="s">
        <v>106</v>
      </c>
      <c r="D262" s="282" t="s">
        <v>107</v>
      </c>
      <c r="E262" s="4" t="s">
        <v>31</v>
      </c>
      <c r="F262" s="3">
        <v>0</v>
      </c>
      <c r="G262" s="6">
        <v>8</v>
      </c>
      <c r="H262" s="6">
        <v>8</v>
      </c>
      <c r="I262" s="7">
        <v>72153605</v>
      </c>
      <c r="J262" s="68">
        <v>420000</v>
      </c>
      <c r="K262" s="68">
        <f t="shared" si="280"/>
        <v>3360000</v>
      </c>
      <c r="L262" s="68">
        <v>455000</v>
      </c>
      <c r="M262" s="68">
        <f t="shared" si="281"/>
        <v>3640000</v>
      </c>
      <c r="N262" s="68">
        <v>2264860</v>
      </c>
      <c r="O262" s="68">
        <f t="shared" si="282"/>
        <v>18118880</v>
      </c>
      <c r="P262" s="68">
        <f t="shared" si="283"/>
        <v>420000</v>
      </c>
      <c r="Q262" s="68">
        <f t="shared" si="283"/>
        <v>3360000</v>
      </c>
      <c r="R262" s="68">
        <f t="shared" si="292"/>
        <v>1046620</v>
      </c>
      <c r="S262" s="68">
        <f t="shared" si="293"/>
        <v>455000</v>
      </c>
      <c r="T262" s="68">
        <f t="shared" si="294"/>
        <v>756427.57020526507</v>
      </c>
      <c r="U262" s="68">
        <f t="shared" si="295"/>
        <v>1055171.9164193103</v>
      </c>
      <c r="V262" s="69">
        <f t="shared" si="285"/>
        <v>1.3949411126474112</v>
      </c>
      <c r="W262" s="68">
        <f>+P262</f>
        <v>420000</v>
      </c>
      <c r="X262" s="68">
        <f t="shared" si="284"/>
        <v>3360000</v>
      </c>
      <c r="Y262" s="68">
        <v>1</v>
      </c>
      <c r="Z262" s="68">
        <f t="shared" si="287"/>
        <v>420000</v>
      </c>
      <c r="AA262" s="117">
        <v>0.125</v>
      </c>
      <c r="AB262" s="115">
        <f t="shared" si="288"/>
        <v>7</v>
      </c>
      <c r="AC262" s="117">
        <v>0.875</v>
      </c>
      <c r="AE262" s="63">
        <f t="shared" si="289"/>
        <v>12.5</v>
      </c>
      <c r="AF262" s="63">
        <f t="shared" si="290"/>
        <v>87.5</v>
      </c>
      <c r="AH262" s="73">
        <v>1</v>
      </c>
      <c r="AI262" s="73">
        <f t="shared" si="291"/>
        <v>420000</v>
      </c>
    </row>
    <row r="263" spans="1:35" ht="54" customHeight="1" x14ac:dyDescent="0.25">
      <c r="A263" s="3">
        <v>171</v>
      </c>
      <c r="B263" s="4">
        <v>54790</v>
      </c>
      <c r="C263" s="277" t="s">
        <v>119</v>
      </c>
      <c r="D263" s="277" t="s">
        <v>120</v>
      </c>
      <c r="E263" s="4" t="s">
        <v>18</v>
      </c>
      <c r="F263" s="3">
        <v>0</v>
      </c>
      <c r="G263" s="6">
        <v>120</v>
      </c>
      <c r="H263" s="6">
        <v>120</v>
      </c>
      <c r="I263" s="7">
        <v>72153501</v>
      </c>
      <c r="J263" s="68">
        <v>38000</v>
      </c>
      <c r="K263" s="68">
        <f t="shared" si="280"/>
        <v>4560000</v>
      </c>
      <c r="L263" s="68">
        <v>104000</v>
      </c>
      <c r="M263" s="68">
        <f t="shared" si="281"/>
        <v>12480000</v>
      </c>
      <c r="N263" s="68">
        <v>27790</v>
      </c>
      <c r="O263" s="68">
        <f t="shared" si="282"/>
        <v>3334800</v>
      </c>
      <c r="P263" s="68">
        <f t="shared" si="283"/>
        <v>27790</v>
      </c>
      <c r="Q263" s="68">
        <f t="shared" si="283"/>
        <v>3334800</v>
      </c>
      <c r="R263" s="68">
        <f t="shared" si="292"/>
        <v>56596.666666666664</v>
      </c>
      <c r="S263" s="68">
        <f t="shared" si="293"/>
        <v>38000</v>
      </c>
      <c r="T263" s="68">
        <f t="shared" si="294"/>
        <v>47888.933015640381</v>
      </c>
      <c r="U263" s="68">
        <f t="shared" si="295"/>
        <v>41368.684210805317</v>
      </c>
      <c r="V263" s="69">
        <f t="shared" si="285"/>
        <v>0.86384643811743367</v>
      </c>
      <c r="W263" s="68">
        <f>+R263</f>
        <v>56596.666666666664</v>
      </c>
      <c r="X263" s="68">
        <f t="shared" si="284"/>
        <v>6791600</v>
      </c>
      <c r="Y263" s="68">
        <v>60</v>
      </c>
      <c r="Z263" s="68">
        <f t="shared" si="287"/>
        <v>3395800</v>
      </c>
      <c r="AA263" s="117">
        <v>0.5</v>
      </c>
      <c r="AB263" s="115">
        <f t="shared" si="288"/>
        <v>60</v>
      </c>
      <c r="AC263" s="117">
        <v>0.5</v>
      </c>
      <c r="AE263" s="63">
        <f t="shared" si="289"/>
        <v>50</v>
      </c>
      <c r="AF263" s="63">
        <f t="shared" si="290"/>
        <v>50</v>
      </c>
      <c r="AH263" s="73">
        <v>60</v>
      </c>
      <c r="AI263" s="73">
        <f t="shared" si="291"/>
        <v>3395800</v>
      </c>
    </row>
    <row r="264" spans="1:35" x14ac:dyDescent="0.25">
      <c r="A264" s="88"/>
      <c r="B264" s="88"/>
      <c r="C264" s="89"/>
      <c r="D264" s="89"/>
      <c r="E264" s="88"/>
      <c r="F264" s="88"/>
      <c r="G264" s="90"/>
      <c r="H264" s="90"/>
      <c r="I264" s="88"/>
      <c r="J264" s="50"/>
      <c r="K264" s="50"/>
      <c r="L264" s="50"/>
      <c r="M264" s="50"/>
      <c r="N264" s="50"/>
      <c r="O264" s="50"/>
      <c r="P264" s="78"/>
      <c r="Q264" s="78"/>
      <c r="R264" s="74"/>
      <c r="S264" s="74"/>
      <c r="T264" s="74"/>
      <c r="U264" s="74"/>
      <c r="V264" s="74"/>
      <c r="W264" s="74"/>
      <c r="X264" s="74"/>
    </row>
    <row r="265" spans="1:35" x14ac:dyDescent="0.25">
      <c r="A265" s="291" t="s">
        <v>148</v>
      </c>
      <c r="B265" s="291"/>
      <c r="C265" s="291"/>
      <c r="D265" s="291"/>
      <c r="E265" s="283" t="s">
        <v>1</v>
      </c>
      <c r="F265" s="283"/>
      <c r="G265" s="283"/>
      <c r="H265" s="283"/>
      <c r="I265" s="110">
        <v>164000001829</v>
      </c>
      <c r="J265" s="50"/>
      <c r="K265" s="50"/>
      <c r="L265" s="50"/>
      <c r="M265" s="50"/>
      <c r="N265" s="50"/>
      <c r="O265" s="50"/>
      <c r="P265" s="78"/>
      <c r="Q265" s="78"/>
      <c r="R265" s="74"/>
      <c r="S265" s="74"/>
      <c r="T265" s="74"/>
      <c r="U265" s="74"/>
      <c r="V265" s="74"/>
      <c r="W265" s="74"/>
      <c r="X265" s="74"/>
    </row>
    <row r="266" spans="1:35" x14ac:dyDescent="0.25">
      <c r="A266" s="292" t="s">
        <v>2</v>
      </c>
      <c r="B266" s="292"/>
      <c r="C266" s="292"/>
      <c r="D266" s="292"/>
      <c r="E266" s="292" t="s">
        <v>3</v>
      </c>
      <c r="F266" s="292"/>
      <c r="G266" s="292" t="s">
        <v>4</v>
      </c>
      <c r="H266" s="292"/>
      <c r="I266" s="292"/>
      <c r="J266" s="50"/>
      <c r="K266" s="50"/>
      <c r="L266" s="50"/>
      <c r="M266" s="50"/>
      <c r="N266" s="50"/>
      <c r="O266" s="50"/>
      <c r="P266" s="78"/>
      <c r="Q266" s="78"/>
      <c r="R266" s="74"/>
      <c r="S266" s="74"/>
      <c r="T266" s="74"/>
      <c r="U266" s="74"/>
      <c r="V266" s="74"/>
      <c r="W266" s="74"/>
      <c r="X266" s="74"/>
    </row>
    <row r="267" spans="1:35" ht="15" customHeight="1" x14ac:dyDescent="0.25">
      <c r="A267" s="293" t="s">
        <v>95</v>
      </c>
      <c r="B267" s="293"/>
      <c r="C267" s="293"/>
      <c r="D267" s="293"/>
      <c r="E267" s="293" t="s">
        <v>96</v>
      </c>
      <c r="F267" s="293"/>
      <c r="G267" s="293"/>
      <c r="H267" s="293"/>
      <c r="I267" s="293"/>
      <c r="J267" s="262" t="s">
        <v>162</v>
      </c>
      <c r="K267" s="262"/>
      <c r="L267" s="263" t="s">
        <v>164</v>
      </c>
      <c r="M267" s="263"/>
      <c r="N267" s="264" t="s">
        <v>163</v>
      </c>
      <c r="O267" s="264"/>
      <c r="P267" s="265" t="s">
        <v>159</v>
      </c>
      <c r="Q267" s="265"/>
      <c r="R267" s="266" t="s">
        <v>166</v>
      </c>
      <c r="S267" s="267" t="s">
        <v>167</v>
      </c>
      <c r="T267" s="258" t="s">
        <v>168</v>
      </c>
      <c r="U267" s="259" t="s">
        <v>169</v>
      </c>
      <c r="V267" s="260" t="s">
        <v>174</v>
      </c>
      <c r="W267" s="271" t="s">
        <v>170</v>
      </c>
      <c r="X267" s="272"/>
      <c r="Y267" s="300" t="s">
        <v>183</v>
      </c>
      <c r="Z267" s="301"/>
      <c r="AA267" s="302"/>
      <c r="AB267" s="303" t="s">
        <v>184</v>
      </c>
      <c r="AC267" s="303"/>
    </row>
    <row r="268" spans="1:35" ht="45" x14ac:dyDescent="0.25">
      <c r="A268" s="20" t="s">
        <v>7</v>
      </c>
      <c r="B268" s="53" t="s">
        <v>8</v>
      </c>
      <c r="C268" s="293" t="s">
        <v>9</v>
      </c>
      <c r="D268" s="293"/>
      <c r="E268" s="53" t="s">
        <v>10</v>
      </c>
      <c r="F268" s="57" t="s">
        <v>11</v>
      </c>
      <c r="G268" s="53" t="s">
        <v>12</v>
      </c>
      <c r="H268" s="57" t="s">
        <v>13</v>
      </c>
      <c r="I268" s="53" t="s">
        <v>14</v>
      </c>
      <c r="J268" s="45" t="s">
        <v>160</v>
      </c>
      <c r="K268" s="45" t="s">
        <v>161</v>
      </c>
      <c r="L268" s="46" t="s">
        <v>160</v>
      </c>
      <c r="M268" s="46" t="s">
        <v>161</v>
      </c>
      <c r="N268" s="47" t="s">
        <v>160</v>
      </c>
      <c r="O268" s="47" t="s">
        <v>161</v>
      </c>
      <c r="P268" s="76" t="s">
        <v>160</v>
      </c>
      <c r="Q268" s="76" t="s">
        <v>161</v>
      </c>
      <c r="R268" s="266"/>
      <c r="S268" s="267"/>
      <c r="T268" s="258"/>
      <c r="U268" s="259"/>
      <c r="V268" s="261"/>
      <c r="W268" s="77" t="s">
        <v>160</v>
      </c>
      <c r="X268" s="77" t="s">
        <v>161</v>
      </c>
      <c r="Y268" s="109" t="s">
        <v>185</v>
      </c>
      <c r="Z268" s="109" t="s">
        <v>161</v>
      </c>
      <c r="AA268" s="109" t="s">
        <v>186</v>
      </c>
      <c r="AB268" s="109" t="s">
        <v>185</v>
      </c>
      <c r="AC268" s="109" t="s">
        <v>186</v>
      </c>
    </row>
    <row r="269" spans="1:35" ht="32.25" customHeight="1" x14ac:dyDescent="0.25">
      <c r="A269" s="54">
        <v>172</v>
      </c>
      <c r="B269" s="54">
        <v>54740</v>
      </c>
      <c r="C269" s="277" t="s">
        <v>149</v>
      </c>
      <c r="D269" s="277" t="s">
        <v>150</v>
      </c>
      <c r="E269" s="21" t="s">
        <v>18</v>
      </c>
      <c r="F269" s="54">
        <v>0</v>
      </c>
      <c r="G269" s="22">
        <v>48.38</v>
      </c>
      <c r="H269" s="22">
        <v>48.38</v>
      </c>
      <c r="I269" s="23">
        <v>72152504</v>
      </c>
      <c r="J269" s="68">
        <v>120000</v>
      </c>
      <c r="K269" s="68">
        <f>H269*J269</f>
        <v>5805600</v>
      </c>
      <c r="L269" s="68">
        <v>78000</v>
      </c>
      <c r="M269" s="68">
        <f>H269*L269</f>
        <v>3773640</v>
      </c>
      <c r="N269" s="68">
        <v>91059</v>
      </c>
      <c r="O269" s="68">
        <f>H269*N269</f>
        <v>4405434.42</v>
      </c>
      <c r="P269" s="68">
        <f t="shared" ref="P269:Q271" si="296">MIN(J269,L269,N269)</f>
        <v>78000</v>
      </c>
      <c r="Q269" s="68">
        <f t="shared" si="296"/>
        <v>3773640</v>
      </c>
      <c r="R269" s="68">
        <f>AVERAGE(J269,L269,N269)</f>
        <v>96353</v>
      </c>
      <c r="S269" s="68">
        <f>MEDIAN(J269,L269,N269)</f>
        <v>91059</v>
      </c>
      <c r="T269" s="68">
        <f>GEOMEAN(J269,L269,N269)</f>
        <v>94812.640519228167</v>
      </c>
      <c r="U269" s="68">
        <f>STDEV(J269,L269,N269)</f>
        <v>21494.646473017416</v>
      </c>
      <c r="V269" s="69">
        <f>U269/T269</f>
        <v>0.22670654836006032</v>
      </c>
      <c r="W269" s="68">
        <f>+R269</f>
        <v>96353</v>
      </c>
      <c r="X269" s="68">
        <f>H269*W269</f>
        <v>4661558.1400000006</v>
      </c>
      <c r="Y269" s="68">
        <v>24.38</v>
      </c>
      <c r="Z269" s="68">
        <f>W269*Y269</f>
        <v>2349086.14</v>
      </c>
      <c r="AA269" s="117">
        <v>0.50390000000000001</v>
      </c>
      <c r="AB269" s="115">
        <f>H269-Y269</f>
        <v>24.000000000000004</v>
      </c>
      <c r="AC269" s="117">
        <v>0.49609999999999999</v>
      </c>
      <c r="AE269" s="63">
        <f>Y269*100/H269</f>
        <v>50.392724266225713</v>
      </c>
      <c r="AF269" s="63">
        <f>100-AE269</f>
        <v>49.607275733774287</v>
      </c>
      <c r="AH269" s="73">
        <v>24.38</v>
      </c>
      <c r="AI269" s="73">
        <f>AH269*W269</f>
        <v>2349086.14</v>
      </c>
    </row>
    <row r="270" spans="1:35" ht="41.25" customHeight="1" x14ac:dyDescent="0.25">
      <c r="A270" s="54">
        <v>173</v>
      </c>
      <c r="B270" s="54">
        <v>54740</v>
      </c>
      <c r="C270" s="277" t="s">
        <v>151</v>
      </c>
      <c r="D270" s="277" t="s">
        <v>152</v>
      </c>
      <c r="E270" s="21" t="s">
        <v>39</v>
      </c>
      <c r="F270" s="54">
        <v>0</v>
      </c>
      <c r="G270" s="22">
        <v>31.8</v>
      </c>
      <c r="H270" s="22">
        <v>31.8</v>
      </c>
      <c r="I270" s="23">
        <v>72152504</v>
      </c>
      <c r="J270" s="68">
        <v>29000</v>
      </c>
      <c r="K270" s="68">
        <f>H270*J270</f>
        <v>922200</v>
      </c>
      <c r="L270" s="68">
        <v>78000</v>
      </c>
      <c r="M270" s="68">
        <f>H270*L270</f>
        <v>2480400</v>
      </c>
      <c r="N270" s="68">
        <v>9934</v>
      </c>
      <c r="O270" s="68">
        <f>H270*N270</f>
        <v>315901.2</v>
      </c>
      <c r="P270" s="68">
        <f t="shared" si="296"/>
        <v>9934</v>
      </c>
      <c r="Q270" s="68">
        <f t="shared" si="296"/>
        <v>315901.2</v>
      </c>
      <c r="R270" s="68">
        <f t="shared" ref="R270" si="297">AVERAGE(J270,L270,N270)</f>
        <v>38978</v>
      </c>
      <c r="S270" s="68">
        <f t="shared" ref="S270" si="298">MEDIAN(J270,L270,N270)</f>
        <v>29000</v>
      </c>
      <c r="T270" s="68">
        <f t="shared" ref="T270" si="299">GEOMEAN(J270,L270,N270)</f>
        <v>28218.824511796618</v>
      </c>
      <c r="U270" s="68">
        <f t="shared" ref="U270" si="300">STDEV(J270,L270,N270)</f>
        <v>35112.895807665875</v>
      </c>
      <c r="V270" s="69">
        <f t="shared" ref="V270:V271" si="301">U270/T270</f>
        <v>1.2443075292873116</v>
      </c>
      <c r="W270" s="68">
        <f t="shared" ref="W270:W271" si="302">+R270</f>
        <v>38978</v>
      </c>
      <c r="X270" s="68">
        <f>H270*W270</f>
        <v>1239500.4000000001</v>
      </c>
      <c r="Y270" s="68">
        <v>15.8</v>
      </c>
      <c r="Z270" s="68">
        <f t="shared" ref="Z270:Z271" si="303">W270*Y270</f>
        <v>615852.4</v>
      </c>
      <c r="AA270" s="117">
        <v>0.49690000000000001</v>
      </c>
      <c r="AB270" s="115">
        <f t="shared" ref="AB270:AB271" si="304">H270-Y270</f>
        <v>16</v>
      </c>
      <c r="AC270" s="117">
        <v>0.50309999999999999</v>
      </c>
      <c r="AE270" s="63">
        <f t="shared" ref="AE270:AE271" si="305">Y270*100/H270</f>
        <v>49.685534591194966</v>
      </c>
      <c r="AF270" s="63">
        <f t="shared" ref="AF270:AF271" si="306">100-AE270</f>
        <v>50.314465408805034</v>
      </c>
      <c r="AH270" s="73">
        <v>15.8</v>
      </c>
      <c r="AI270" s="73">
        <f t="shared" ref="AI270:AI271" si="307">AH270*W270</f>
        <v>615852.4</v>
      </c>
    </row>
    <row r="271" spans="1:35" ht="34.5" customHeight="1" x14ac:dyDescent="0.25">
      <c r="A271" s="54">
        <v>174</v>
      </c>
      <c r="B271" s="24">
        <v>54740</v>
      </c>
      <c r="C271" s="294" t="s">
        <v>153</v>
      </c>
      <c r="D271" s="294" t="s">
        <v>154</v>
      </c>
      <c r="E271" s="25" t="s">
        <v>18</v>
      </c>
      <c r="F271" s="24">
        <v>0</v>
      </c>
      <c r="G271" s="26">
        <v>10.25</v>
      </c>
      <c r="H271" s="26">
        <v>10.25</v>
      </c>
      <c r="I271" s="27">
        <v>72152504</v>
      </c>
      <c r="J271" s="68">
        <v>120000</v>
      </c>
      <c r="K271" s="68">
        <f>H271*J271</f>
        <v>1230000</v>
      </c>
      <c r="L271" s="68">
        <v>91000</v>
      </c>
      <c r="M271" s="68">
        <f>H271*L271</f>
        <v>932750</v>
      </c>
      <c r="N271" s="68">
        <v>92400</v>
      </c>
      <c r="O271" s="68">
        <f>H271*N271</f>
        <v>947100</v>
      </c>
      <c r="P271" s="68">
        <f t="shared" si="296"/>
        <v>91000</v>
      </c>
      <c r="Q271" s="68">
        <f t="shared" si="296"/>
        <v>932750</v>
      </c>
      <c r="R271" s="68">
        <f>AVERAGE(J271,L271,N271)</f>
        <v>101133.33333333333</v>
      </c>
      <c r="S271" s="68">
        <f>MEDIAN(J271,L271,N271)</f>
        <v>92400</v>
      </c>
      <c r="T271" s="68">
        <f>GEOMEAN(J271,L271,N271)</f>
        <v>100299.36955104784</v>
      </c>
      <c r="U271" s="68">
        <f>STDEV(J271,L271,N271)</f>
        <v>16354.000529941717</v>
      </c>
      <c r="V271" s="69">
        <f t="shared" si="301"/>
        <v>0.16305187762539494</v>
      </c>
      <c r="W271" s="68">
        <f t="shared" si="302"/>
        <v>101133.33333333333</v>
      </c>
      <c r="X271" s="68">
        <f>H271*W271</f>
        <v>1036616.6666666666</v>
      </c>
      <c r="Y271" s="68">
        <v>5.25</v>
      </c>
      <c r="Z271" s="68">
        <f t="shared" si="303"/>
        <v>530950</v>
      </c>
      <c r="AA271" s="117">
        <v>0.51219999999999999</v>
      </c>
      <c r="AB271" s="115">
        <f t="shared" si="304"/>
        <v>5</v>
      </c>
      <c r="AC271" s="117">
        <v>0.48780000000000001</v>
      </c>
      <c r="AE271" s="63">
        <f t="shared" si="305"/>
        <v>51.219512195121951</v>
      </c>
      <c r="AF271" s="63">
        <f t="shared" si="306"/>
        <v>48.780487804878049</v>
      </c>
      <c r="AH271" s="73">
        <v>5.25</v>
      </c>
      <c r="AI271" s="73">
        <f t="shared" si="307"/>
        <v>530950</v>
      </c>
    </row>
    <row r="272" spans="1:35" x14ac:dyDescent="0.25">
      <c r="A272" s="102"/>
      <c r="B272" s="101"/>
      <c r="C272" s="103"/>
      <c r="D272" s="103"/>
      <c r="E272" s="104"/>
      <c r="F272" s="102"/>
      <c r="G272" s="105"/>
      <c r="H272" s="105"/>
      <c r="I272" s="37"/>
      <c r="J272" s="50"/>
      <c r="K272" s="50"/>
      <c r="L272" s="50"/>
      <c r="M272" s="50"/>
      <c r="N272" s="50"/>
      <c r="O272" s="50"/>
      <c r="P272" s="78"/>
      <c r="Q272" s="78"/>
      <c r="R272" s="74"/>
      <c r="S272" s="74"/>
      <c r="T272" s="74"/>
      <c r="U272" s="74"/>
      <c r="V272" s="74"/>
      <c r="W272" s="74"/>
      <c r="X272" s="74"/>
    </row>
    <row r="273" spans="1:35" x14ac:dyDescent="0.25">
      <c r="A273" s="295" t="s">
        <v>155</v>
      </c>
      <c r="B273" s="295"/>
      <c r="C273" s="295"/>
      <c r="D273" s="296"/>
      <c r="E273" s="283" t="s">
        <v>165</v>
      </c>
      <c r="F273" s="283"/>
      <c r="G273" s="283"/>
      <c r="H273" s="283"/>
      <c r="I273" s="110">
        <v>164000000116</v>
      </c>
      <c r="J273" s="50"/>
      <c r="K273" s="50"/>
      <c r="L273" s="50"/>
      <c r="M273" s="50"/>
      <c r="N273" s="50"/>
      <c r="O273" s="50"/>
      <c r="P273" s="78"/>
      <c r="Q273" s="78"/>
      <c r="R273" s="74"/>
      <c r="S273" s="74"/>
      <c r="T273" s="74"/>
      <c r="U273" s="74"/>
      <c r="V273" s="74"/>
      <c r="W273" s="74"/>
      <c r="X273" s="74"/>
    </row>
    <row r="274" spans="1:35" x14ac:dyDescent="0.25">
      <c r="A274" s="280" t="s">
        <v>2</v>
      </c>
      <c r="B274" s="280"/>
      <c r="C274" s="280"/>
      <c r="D274" s="280"/>
      <c r="E274" s="280" t="s">
        <v>3</v>
      </c>
      <c r="F274" s="280"/>
      <c r="G274" s="280" t="s">
        <v>4</v>
      </c>
      <c r="H274" s="280"/>
      <c r="I274" s="280"/>
      <c r="J274" s="50"/>
      <c r="K274" s="50"/>
      <c r="L274" s="50"/>
      <c r="M274" s="50"/>
      <c r="N274" s="50"/>
      <c r="O274" s="50"/>
      <c r="P274" s="78"/>
      <c r="Q274" s="78"/>
      <c r="R274" s="74"/>
      <c r="S274" s="74"/>
      <c r="T274" s="74"/>
      <c r="U274" s="74"/>
      <c r="V274" s="74"/>
      <c r="W274" s="74"/>
      <c r="X274" s="74"/>
    </row>
    <row r="275" spans="1:35" ht="15" customHeight="1" x14ac:dyDescent="0.25">
      <c r="A275" s="256" t="s">
        <v>95</v>
      </c>
      <c r="B275" s="256"/>
      <c r="C275" s="256"/>
      <c r="D275" s="256"/>
      <c r="E275" s="256" t="s">
        <v>96</v>
      </c>
      <c r="F275" s="256"/>
      <c r="G275" s="256"/>
      <c r="H275" s="256"/>
      <c r="I275" s="256"/>
      <c r="J275" s="273" t="s">
        <v>162</v>
      </c>
      <c r="K275" s="262"/>
      <c r="L275" s="263" t="s">
        <v>164</v>
      </c>
      <c r="M275" s="263"/>
      <c r="N275" s="264" t="s">
        <v>163</v>
      </c>
      <c r="O275" s="264"/>
      <c r="P275" s="265" t="s">
        <v>159</v>
      </c>
      <c r="Q275" s="265"/>
      <c r="R275" s="266" t="s">
        <v>166</v>
      </c>
      <c r="S275" s="267" t="s">
        <v>167</v>
      </c>
      <c r="T275" s="258" t="s">
        <v>168</v>
      </c>
      <c r="U275" s="259" t="s">
        <v>169</v>
      </c>
      <c r="V275" s="260" t="s">
        <v>174</v>
      </c>
      <c r="W275" s="271" t="s">
        <v>170</v>
      </c>
      <c r="X275" s="272"/>
      <c r="Y275" s="300" t="s">
        <v>183</v>
      </c>
      <c r="Z275" s="301"/>
      <c r="AA275" s="302"/>
      <c r="AB275" s="303" t="s">
        <v>184</v>
      </c>
      <c r="AC275" s="303"/>
    </row>
    <row r="276" spans="1:35" ht="27" customHeight="1" x14ac:dyDescent="0.25">
      <c r="A276" s="1" t="s">
        <v>7</v>
      </c>
      <c r="B276" s="51" t="s">
        <v>8</v>
      </c>
      <c r="C276" s="256" t="s">
        <v>9</v>
      </c>
      <c r="D276" s="256"/>
      <c r="E276" s="51" t="s">
        <v>10</v>
      </c>
      <c r="F276" s="2" t="s">
        <v>11</v>
      </c>
      <c r="G276" s="51" t="s">
        <v>12</v>
      </c>
      <c r="H276" s="2" t="s">
        <v>13</v>
      </c>
      <c r="I276" s="51" t="s">
        <v>14</v>
      </c>
      <c r="J276" s="45" t="s">
        <v>160</v>
      </c>
      <c r="K276" s="45" t="s">
        <v>161</v>
      </c>
      <c r="L276" s="46" t="s">
        <v>160</v>
      </c>
      <c r="M276" s="46" t="s">
        <v>161</v>
      </c>
      <c r="N276" s="47" t="s">
        <v>160</v>
      </c>
      <c r="O276" s="47" t="s">
        <v>161</v>
      </c>
      <c r="P276" s="76" t="s">
        <v>160</v>
      </c>
      <c r="Q276" s="76" t="s">
        <v>161</v>
      </c>
      <c r="R276" s="266"/>
      <c r="S276" s="267"/>
      <c r="T276" s="258"/>
      <c r="U276" s="259"/>
      <c r="V276" s="261"/>
      <c r="W276" s="77" t="s">
        <v>160</v>
      </c>
      <c r="X276" s="77" t="s">
        <v>161</v>
      </c>
      <c r="Y276" s="109" t="s">
        <v>185</v>
      </c>
      <c r="Z276" s="109" t="s">
        <v>161</v>
      </c>
      <c r="AA276" s="109" t="s">
        <v>186</v>
      </c>
      <c r="AB276" s="109" t="s">
        <v>185</v>
      </c>
      <c r="AC276" s="109" t="s">
        <v>186</v>
      </c>
    </row>
    <row r="277" spans="1:35" ht="54" customHeight="1" x14ac:dyDescent="0.25">
      <c r="A277" s="54">
        <v>175</v>
      </c>
      <c r="B277" s="54">
        <v>54740</v>
      </c>
      <c r="C277" s="277" t="s">
        <v>149</v>
      </c>
      <c r="D277" s="277" t="s">
        <v>150</v>
      </c>
      <c r="E277" s="21" t="s">
        <v>18</v>
      </c>
      <c r="F277" s="54">
        <v>0</v>
      </c>
      <c r="G277" s="22">
        <v>15.3</v>
      </c>
      <c r="H277" s="22">
        <v>15.3</v>
      </c>
      <c r="I277" s="23">
        <v>72152504</v>
      </c>
      <c r="J277" s="68">
        <v>120000</v>
      </c>
      <c r="K277" s="68">
        <f>H277*J277</f>
        <v>1836000</v>
      </c>
      <c r="L277" s="68">
        <v>78000</v>
      </c>
      <c r="M277" s="68">
        <f>H277*L277</f>
        <v>1193400</v>
      </c>
      <c r="N277" s="68">
        <v>91059</v>
      </c>
      <c r="O277" s="68">
        <f>H277*N277</f>
        <v>1393202.7</v>
      </c>
      <c r="P277" s="68">
        <f t="shared" ref="P277:Q279" si="308">MIN(J277,L277,N277)</f>
        <v>78000</v>
      </c>
      <c r="Q277" s="68">
        <f t="shared" si="308"/>
        <v>1193400</v>
      </c>
      <c r="R277" s="68">
        <f>AVERAGE(J277,L277,N277)</f>
        <v>96353</v>
      </c>
      <c r="S277" s="68">
        <f>MEDIAN(J277,L277,N277)</f>
        <v>91059</v>
      </c>
      <c r="T277" s="68">
        <f>GEOMEAN(J277,L277,N277)</f>
        <v>94812.640519228167</v>
      </c>
      <c r="U277" s="68">
        <f>STDEV(J277,L277,N277)</f>
        <v>21494.646473017416</v>
      </c>
      <c r="V277" s="69">
        <f>U277/T277</f>
        <v>0.22670654836006032</v>
      </c>
      <c r="W277" s="68">
        <f>+R277</f>
        <v>96353</v>
      </c>
      <c r="X277" s="68">
        <f>H277*W277</f>
        <v>1474200.9000000001</v>
      </c>
      <c r="Y277" s="68">
        <v>7.65</v>
      </c>
      <c r="Z277" s="68">
        <f>W277*Y277</f>
        <v>737100.45000000007</v>
      </c>
      <c r="AA277" s="117">
        <v>0.5</v>
      </c>
      <c r="AB277" s="68">
        <f>H277-Y277</f>
        <v>7.65</v>
      </c>
      <c r="AC277" s="117">
        <v>0.5</v>
      </c>
      <c r="AE277" s="63">
        <f>Y277*100/H277</f>
        <v>50</v>
      </c>
      <c r="AF277" s="63">
        <f>100-AE277</f>
        <v>50</v>
      </c>
      <c r="AH277" s="73">
        <v>7.65</v>
      </c>
      <c r="AI277" s="73">
        <f>AH277*W277</f>
        <v>737100.45000000007</v>
      </c>
    </row>
    <row r="278" spans="1:35" ht="51.75" customHeight="1" x14ac:dyDescent="0.25">
      <c r="A278" s="54">
        <v>176</v>
      </c>
      <c r="B278" s="54">
        <v>54740</v>
      </c>
      <c r="C278" s="277" t="s">
        <v>151</v>
      </c>
      <c r="D278" s="277" t="s">
        <v>152</v>
      </c>
      <c r="E278" s="21" t="s">
        <v>39</v>
      </c>
      <c r="F278" s="54">
        <v>0</v>
      </c>
      <c r="G278" s="22">
        <v>15.8</v>
      </c>
      <c r="H278" s="22">
        <v>15.8</v>
      </c>
      <c r="I278" s="23">
        <v>72152504</v>
      </c>
      <c r="J278" s="68">
        <v>29000</v>
      </c>
      <c r="K278" s="68">
        <f>H278*J278</f>
        <v>458200</v>
      </c>
      <c r="L278" s="68">
        <v>78000</v>
      </c>
      <c r="M278" s="68">
        <f>H278*L278</f>
        <v>1232400</v>
      </c>
      <c r="N278" s="68">
        <v>9934</v>
      </c>
      <c r="O278" s="68">
        <f>H278*N278</f>
        <v>156957.20000000001</v>
      </c>
      <c r="P278" s="68">
        <f t="shared" si="308"/>
        <v>9934</v>
      </c>
      <c r="Q278" s="68">
        <f t="shared" si="308"/>
        <v>156957.20000000001</v>
      </c>
      <c r="R278" s="68">
        <f t="shared" ref="R278:R279" si="309">AVERAGE(J278,L278,N278)</f>
        <v>38978</v>
      </c>
      <c r="S278" s="68">
        <f t="shared" ref="S278:S279" si="310">MEDIAN(J278,L278,N278)</f>
        <v>29000</v>
      </c>
      <c r="T278" s="68">
        <f t="shared" ref="T278:T279" si="311">GEOMEAN(J278,L278,N278)</f>
        <v>28218.824511796618</v>
      </c>
      <c r="U278" s="68">
        <f t="shared" ref="U278:U279" si="312">STDEV(J278,L278,N278)</f>
        <v>35112.895807665875</v>
      </c>
      <c r="V278" s="69">
        <f t="shared" ref="V278:V279" si="313">U278/T278</f>
        <v>1.2443075292873116</v>
      </c>
      <c r="W278" s="68">
        <f t="shared" ref="W278:W279" si="314">+R278</f>
        <v>38978</v>
      </c>
      <c r="X278" s="68">
        <f>H278*W278</f>
        <v>615852.4</v>
      </c>
      <c r="Y278" s="68">
        <v>7.9</v>
      </c>
      <c r="Z278" s="68">
        <f t="shared" ref="Z278:Z279" si="315">W278*Y278</f>
        <v>307926.2</v>
      </c>
      <c r="AA278" s="117">
        <v>0.5</v>
      </c>
      <c r="AB278" s="68">
        <f t="shared" ref="AB278:AB279" si="316">H278-Y278</f>
        <v>7.9</v>
      </c>
      <c r="AC278" s="117">
        <v>0.5</v>
      </c>
      <c r="AE278" s="63">
        <f t="shared" ref="AE278:AE279" si="317">Y278*100/H278</f>
        <v>50</v>
      </c>
      <c r="AF278" s="63">
        <f t="shared" ref="AF278:AF279" si="318">100-AE278</f>
        <v>50</v>
      </c>
      <c r="AH278" s="73">
        <v>7.9</v>
      </c>
      <c r="AI278" s="73">
        <f t="shared" ref="AI278:AI279" si="319">AH278*W278</f>
        <v>307926.2</v>
      </c>
    </row>
    <row r="279" spans="1:35" ht="41.25" customHeight="1" x14ac:dyDescent="0.25">
      <c r="A279" s="54">
        <v>177</v>
      </c>
      <c r="B279" s="54">
        <v>54740</v>
      </c>
      <c r="C279" s="294" t="s">
        <v>153</v>
      </c>
      <c r="D279" s="294" t="s">
        <v>154</v>
      </c>
      <c r="E279" s="21" t="s">
        <v>18</v>
      </c>
      <c r="F279" s="54">
        <v>0</v>
      </c>
      <c r="G279" s="22">
        <v>11.25</v>
      </c>
      <c r="H279" s="22">
        <v>11.25</v>
      </c>
      <c r="I279" s="23">
        <v>72152504</v>
      </c>
      <c r="J279" s="68">
        <v>120000</v>
      </c>
      <c r="K279" s="68">
        <f>H279*J279</f>
        <v>1350000</v>
      </c>
      <c r="L279" s="68">
        <v>91000</v>
      </c>
      <c r="M279" s="68">
        <f>H279*L279</f>
        <v>1023750</v>
      </c>
      <c r="N279" s="68">
        <v>92400</v>
      </c>
      <c r="O279" s="68">
        <f>H279*N279</f>
        <v>1039500</v>
      </c>
      <c r="P279" s="68">
        <f t="shared" si="308"/>
        <v>91000</v>
      </c>
      <c r="Q279" s="68">
        <f t="shared" si="308"/>
        <v>1023750</v>
      </c>
      <c r="R279" s="68">
        <f t="shared" si="309"/>
        <v>101133.33333333333</v>
      </c>
      <c r="S279" s="68">
        <f t="shared" si="310"/>
        <v>92400</v>
      </c>
      <c r="T279" s="68">
        <f t="shared" si="311"/>
        <v>100299.36955104784</v>
      </c>
      <c r="U279" s="68">
        <f t="shared" si="312"/>
        <v>16354.000529941717</v>
      </c>
      <c r="V279" s="69">
        <f t="shared" si="313"/>
        <v>0.16305187762539494</v>
      </c>
      <c r="W279" s="68">
        <f t="shared" si="314"/>
        <v>101133.33333333333</v>
      </c>
      <c r="X279" s="68">
        <f>H279*W279</f>
        <v>1137750</v>
      </c>
      <c r="Y279" s="68">
        <v>3.25</v>
      </c>
      <c r="Z279" s="68">
        <f t="shared" si="315"/>
        <v>328683.33333333331</v>
      </c>
      <c r="AA279" s="117">
        <v>0.28889999999999999</v>
      </c>
      <c r="AB279" s="68">
        <f t="shared" si="316"/>
        <v>8</v>
      </c>
      <c r="AC279" s="117">
        <v>0.71109999999999995</v>
      </c>
      <c r="AE279" s="63">
        <f t="shared" si="317"/>
        <v>28.888888888888889</v>
      </c>
      <c r="AF279" s="63">
        <f t="shared" si="318"/>
        <v>71.111111111111114</v>
      </c>
      <c r="AH279" s="73">
        <v>3.25</v>
      </c>
      <c r="AI279" s="73">
        <f t="shared" si="319"/>
        <v>328683.33333333331</v>
      </c>
    </row>
    <row r="280" spans="1:35" x14ac:dyDescent="0.25">
      <c r="A280" s="54"/>
      <c r="B280" s="21"/>
      <c r="C280" s="106"/>
      <c r="D280" s="106"/>
      <c r="E280" s="107"/>
      <c r="F280" s="54"/>
      <c r="G280" s="22"/>
      <c r="H280" s="22"/>
      <c r="I280" s="23"/>
      <c r="J280" s="50"/>
      <c r="K280" s="50"/>
      <c r="L280" s="50"/>
      <c r="M280" s="50"/>
      <c r="N280" s="50"/>
      <c r="O280" s="50"/>
      <c r="P280" s="78"/>
      <c r="Q280" s="78"/>
      <c r="R280" s="74"/>
      <c r="S280" s="74"/>
      <c r="T280" s="74"/>
      <c r="U280" s="74"/>
      <c r="V280" s="74"/>
      <c r="W280" s="74"/>
      <c r="X280" s="74"/>
    </row>
    <row r="281" spans="1:35" x14ac:dyDescent="0.25">
      <c r="A281" s="297" t="s">
        <v>156</v>
      </c>
      <c r="B281" s="295"/>
      <c r="C281" s="295"/>
      <c r="D281" s="296"/>
      <c r="E281" s="283" t="s">
        <v>165</v>
      </c>
      <c r="F281" s="283"/>
      <c r="G281" s="283"/>
      <c r="H281" s="283"/>
      <c r="I281" s="110">
        <v>164000000116</v>
      </c>
      <c r="J281" s="50"/>
      <c r="K281" s="50"/>
      <c r="L281" s="50"/>
      <c r="M281" s="50"/>
      <c r="N281" s="50"/>
      <c r="O281" s="50"/>
      <c r="P281" s="78"/>
      <c r="Q281" s="78"/>
      <c r="R281" s="74"/>
      <c r="S281" s="74"/>
      <c r="T281" s="74"/>
      <c r="U281" s="74"/>
      <c r="V281" s="74"/>
      <c r="W281" s="74"/>
      <c r="X281" s="74"/>
    </row>
    <row r="282" spans="1:35" x14ac:dyDescent="0.25">
      <c r="A282" s="256" t="s">
        <v>2</v>
      </c>
      <c r="B282" s="256"/>
      <c r="C282" s="256"/>
      <c r="D282" s="256"/>
      <c r="E282" s="256" t="s">
        <v>3</v>
      </c>
      <c r="F282" s="256"/>
      <c r="G282" s="256" t="s">
        <v>4</v>
      </c>
      <c r="H282" s="256"/>
      <c r="I282" s="256"/>
      <c r="J282" s="50"/>
      <c r="K282" s="50"/>
      <c r="L282" s="50"/>
      <c r="M282" s="50"/>
      <c r="N282" s="50"/>
      <c r="O282" s="50"/>
      <c r="P282" s="78"/>
      <c r="Q282" s="78"/>
      <c r="R282" s="74"/>
      <c r="S282" s="74"/>
      <c r="T282" s="74"/>
      <c r="U282" s="74"/>
      <c r="V282" s="74"/>
      <c r="W282" s="74"/>
      <c r="X282" s="74"/>
    </row>
    <row r="283" spans="1:35" ht="15" customHeight="1" x14ac:dyDescent="0.25">
      <c r="A283" s="256" t="s">
        <v>95</v>
      </c>
      <c r="B283" s="256"/>
      <c r="C283" s="256"/>
      <c r="D283" s="256"/>
      <c r="E283" s="256" t="s">
        <v>96</v>
      </c>
      <c r="F283" s="256"/>
      <c r="G283" s="256"/>
      <c r="H283" s="256"/>
      <c r="I283" s="256"/>
      <c r="J283" s="273" t="s">
        <v>162</v>
      </c>
      <c r="K283" s="262"/>
      <c r="L283" s="263" t="s">
        <v>164</v>
      </c>
      <c r="M283" s="263"/>
      <c r="N283" s="264" t="s">
        <v>163</v>
      </c>
      <c r="O283" s="264"/>
      <c r="P283" s="265" t="s">
        <v>159</v>
      </c>
      <c r="Q283" s="265"/>
      <c r="R283" s="266" t="s">
        <v>166</v>
      </c>
      <c r="S283" s="267" t="s">
        <v>167</v>
      </c>
      <c r="T283" s="258" t="s">
        <v>168</v>
      </c>
      <c r="U283" s="259" t="s">
        <v>169</v>
      </c>
      <c r="V283" s="260" t="s">
        <v>174</v>
      </c>
      <c r="W283" s="271" t="s">
        <v>170</v>
      </c>
      <c r="X283" s="272"/>
      <c r="Y283" s="300" t="s">
        <v>183</v>
      </c>
      <c r="Z283" s="301"/>
      <c r="AA283" s="302"/>
      <c r="AB283" s="303" t="s">
        <v>184</v>
      </c>
      <c r="AC283" s="303"/>
    </row>
    <row r="284" spans="1:35" ht="24" customHeight="1" x14ac:dyDescent="0.25">
      <c r="A284" s="1" t="s">
        <v>7</v>
      </c>
      <c r="B284" s="51" t="s">
        <v>8</v>
      </c>
      <c r="C284" s="256" t="s">
        <v>9</v>
      </c>
      <c r="D284" s="256"/>
      <c r="E284" s="51" t="s">
        <v>10</v>
      </c>
      <c r="F284" s="2" t="s">
        <v>11</v>
      </c>
      <c r="G284" s="51" t="s">
        <v>12</v>
      </c>
      <c r="H284" s="2" t="s">
        <v>13</v>
      </c>
      <c r="I284" s="51" t="s">
        <v>14</v>
      </c>
      <c r="J284" s="45" t="s">
        <v>160</v>
      </c>
      <c r="K284" s="45" t="s">
        <v>161</v>
      </c>
      <c r="L284" s="46" t="s">
        <v>160</v>
      </c>
      <c r="M284" s="46" t="s">
        <v>161</v>
      </c>
      <c r="N284" s="47" t="s">
        <v>160</v>
      </c>
      <c r="O284" s="47" t="s">
        <v>161</v>
      </c>
      <c r="P284" s="76" t="s">
        <v>160</v>
      </c>
      <c r="Q284" s="76" t="s">
        <v>161</v>
      </c>
      <c r="R284" s="266"/>
      <c r="S284" s="267"/>
      <c r="T284" s="258"/>
      <c r="U284" s="259"/>
      <c r="V284" s="261"/>
      <c r="W284" s="77" t="s">
        <v>160</v>
      </c>
      <c r="X284" s="77" t="s">
        <v>161</v>
      </c>
      <c r="Y284" s="109" t="s">
        <v>185</v>
      </c>
      <c r="Z284" s="109" t="s">
        <v>161</v>
      </c>
      <c r="AA284" s="109" t="s">
        <v>186</v>
      </c>
      <c r="AB284" s="109" t="s">
        <v>185</v>
      </c>
      <c r="AC284" s="109" t="s">
        <v>186</v>
      </c>
    </row>
    <row r="285" spans="1:35" ht="35.25" customHeight="1" x14ac:dyDescent="0.25">
      <c r="A285" s="3">
        <v>178</v>
      </c>
      <c r="B285" s="3">
        <v>54740</v>
      </c>
      <c r="C285" s="277" t="s">
        <v>149</v>
      </c>
      <c r="D285" s="277" t="s">
        <v>150</v>
      </c>
      <c r="E285" s="4" t="s">
        <v>18</v>
      </c>
      <c r="F285" s="3">
        <v>0</v>
      </c>
      <c r="G285" s="6">
        <v>20.399999999999999</v>
      </c>
      <c r="H285" s="6">
        <v>20.399999999999999</v>
      </c>
      <c r="I285" s="7">
        <v>72152504</v>
      </c>
      <c r="J285" s="68">
        <v>120000</v>
      </c>
      <c r="K285" s="68">
        <f>H285*J285</f>
        <v>2448000</v>
      </c>
      <c r="L285" s="68">
        <v>78000</v>
      </c>
      <c r="M285" s="68">
        <f>H285*L285</f>
        <v>1591200</v>
      </c>
      <c r="N285" s="68">
        <v>91059</v>
      </c>
      <c r="O285" s="68">
        <f>H285*N285</f>
        <v>1857603.5999999999</v>
      </c>
      <c r="P285" s="68">
        <f t="shared" ref="P285:Q287" si="320">MIN(J285,L285,N285)</f>
        <v>78000</v>
      </c>
      <c r="Q285" s="68">
        <f t="shared" si="320"/>
        <v>1591200</v>
      </c>
      <c r="R285" s="68">
        <f>AVERAGE(J285,L285,N285)</f>
        <v>96353</v>
      </c>
      <c r="S285" s="68">
        <f>MEDIAN(J285,L285,N285)</f>
        <v>91059</v>
      </c>
      <c r="T285" s="68">
        <f>GEOMEAN(J285,L285,N285)</f>
        <v>94812.640519228167</v>
      </c>
      <c r="U285" s="68">
        <f>STDEV(J285,L285,N285)</f>
        <v>21494.646473017416</v>
      </c>
      <c r="V285" s="69">
        <f>U285/T285</f>
        <v>0.22670654836006032</v>
      </c>
      <c r="W285" s="68">
        <f>+R285</f>
        <v>96353</v>
      </c>
      <c r="X285" s="68">
        <f>H285*W285</f>
        <v>1965601.2</v>
      </c>
      <c r="Y285" s="68">
        <v>7.65</v>
      </c>
      <c r="Z285" s="68">
        <f>W285*Y285</f>
        <v>737100.45000000007</v>
      </c>
      <c r="AA285" s="117">
        <v>0.375</v>
      </c>
      <c r="AB285" s="68">
        <f>H285-Y285</f>
        <v>12.749999999999998</v>
      </c>
      <c r="AC285" s="117">
        <v>0.625</v>
      </c>
      <c r="AE285" s="63">
        <f>Y285*100/H285</f>
        <v>37.5</v>
      </c>
      <c r="AF285" s="63">
        <f>100-AE285</f>
        <v>62.5</v>
      </c>
      <c r="AH285" s="73">
        <v>7.65</v>
      </c>
      <c r="AI285" s="73">
        <f>AH285*W285</f>
        <v>737100.45000000007</v>
      </c>
    </row>
    <row r="286" spans="1:35" ht="37.5" customHeight="1" x14ac:dyDescent="0.25">
      <c r="A286" s="3">
        <v>179</v>
      </c>
      <c r="B286" s="3">
        <v>54740</v>
      </c>
      <c r="C286" s="277" t="s">
        <v>151</v>
      </c>
      <c r="D286" s="277" t="s">
        <v>152</v>
      </c>
      <c r="E286" s="4" t="s">
        <v>39</v>
      </c>
      <c r="F286" s="3">
        <v>0</v>
      </c>
      <c r="G286" s="6">
        <v>18.8</v>
      </c>
      <c r="H286" s="6">
        <v>18.8</v>
      </c>
      <c r="I286" s="7">
        <v>72152504</v>
      </c>
      <c r="J286" s="68">
        <v>29000</v>
      </c>
      <c r="K286" s="68">
        <f>H286*J286</f>
        <v>545200</v>
      </c>
      <c r="L286" s="68">
        <v>78000</v>
      </c>
      <c r="M286" s="68">
        <f>H286*L286</f>
        <v>1466400</v>
      </c>
      <c r="N286" s="68">
        <v>9934</v>
      </c>
      <c r="O286" s="68">
        <f>H286*N286</f>
        <v>186759.2</v>
      </c>
      <c r="P286" s="68">
        <f t="shared" si="320"/>
        <v>9934</v>
      </c>
      <c r="Q286" s="68">
        <f t="shared" si="320"/>
        <v>186759.2</v>
      </c>
      <c r="R286" s="68">
        <f t="shared" ref="R286:R287" si="321">AVERAGE(J286,L286,N286)</f>
        <v>38978</v>
      </c>
      <c r="S286" s="68">
        <f t="shared" ref="S286:S287" si="322">MEDIAN(J286,L286,N286)</f>
        <v>29000</v>
      </c>
      <c r="T286" s="68">
        <f t="shared" ref="T286:T287" si="323">GEOMEAN(J286,L286,N286)</f>
        <v>28218.824511796618</v>
      </c>
      <c r="U286" s="68">
        <f t="shared" ref="U286:U287" si="324">STDEV(J286,L286,N286)</f>
        <v>35112.895807665875</v>
      </c>
      <c r="V286" s="69">
        <f t="shared" ref="V286:V287" si="325">U286/T286</f>
        <v>1.2443075292873116</v>
      </c>
      <c r="W286" s="68">
        <f t="shared" ref="W286:W287" si="326">+R286</f>
        <v>38978</v>
      </c>
      <c r="X286" s="68">
        <f>H286*W286</f>
        <v>732786.4</v>
      </c>
      <c r="Y286" s="68">
        <v>9.4</v>
      </c>
      <c r="Z286" s="68">
        <f t="shared" ref="Z286:Z287" si="327">W286*Y286</f>
        <v>366393.2</v>
      </c>
      <c r="AA286" s="117">
        <v>0.5</v>
      </c>
      <c r="AB286" s="68">
        <f t="shared" ref="AB286:AB287" si="328">H286-Y286</f>
        <v>9.4</v>
      </c>
      <c r="AC286" s="117">
        <v>0.5</v>
      </c>
      <c r="AE286" s="63">
        <f t="shared" ref="AE286:AE287" si="329">Y286*100/H286</f>
        <v>50</v>
      </c>
      <c r="AF286" s="63">
        <f t="shared" ref="AF286:AF287" si="330">100-AE286</f>
        <v>50</v>
      </c>
      <c r="AH286" s="73">
        <v>9.4</v>
      </c>
      <c r="AI286" s="73">
        <f t="shared" ref="AI286:AI287" si="331">AH286*W286</f>
        <v>366393.2</v>
      </c>
    </row>
    <row r="287" spans="1:35" ht="36" customHeight="1" x14ac:dyDescent="0.25">
      <c r="A287" s="3">
        <v>180</v>
      </c>
      <c r="B287" s="28">
        <v>54740</v>
      </c>
      <c r="C287" s="294" t="s">
        <v>153</v>
      </c>
      <c r="D287" s="294" t="s">
        <v>154</v>
      </c>
      <c r="E287" s="29" t="s">
        <v>18</v>
      </c>
      <c r="F287" s="28">
        <v>0</v>
      </c>
      <c r="G287" s="30">
        <v>8.5</v>
      </c>
      <c r="H287" s="30">
        <v>8.5</v>
      </c>
      <c r="I287" s="31">
        <v>72152504</v>
      </c>
      <c r="J287" s="68">
        <v>120000</v>
      </c>
      <c r="K287" s="68">
        <f>H287*J287</f>
        <v>1020000</v>
      </c>
      <c r="L287" s="68">
        <v>91000</v>
      </c>
      <c r="M287" s="68">
        <f>H287*L287</f>
        <v>773500</v>
      </c>
      <c r="N287" s="68">
        <v>92400</v>
      </c>
      <c r="O287" s="68">
        <f>H287*N287</f>
        <v>785400</v>
      </c>
      <c r="P287" s="68">
        <f t="shared" si="320"/>
        <v>91000</v>
      </c>
      <c r="Q287" s="68">
        <f t="shared" si="320"/>
        <v>773500</v>
      </c>
      <c r="R287" s="68">
        <f t="shared" si="321"/>
        <v>101133.33333333333</v>
      </c>
      <c r="S287" s="68">
        <f t="shared" si="322"/>
        <v>92400</v>
      </c>
      <c r="T287" s="68">
        <f t="shared" si="323"/>
        <v>100299.36955104784</v>
      </c>
      <c r="U287" s="68">
        <f t="shared" si="324"/>
        <v>16354.000529941717</v>
      </c>
      <c r="V287" s="69">
        <f t="shared" si="325"/>
        <v>0.16305187762539494</v>
      </c>
      <c r="W287" s="68">
        <f t="shared" si="326"/>
        <v>101133.33333333333</v>
      </c>
      <c r="X287" s="68">
        <f>H287*W287</f>
        <v>859633.33333333326</v>
      </c>
      <c r="Y287" s="68">
        <v>2.5</v>
      </c>
      <c r="Z287" s="68">
        <f t="shared" si="327"/>
        <v>252833.33333333331</v>
      </c>
      <c r="AA287" s="117">
        <v>0.29409999999999997</v>
      </c>
      <c r="AB287" s="68">
        <f t="shared" si="328"/>
        <v>6</v>
      </c>
      <c r="AC287" s="117">
        <v>0.70589999999999997</v>
      </c>
      <c r="AE287" s="63">
        <f t="shared" si="329"/>
        <v>29.411764705882351</v>
      </c>
      <c r="AF287" s="63">
        <f t="shared" si="330"/>
        <v>70.588235294117652</v>
      </c>
      <c r="AH287" s="73">
        <v>2.5</v>
      </c>
      <c r="AI287" s="73">
        <f t="shared" si="331"/>
        <v>252833.33333333331</v>
      </c>
    </row>
    <row r="288" spans="1:35" x14ac:dyDescent="0.25">
      <c r="A288" s="32"/>
      <c r="B288" s="33"/>
      <c r="C288" s="100"/>
      <c r="D288" s="100"/>
      <c r="E288" s="101"/>
      <c r="F288" s="32"/>
      <c r="G288" s="32"/>
      <c r="H288" s="32"/>
      <c r="I288" s="37"/>
      <c r="J288" s="50"/>
      <c r="K288" s="50"/>
      <c r="L288" s="50"/>
      <c r="M288" s="50"/>
      <c r="N288" s="50"/>
      <c r="O288" s="50"/>
      <c r="P288" s="78"/>
      <c r="Q288" s="78"/>
      <c r="R288" s="74"/>
      <c r="S288" s="74"/>
      <c r="T288" s="74"/>
      <c r="U288" s="74"/>
      <c r="V288" s="74"/>
      <c r="W288" s="74"/>
      <c r="X288" s="74"/>
    </row>
    <row r="289" spans="1:35" x14ac:dyDescent="0.25">
      <c r="A289" s="291" t="s">
        <v>157</v>
      </c>
      <c r="B289" s="291"/>
      <c r="C289" s="291"/>
      <c r="D289" s="291"/>
      <c r="E289" s="283" t="s">
        <v>165</v>
      </c>
      <c r="F289" s="283"/>
      <c r="G289" s="283"/>
      <c r="H289" s="283"/>
      <c r="I289" s="110">
        <v>164000000116</v>
      </c>
      <c r="J289" s="50"/>
      <c r="K289" s="50"/>
      <c r="L289" s="50"/>
      <c r="M289" s="50"/>
      <c r="N289" s="50"/>
      <c r="O289" s="50"/>
      <c r="P289" s="78"/>
      <c r="Q289" s="78"/>
      <c r="R289" s="74"/>
      <c r="S289" s="74"/>
      <c r="T289" s="74"/>
      <c r="U289" s="74"/>
      <c r="V289" s="74"/>
      <c r="W289" s="74"/>
      <c r="X289" s="74"/>
    </row>
    <row r="290" spans="1:35" x14ac:dyDescent="0.25">
      <c r="A290" s="280" t="s">
        <v>2</v>
      </c>
      <c r="B290" s="280"/>
      <c r="C290" s="280"/>
      <c r="D290" s="280"/>
      <c r="E290" s="256" t="s">
        <v>3</v>
      </c>
      <c r="F290" s="256"/>
      <c r="G290" s="256" t="s">
        <v>4</v>
      </c>
      <c r="H290" s="256"/>
      <c r="I290" s="256"/>
      <c r="J290" s="50"/>
      <c r="K290" s="50"/>
      <c r="L290" s="50"/>
      <c r="M290" s="50"/>
      <c r="N290" s="50"/>
      <c r="O290" s="50"/>
      <c r="P290" s="78"/>
      <c r="Q290" s="78"/>
      <c r="R290" s="74"/>
      <c r="S290" s="74"/>
      <c r="T290" s="74"/>
      <c r="U290" s="74"/>
      <c r="V290" s="74"/>
      <c r="W290" s="74"/>
      <c r="X290" s="74"/>
    </row>
    <row r="291" spans="1:35" ht="15" customHeight="1" x14ac:dyDescent="0.25">
      <c r="A291" s="256" t="s">
        <v>95</v>
      </c>
      <c r="B291" s="256"/>
      <c r="C291" s="256"/>
      <c r="D291" s="256"/>
      <c r="E291" s="256" t="s">
        <v>96</v>
      </c>
      <c r="F291" s="256"/>
      <c r="G291" s="256"/>
      <c r="H291" s="256"/>
      <c r="I291" s="256"/>
      <c r="J291" s="262" t="s">
        <v>162</v>
      </c>
      <c r="K291" s="262"/>
      <c r="L291" s="263" t="s">
        <v>164</v>
      </c>
      <c r="M291" s="263"/>
      <c r="N291" s="264" t="s">
        <v>163</v>
      </c>
      <c r="O291" s="264"/>
      <c r="P291" s="265" t="s">
        <v>159</v>
      </c>
      <c r="Q291" s="265"/>
      <c r="R291" s="266" t="s">
        <v>166</v>
      </c>
      <c r="S291" s="267" t="s">
        <v>167</v>
      </c>
      <c r="T291" s="258" t="s">
        <v>168</v>
      </c>
      <c r="U291" s="259" t="s">
        <v>169</v>
      </c>
      <c r="V291" s="260" t="s">
        <v>174</v>
      </c>
      <c r="W291" s="271" t="s">
        <v>170</v>
      </c>
      <c r="X291" s="272"/>
      <c r="Y291" s="300" t="s">
        <v>183</v>
      </c>
      <c r="Z291" s="301"/>
      <c r="AA291" s="302"/>
      <c r="AB291" s="303" t="s">
        <v>184</v>
      </c>
      <c r="AC291" s="303"/>
    </row>
    <row r="292" spans="1:35" ht="27.75" customHeight="1" x14ac:dyDescent="0.25">
      <c r="A292" s="1" t="s">
        <v>7</v>
      </c>
      <c r="B292" s="51" t="s">
        <v>8</v>
      </c>
      <c r="C292" s="256" t="s">
        <v>9</v>
      </c>
      <c r="D292" s="256"/>
      <c r="E292" s="51" t="s">
        <v>10</v>
      </c>
      <c r="F292" s="2" t="s">
        <v>11</v>
      </c>
      <c r="G292" s="51" t="s">
        <v>12</v>
      </c>
      <c r="H292" s="2" t="s">
        <v>13</v>
      </c>
      <c r="I292" s="51" t="s">
        <v>14</v>
      </c>
      <c r="J292" s="45" t="s">
        <v>160</v>
      </c>
      <c r="K292" s="45" t="s">
        <v>161</v>
      </c>
      <c r="L292" s="46" t="s">
        <v>160</v>
      </c>
      <c r="M292" s="46" t="s">
        <v>161</v>
      </c>
      <c r="N292" s="47" t="s">
        <v>160</v>
      </c>
      <c r="O292" s="47" t="s">
        <v>161</v>
      </c>
      <c r="P292" s="76" t="s">
        <v>160</v>
      </c>
      <c r="Q292" s="76" t="s">
        <v>161</v>
      </c>
      <c r="R292" s="266"/>
      <c r="S292" s="267"/>
      <c r="T292" s="258"/>
      <c r="U292" s="259"/>
      <c r="V292" s="261"/>
      <c r="W292" s="77" t="s">
        <v>160</v>
      </c>
      <c r="X292" s="77" t="s">
        <v>161</v>
      </c>
      <c r="Y292" s="109" t="s">
        <v>185</v>
      </c>
      <c r="Z292" s="109" t="s">
        <v>161</v>
      </c>
      <c r="AA292" s="109" t="s">
        <v>186</v>
      </c>
      <c r="AB292" s="109" t="s">
        <v>185</v>
      </c>
      <c r="AC292" s="109" t="s">
        <v>186</v>
      </c>
    </row>
    <row r="293" spans="1:35" ht="33.75" customHeight="1" x14ac:dyDescent="0.25">
      <c r="A293" s="3">
        <v>181</v>
      </c>
      <c r="B293" s="3">
        <v>54740</v>
      </c>
      <c r="C293" s="277" t="s">
        <v>149</v>
      </c>
      <c r="D293" s="277" t="s">
        <v>150</v>
      </c>
      <c r="E293" s="4" t="s">
        <v>18</v>
      </c>
      <c r="F293" s="3">
        <v>0</v>
      </c>
      <c r="G293" s="6">
        <v>20.399999999999999</v>
      </c>
      <c r="H293" s="6">
        <v>20.399999999999999</v>
      </c>
      <c r="I293" s="7">
        <v>72152504</v>
      </c>
      <c r="J293" s="68">
        <v>120000</v>
      </c>
      <c r="K293" s="68">
        <f>H293*J293</f>
        <v>2448000</v>
      </c>
      <c r="L293" s="68">
        <v>78000</v>
      </c>
      <c r="M293" s="68">
        <f>H293*L293</f>
        <v>1591200</v>
      </c>
      <c r="N293" s="68">
        <v>91059</v>
      </c>
      <c r="O293" s="68">
        <f>H293*N293</f>
        <v>1857603.5999999999</v>
      </c>
      <c r="P293" s="68">
        <f t="shared" ref="P293:Q295" si="332">MIN(J293,L293,N293)</f>
        <v>78000</v>
      </c>
      <c r="Q293" s="68">
        <f t="shared" si="332"/>
        <v>1591200</v>
      </c>
      <c r="R293" s="68">
        <f>AVERAGE(J293,L293,N293)</f>
        <v>96353</v>
      </c>
      <c r="S293" s="68">
        <f>MEDIAN(J293,L293,N293)</f>
        <v>91059</v>
      </c>
      <c r="T293" s="68">
        <f>GEOMEAN(J293,L293,N293)</f>
        <v>94812.640519228167</v>
      </c>
      <c r="U293" s="68">
        <f>STDEV(J293,L293,N293)</f>
        <v>21494.646473017416</v>
      </c>
      <c r="V293" s="69">
        <f>U293/T293</f>
        <v>0.22670654836006032</v>
      </c>
      <c r="W293" s="68">
        <f>+R293</f>
        <v>96353</v>
      </c>
      <c r="X293" s="68">
        <f>H293*W293</f>
        <v>1965601.2</v>
      </c>
      <c r="Y293" s="68">
        <v>6.4</v>
      </c>
      <c r="Z293" s="68">
        <f>W293*Y293</f>
        <v>616659.20000000007</v>
      </c>
      <c r="AA293" s="117">
        <v>0.31369999999999998</v>
      </c>
      <c r="AB293" s="115">
        <f>H293-Y293</f>
        <v>13.999999999999998</v>
      </c>
      <c r="AC293" s="117">
        <v>0.68630000000000002</v>
      </c>
      <c r="AE293" s="63">
        <f>Y293*100/H293</f>
        <v>31.372549019607845</v>
      </c>
      <c r="AF293" s="63">
        <f t="shared" ref="AF293:AF295" si="333">100-AE293</f>
        <v>68.627450980392155</v>
      </c>
      <c r="AH293" s="73">
        <v>6.4</v>
      </c>
      <c r="AI293" s="73">
        <f>AH293*W293</f>
        <v>616659.20000000007</v>
      </c>
    </row>
    <row r="294" spans="1:35" ht="35.25" customHeight="1" x14ac:dyDescent="0.25">
      <c r="A294" s="3">
        <v>182</v>
      </c>
      <c r="B294" s="3">
        <v>54740</v>
      </c>
      <c r="C294" s="277" t="s">
        <v>151</v>
      </c>
      <c r="D294" s="277" t="s">
        <v>152</v>
      </c>
      <c r="E294" s="4" t="s">
        <v>39</v>
      </c>
      <c r="F294" s="3">
        <v>0</v>
      </c>
      <c r="G294" s="6">
        <v>18.8</v>
      </c>
      <c r="H294" s="6">
        <v>18.8</v>
      </c>
      <c r="I294" s="7">
        <v>72152504</v>
      </c>
      <c r="J294" s="68">
        <v>29000</v>
      </c>
      <c r="K294" s="68">
        <f>H294*J294</f>
        <v>545200</v>
      </c>
      <c r="L294" s="68">
        <v>78000</v>
      </c>
      <c r="M294" s="68">
        <f>H294*L294</f>
        <v>1466400</v>
      </c>
      <c r="N294" s="68">
        <v>9934</v>
      </c>
      <c r="O294" s="68">
        <f>H294*N294</f>
        <v>186759.2</v>
      </c>
      <c r="P294" s="68">
        <f t="shared" si="332"/>
        <v>9934</v>
      </c>
      <c r="Q294" s="68">
        <f t="shared" si="332"/>
        <v>186759.2</v>
      </c>
      <c r="R294" s="68">
        <f t="shared" ref="R294:R295" si="334">AVERAGE(J294,L294,N294)</f>
        <v>38978</v>
      </c>
      <c r="S294" s="68">
        <f t="shared" ref="S294:S295" si="335">MEDIAN(J294,L294,N294)</f>
        <v>29000</v>
      </c>
      <c r="T294" s="68">
        <f t="shared" ref="T294:T295" si="336">GEOMEAN(J294,L294,N294)</f>
        <v>28218.824511796618</v>
      </c>
      <c r="U294" s="68">
        <f t="shared" ref="U294:U295" si="337">STDEV(J294,L294,N294)</f>
        <v>35112.895807665875</v>
      </c>
      <c r="V294" s="69">
        <f t="shared" ref="V294:V295" si="338">U294/T294</f>
        <v>1.2443075292873116</v>
      </c>
      <c r="W294" s="68">
        <f t="shared" ref="W294:W295" si="339">+R294</f>
        <v>38978</v>
      </c>
      <c r="X294" s="68">
        <f>H294*W294</f>
        <v>732786.4</v>
      </c>
      <c r="Y294" s="68">
        <v>9.8000000000000007</v>
      </c>
      <c r="Z294" s="68">
        <f t="shared" ref="Z294:Z295" si="340">W294*Y294</f>
        <v>381984.4</v>
      </c>
      <c r="AA294" s="117">
        <v>0.52129999999999999</v>
      </c>
      <c r="AB294" s="115">
        <f t="shared" ref="AB294:AB295" si="341">H294-Y294</f>
        <v>9</v>
      </c>
      <c r="AC294" s="117">
        <v>0.47870000000000001</v>
      </c>
      <c r="AE294" s="63">
        <f t="shared" ref="AE294:AE295" si="342">Y294*100/H294</f>
        <v>52.12765957446809</v>
      </c>
      <c r="AF294" s="63">
        <f t="shared" si="333"/>
        <v>47.87234042553191</v>
      </c>
      <c r="AH294" s="73">
        <v>9.8000000000000007</v>
      </c>
      <c r="AI294" s="73">
        <f t="shared" ref="AI294:AI295" si="343">AH294*W294</f>
        <v>381984.4</v>
      </c>
    </row>
    <row r="295" spans="1:35" ht="28.5" customHeight="1" x14ac:dyDescent="0.25">
      <c r="A295" s="3">
        <v>183</v>
      </c>
      <c r="B295" s="28">
        <v>54740</v>
      </c>
      <c r="C295" s="294" t="s">
        <v>153</v>
      </c>
      <c r="D295" s="294" t="s">
        <v>154</v>
      </c>
      <c r="E295" s="29" t="s">
        <v>18</v>
      </c>
      <c r="F295" s="28">
        <v>0</v>
      </c>
      <c r="G295" s="30">
        <v>8.5</v>
      </c>
      <c r="H295" s="30">
        <v>8.5</v>
      </c>
      <c r="I295" s="31">
        <v>72152504</v>
      </c>
      <c r="J295" s="68">
        <v>120000</v>
      </c>
      <c r="K295" s="68">
        <f>H295*J295</f>
        <v>1020000</v>
      </c>
      <c r="L295" s="68">
        <v>91000</v>
      </c>
      <c r="M295" s="68">
        <f>H295*L295</f>
        <v>773500</v>
      </c>
      <c r="N295" s="68">
        <v>92400</v>
      </c>
      <c r="O295" s="68">
        <f>H295*N295</f>
        <v>785400</v>
      </c>
      <c r="P295" s="68">
        <f t="shared" si="332"/>
        <v>91000</v>
      </c>
      <c r="Q295" s="68">
        <f t="shared" si="332"/>
        <v>773500</v>
      </c>
      <c r="R295" s="68">
        <f t="shared" si="334"/>
        <v>101133.33333333333</v>
      </c>
      <c r="S295" s="68">
        <f t="shared" si="335"/>
        <v>92400</v>
      </c>
      <c r="T295" s="68">
        <f t="shared" si="336"/>
        <v>100299.36955104784</v>
      </c>
      <c r="U295" s="68">
        <f t="shared" si="337"/>
        <v>16354.000529941717</v>
      </c>
      <c r="V295" s="69">
        <f t="shared" si="338"/>
        <v>0.16305187762539494</v>
      </c>
      <c r="W295" s="68">
        <f t="shared" si="339"/>
        <v>101133.33333333333</v>
      </c>
      <c r="X295" s="68">
        <f>H295*W295</f>
        <v>859633.33333333326</v>
      </c>
      <c r="Y295" s="68">
        <v>2.5</v>
      </c>
      <c r="Z295" s="68">
        <f t="shared" si="340"/>
        <v>252833.33333333331</v>
      </c>
      <c r="AA295" s="117">
        <v>0.29409999999999997</v>
      </c>
      <c r="AB295" s="115">
        <f t="shared" si="341"/>
        <v>6</v>
      </c>
      <c r="AC295" s="117">
        <v>0.70589999999999997</v>
      </c>
      <c r="AE295" s="63">
        <f t="shared" si="342"/>
        <v>29.411764705882351</v>
      </c>
      <c r="AF295" s="63">
        <f t="shared" si="333"/>
        <v>70.588235294117652</v>
      </c>
      <c r="AH295" s="73">
        <v>2.5</v>
      </c>
      <c r="AI295" s="73">
        <f t="shared" si="343"/>
        <v>252833.33333333331</v>
      </c>
    </row>
    <row r="296" spans="1:35" x14ac:dyDescent="0.25">
      <c r="A296" s="32"/>
      <c r="B296" s="33"/>
      <c r="C296" s="34"/>
      <c r="D296" s="34"/>
      <c r="E296" s="35"/>
      <c r="F296" s="32"/>
      <c r="G296" s="36"/>
      <c r="H296" s="36"/>
      <c r="I296" s="37"/>
      <c r="J296" s="50"/>
      <c r="K296" s="50"/>
      <c r="L296" s="50"/>
      <c r="M296" s="50"/>
      <c r="N296" s="50"/>
      <c r="O296" s="50"/>
      <c r="P296" s="78"/>
      <c r="Q296" s="78"/>
      <c r="R296" s="74"/>
      <c r="S296" s="74"/>
      <c r="T296" s="74"/>
      <c r="U296" s="74"/>
      <c r="V296" s="74"/>
      <c r="W296" s="74"/>
      <c r="X296" s="74"/>
    </row>
    <row r="297" spans="1:35" x14ac:dyDescent="0.25">
      <c r="A297" s="291" t="s">
        <v>158</v>
      </c>
      <c r="B297" s="291"/>
      <c r="C297" s="291"/>
      <c r="D297" s="291"/>
      <c r="E297" s="283" t="s">
        <v>1</v>
      </c>
      <c r="F297" s="283"/>
      <c r="G297" s="283"/>
      <c r="H297" s="283"/>
      <c r="I297" s="110">
        <v>164000001812</v>
      </c>
      <c r="J297" s="50"/>
      <c r="K297" s="50"/>
      <c r="L297" s="50"/>
      <c r="M297" s="50"/>
      <c r="N297" s="50"/>
      <c r="O297" s="50"/>
      <c r="P297" s="78"/>
      <c r="Q297" s="78"/>
      <c r="R297" s="74"/>
      <c r="S297" s="74"/>
      <c r="T297" s="74"/>
      <c r="U297" s="74"/>
      <c r="V297" s="74"/>
      <c r="W297" s="74"/>
      <c r="X297" s="74"/>
    </row>
    <row r="298" spans="1:35" x14ac:dyDescent="0.25">
      <c r="A298" s="280" t="s">
        <v>2</v>
      </c>
      <c r="B298" s="280"/>
      <c r="C298" s="280"/>
      <c r="D298" s="280"/>
      <c r="E298" s="280" t="s">
        <v>3</v>
      </c>
      <c r="F298" s="280"/>
      <c r="G298" s="280" t="s">
        <v>4</v>
      </c>
      <c r="H298" s="280"/>
      <c r="I298" s="280"/>
      <c r="J298" s="50"/>
      <c r="K298" s="50"/>
      <c r="L298" s="50"/>
      <c r="M298" s="50"/>
      <c r="N298" s="50"/>
      <c r="O298" s="50"/>
      <c r="P298" s="78"/>
      <c r="Q298" s="78"/>
      <c r="R298" s="74"/>
      <c r="S298" s="74"/>
      <c r="T298" s="74"/>
      <c r="U298" s="74"/>
      <c r="V298" s="74"/>
      <c r="W298" s="74"/>
      <c r="X298" s="74"/>
    </row>
    <row r="299" spans="1:35" ht="15" customHeight="1" x14ac:dyDescent="0.25">
      <c r="A299" s="256" t="s">
        <v>5</v>
      </c>
      <c r="B299" s="256"/>
      <c r="C299" s="256"/>
      <c r="D299" s="256"/>
      <c r="E299" s="256" t="s">
        <v>6</v>
      </c>
      <c r="F299" s="256"/>
      <c r="G299" s="256"/>
      <c r="H299" s="256"/>
      <c r="I299" s="256"/>
      <c r="J299" s="262" t="s">
        <v>162</v>
      </c>
      <c r="K299" s="262"/>
      <c r="L299" s="263" t="s">
        <v>164</v>
      </c>
      <c r="M299" s="263"/>
      <c r="N299" s="264" t="s">
        <v>163</v>
      </c>
      <c r="O299" s="264"/>
      <c r="P299" s="265" t="s">
        <v>159</v>
      </c>
      <c r="Q299" s="265"/>
      <c r="R299" s="266" t="s">
        <v>166</v>
      </c>
      <c r="S299" s="267" t="s">
        <v>167</v>
      </c>
      <c r="T299" s="258" t="s">
        <v>168</v>
      </c>
      <c r="U299" s="259" t="s">
        <v>169</v>
      </c>
      <c r="V299" s="260" t="s">
        <v>174</v>
      </c>
      <c r="W299" s="271" t="s">
        <v>170</v>
      </c>
      <c r="X299" s="272"/>
      <c r="Y299" s="300" t="s">
        <v>183</v>
      </c>
      <c r="Z299" s="301"/>
      <c r="AA299" s="302"/>
      <c r="AB299" s="303" t="s">
        <v>184</v>
      </c>
      <c r="AC299" s="303"/>
    </row>
    <row r="300" spans="1:35" ht="45" x14ac:dyDescent="0.25">
      <c r="A300" s="51" t="s">
        <v>7</v>
      </c>
      <c r="B300" s="51" t="s">
        <v>8</v>
      </c>
      <c r="C300" s="256" t="s">
        <v>9</v>
      </c>
      <c r="D300" s="256"/>
      <c r="E300" s="51" t="s">
        <v>10</v>
      </c>
      <c r="F300" s="2" t="s">
        <v>11</v>
      </c>
      <c r="G300" s="51" t="s">
        <v>12</v>
      </c>
      <c r="H300" s="2" t="s">
        <v>13</v>
      </c>
      <c r="I300" s="51" t="s">
        <v>14</v>
      </c>
      <c r="J300" s="45" t="s">
        <v>160</v>
      </c>
      <c r="K300" s="45" t="s">
        <v>161</v>
      </c>
      <c r="L300" s="46" t="s">
        <v>160</v>
      </c>
      <c r="M300" s="46" t="s">
        <v>161</v>
      </c>
      <c r="N300" s="47" t="s">
        <v>160</v>
      </c>
      <c r="O300" s="47" t="s">
        <v>161</v>
      </c>
      <c r="P300" s="76" t="s">
        <v>160</v>
      </c>
      <c r="Q300" s="76" t="s">
        <v>161</v>
      </c>
      <c r="R300" s="266"/>
      <c r="S300" s="267"/>
      <c r="T300" s="258"/>
      <c r="U300" s="259"/>
      <c r="V300" s="261"/>
      <c r="W300" s="77" t="s">
        <v>160</v>
      </c>
      <c r="X300" s="77" t="s">
        <v>161</v>
      </c>
      <c r="Y300" s="109" t="s">
        <v>185</v>
      </c>
      <c r="Z300" s="109" t="s">
        <v>161</v>
      </c>
      <c r="AA300" s="109" t="s">
        <v>186</v>
      </c>
      <c r="AB300" s="109" t="s">
        <v>185</v>
      </c>
      <c r="AC300" s="109" t="s">
        <v>186</v>
      </c>
    </row>
    <row r="301" spans="1:35" x14ac:dyDescent="0.25">
      <c r="A301" s="3">
        <v>184</v>
      </c>
      <c r="B301" s="3">
        <v>54310</v>
      </c>
      <c r="C301" s="257" t="s">
        <v>20</v>
      </c>
      <c r="D301" s="257" t="s">
        <v>21</v>
      </c>
      <c r="E301" s="4" t="s">
        <v>18</v>
      </c>
      <c r="F301" s="3">
        <v>0</v>
      </c>
      <c r="G301" s="6">
        <v>29.8</v>
      </c>
      <c r="H301" s="6">
        <v>29.8</v>
      </c>
      <c r="I301" s="7">
        <v>72141510</v>
      </c>
      <c r="J301" s="68">
        <v>14000</v>
      </c>
      <c r="K301" s="68">
        <f>H301*J301</f>
        <v>417200</v>
      </c>
      <c r="L301" s="68">
        <v>10400</v>
      </c>
      <c r="M301" s="68">
        <f>H301*L301</f>
        <v>309920</v>
      </c>
      <c r="N301" s="68">
        <v>22802</v>
      </c>
      <c r="O301" s="68">
        <f>H301*N301</f>
        <v>679499.6</v>
      </c>
      <c r="P301" s="68">
        <f t="shared" ref="P301:Q302" si="344">MIN(J301,L301,N301)</f>
        <v>10400</v>
      </c>
      <c r="Q301" s="68">
        <f t="shared" si="344"/>
        <v>309920</v>
      </c>
      <c r="R301" s="68">
        <f>AVERAGE(J301,L301,N301)</f>
        <v>15734</v>
      </c>
      <c r="S301" s="68">
        <f>MEDIAN(J301,L301,N301)</f>
        <v>14000</v>
      </c>
      <c r="T301" s="68">
        <f>GEOMEAN(J301,L301,N301)</f>
        <v>14918.028715065242</v>
      </c>
      <c r="U301" s="68">
        <f>STDEV(J301,L301,N301)</f>
        <v>6380.2404343410135</v>
      </c>
      <c r="V301" s="69">
        <f>U301/T301</f>
        <v>0.42768656343299649</v>
      </c>
      <c r="W301" s="68">
        <f>+R301</f>
        <v>15734</v>
      </c>
      <c r="X301" s="68">
        <f>H301*W301</f>
        <v>468873.2</v>
      </c>
      <c r="Y301" s="68">
        <v>10.8</v>
      </c>
      <c r="Z301" s="68">
        <f>W301*Y301</f>
        <v>169927.2</v>
      </c>
      <c r="AA301" s="117">
        <v>0.3624</v>
      </c>
      <c r="AB301" s="115">
        <f>H301-Y301</f>
        <v>19</v>
      </c>
      <c r="AC301" s="117">
        <v>0.63759999999999994</v>
      </c>
      <c r="AE301" s="63">
        <f>Y301*100/H301</f>
        <v>36.241610738255034</v>
      </c>
      <c r="AF301" s="63">
        <f t="shared" ref="AF301:AF302" si="345">100-AE301</f>
        <v>63.758389261744966</v>
      </c>
      <c r="AH301" s="73">
        <v>10.8</v>
      </c>
      <c r="AI301" s="73">
        <f>AH301*W301</f>
        <v>169927.2</v>
      </c>
    </row>
    <row r="302" spans="1:35" x14ac:dyDescent="0.25">
      <c r="A302" s="3">
        <v>185</v>
      </c>
      <c r="B302" s="3">
        <v>54310</v>
      </c>
      <c r="C302" s="257" t="s">
        <v>22</v>
      </c>
      <c r="D302" s="257" t="s">
        <v>23</v>
      </c>
      <c r="E302" s="4" t="s">
        <v>18</v>
      </c>
      <c r="F302" s="3">
        <v>0</v>
      </c>
      <c r="G302" s="6">
        <v>84.35</v>
      </c>
      <c r="H302" s="6">
        <v>84.35</v>
      </c>
      <c r="I302" s="7">
        <v>72141510</v>
      </c>
      <c r="J302" s="68">
        <v>14000</v>
      </c>
      <c r="K302" s="68">
        <f>H302*J302</f>
        <v>1180900</v>
      </c>
      <c r="L302" s="68">
        <v>10400</v>
      </c>
      <c r="M302" s="68">
        <f>H302*L302</f>
        <v>877239.99999999988</v>
      </c>
      <c r="N302" s="68">
        <v>22802</v>
      </c>
      <c r="O302" s="68">
        <f>H302*N302</f>
        <v>1923348.7</v>
      </c>
      <c r="P302" s="68">
        <f t="shared" si="344"/>
        <v>10400</v>
      </c>
      <c r="Q302" s="68">
        <f t="shared" si="344"/>
        <v>877239.99999999988</v>
      </c>
      <c r="R302" s="68">
        <f>AVERAGE(J302,L302,N302)</f>
        <v>15734</v>
      </c>
      <c r="S302" s="68">
        <f>MEDIAN(J302,L302,N302)</f>
        <v>14000</v>
      </c>
      <c r="T302" s="68">
        <f>GEOMEAN(J302,L302,N302)</f>
        <v>14918.028715065242</v>
      </c>
      <c r="U302" s="68">
        <f>STDEV(J302,L302,N302)</f>
        <v>6380.2404343410135</v>
      </c>
      <c r="V302" s="69">
        <f>U302/T302</f>
        <v>0.42768656343299649</v>
      </c>
      <c r="W302" s="68">
        <f>+R302</f>
        <v>15734</v>
      </c>
      <c r="X302" s="68">
        <f>H302*W302</f>
        <v>1327162.8999999999</v>
      </c>
      <c r="Y302" s="68">
        <v>50.35</v>
      </c>
      <c r="Z302" s="68">
        <f>W302*Y302</f>
        <v>792206.9</v>
      </c>
      <c r="AA302" s="117">
        <v>0.59689999999999999</v>
      </c>
      <c r="AB302" s="115">
        <f>H302-Y302</f>
        <v>33.999999999999993</v>
      </c>
      <c r="AC302" s="117">
        <v>0.40310000000000001</v>
      </c>
      <c r="AE302" s="63">
        <f>Y302*100/H302</f>
        <v>59.691760521636041</v>
      </c>
      <c r="AF302" s="63">
        <f t="shared" si="345"/>
        <v>40.308239478363959</v>
      </c>
      <c r="AH302" s="73">
        <v>50.35</v>
      </c>
      <c r="AI302" s="73">
        <f>AH302*W302</f>
        <v>792206.9</v>
      </c>
    </row>
    <row r="303" spans="1:35" x14ac:dyDescent="0.25">
      <c r="A303" s="88"/>
      <c r="B303" s="88"/>
      <c r="C303" s="89"/>
      <c r="D303" s="89"/>
      <c r="E303" s="88"/>
      <c r="F303" s="88"/>
      <c r="G303" s="90"/>
      <c r="H303" s="90"/>
      <c r="I303" s="88"/>
      <c r="J303" s="50"/>
      <c r="K303" s="50"/>
      <c r="L303" s="50"/>
      <c r="M303" s="50"/>
      <c r="N303" s="50"/>
      <c r="O303" s="50"/>
      <c r="P303" s="78"/>
      <c r="Q303" s="78"/>
      <c r="R303" s="74"/>
      <c r="S303" s="74"/>
      <c r="T303" s="74"/>
      <c r="U303" s="74"/>
      <c r="V303" s="74"/>
      <c r="W303" s="74"/>
      <c r="X303" s="74"/>
    </row>
    <row r="304" spans="1:35" x14ac:dyDescent="0.25">
      <c r="A304" s="256" t="s">
        <v>2</v>
      </c>
      <c r="B304" s="256"/>
      <c r="C304" s="256"/>
      <c r="D304" s="256"/>
      <c r="E304" s="256" t="s">
        <v>3</v>
      </c>
      <c r="F304" s="256"/>
      <c r="G304" s="256" t="s">
        <v>4</v>
      </c>
      <c r="H304" s="256"/>
      <c r="I304" s="256"/>
      <c r="J304" s="50"/>
      <c r="K304" s="50"/>
      <c r="L304" s="50"/>
      <c r="M304" s="50"/>
      <c r="N304" s="50"/>
      <c r="O304" s="50"/>
      <c r="P304" s="78"/>
      <c r="Q304" s="78"/>
      <c r="R304" s="74"/>
      <c r="S304" s="74"/>
      <c r="T304" s="74"/>
      <c r="U304" s="74"/>
      <c r="V304" s="74"/>
      <c r="W304" s="74"/>
      <c r="X304" s="74"/>
    </row>
    <row r="305" spans="1:35" ht="15" customHeight="1" x14ac:dyDescent="0.25">
      <c r="A305" s="256" t="s">
        <v>27</v>
      </c>
      <c r="B305" s="256"/>
      <c r="C305" s="256"/>
      <c r="D305" s="256"/>
      <c r="E305" s="256" t="s">
        <v>28</v>
      </c>
      <c r="F305" s="256"/>
      <c r="G305" s="256"/>
      <c r="H305" s="256"/>
      <c r="I305" s="256"/>
      <c r="J305" s="262" t="s">
        <v>162</v>
      </c>
      <c r="K305" s="262"/>
      <c r="L305" s="263" t="s">
        <v>164</v>
      </c>
      <c r="M305" s="263"/>
      <c r="N305" s="264" t="s">
        <v>163</v>
      </c>
      <c r="O305" s="264"/>
      <c r="P305" s="265" t="s">
        <v>159</v>
      </c>
      <c r="Q305" s="265"/>
      <c r="R305" s="266" t="s">
        <v>166</v>
      </c>
      <c r="S305" s="267" t="s">
        <v>167</v>
      </c>
      <c r="T305" s="258" t="s">
        <v>168</v>
      </c>
      <c r="U305" s="259" t="s">
        <v>169</v>
      </c>
      <c r="V305" s="260" t="s">
        <v>174</v>
      </c>
      <c r="W305" s="271" t="s">
        <v>170</v>
      </c>
      <c r="X305" s="272"/>
      <c r="Y305" s="300" t="s">
        <v>183</v>
      </c>
      <c r="Z305" s="301"/>
      <c r="AA305" s="302"/>
      <c r="AB305" s="303" t="s">
        <v>184</v>
      </c>
      <c r="AC305" s="303"/>
    </row>
    <row r="306" spans="1:35" ht="45" x14ac:dyDescent="0.25">
      <c r="A306" s="1" t="s">
        <v>7</v>
      </c>
      <c r="B306" s="51" t="s">
        <v>8</v>
      </c>
      <c r="C306" s="256" t="s">
        <v>9</v>
      </c>
      <c r="D306" s="256"/>
      <c r="E306" s="51" t="s">
        <v>10</v>
      </c>
      <c r="F306" s="2" t="s">
        <v>11</v>
      </c>
      <c r="G306" s="51" t="s">
        <v>12</v>
      </c>
      <c r="H306" s="2" t="s">
        <v>13</v>
      </c>
      <c r="I306" s="51" t="s">
        <v>14</v>
      </c>
      <c r="J306" s="45" t="s">
        <v>160</v>
      </c>
      <c r="K306" s="45" t="s">
        <v>161</v>
      </c>
      <c r="L306" s="46" t="s">
        <v>160</v>
      </c>
      <c r="M306" s="46" t="s">
        <v>161</v>
      </c>
      <c r="N306" s="47" t="s">
        <v>160</v>
      </c>
      <c r="O306" s="47" t="s">
        <v>161</v>
      </c>
      <c r="P306" s="76" t="s">
        <v>160</v>
      </c>
      <c r="Q306" s="76" t="s">
        <v>161</v>
      </c>
      <c r="R306" s="266"/>
      <c r="S306" s="267"/>
      <c r="T306" s="258"/>
      <c r="U306" s="259"/>
      <c r="V306" s="261"/>
      <c r="W306" s="77" t="s">
        <v>160</v>
      </c>
      <c r="X306" s="77" t="s">
        <v>161</v>
      </c>
      <c r="Y306" s="109" t="s">
        <v>185</v>
      </c>
      <c r="Z306" s="109" t="s">
        <v>161</v>
      </c>
      <c r="AA306" s="109" t="s">
        <v>186</v>
      </c>
      <c r="AB306" s="109" t="s">
        <v>185</v>
      </c>
      <c r="AC306" s="109" t="s">
        <v>186</v>
      </c>
    </row>
    <row r="307" spans="1:35" ht="33.75" customHeight="1" x14ac:dyDescent="0.25">
      <c r="A307" s="3">
        <v>186</v>
      </c>
      <c r="B307" s="4">
        <v>54522</v>
      </c>
      <c r="C307" s="257" t="s">
        <v>38</v>
      </c>
      <c r="D307" s="257"/>
      <c r="E307" s="6" t="s">
        <v>39</v>
      </c>
      <c r="F307" s="3">
        <v>0</v>
      </c>
      <c r="G307" s="6">
        <v>15</v>
      </c>
      <c r="H307" s="6">
        <v>15</v>
      </c>
      <c r="I307" s="7">
        <v>72152601</v>
      </c>
      <c r="J307" s="68">
        <v>35000</v>
      </c>
      <c r="K307" s="68">
        <f t="shared" ref="K307:K315" si="346">H307*J307</f>
        <v>525000</v>
      </c>
      <c r="L307" s="68">
        <v>52000</v>
      </c>
      <c r="M307" s="68">
        <f t="shared" ref="M307:M315" si="347">H307*L307</f>
        <v>780000</v>
      </c>
      <c r="N307" s="68">
        <v>85702</v>
      </c>
      <c r="O307" s="68">
        <f t="shared" ref="O307:O315" si="348">H307*N307</f>
        <v>1285530</v>
      </c>
      <c r="P307" s="68">
        <f t="shared" ref="P307:Q315" si="349">MIN(J307,L307,N307)</f>
        <v>35000</v>
      </c>
      <c r="Q307" s="68">
        <f t="shared" si="349"/>
        <v>525000</v>
      </c>
      <c r="R307" s="68">
        <f>AVERAGE(J307,L307,N307)</f>
        <v>57567.333333333336</v>
      </c>
      <c r="S307" s="68">
        <f>MEDIAN(J307,L307,N307)</f>
        <v>52000</v>
      </c>
      <c r="T307" s="68">
        <f>GEOMEAN(J307,L307,N307)</f>
        <v>53829.554018620489</v>
      </c>
      <c r="U307" s="68">
        <f>STDEV(J307,L307,N307)</f>
        <v>25805.418061588018</v>
      </c>
      <c r="V307" s="69">
        <f>U307/T307</f>
        <v>0.47939126623009953</v>
      </c>
      <c r="W307" s="68">
        <f>+R307</f>
        <v>57567.333333333336</v>
      </c>
      <c r="X307" s="68">
        <f t="shared" ref="X307:X315" si="350">H307*W307</f>
        <v>863510</v>
      </c>
      <c r="Y307" s="68">
        <v>7</v>
      </c>
      <c r="Z307" s="68">
        <f>W307*Y307</f>
        <v>402971.33333333337</v>
      </c>
      <c r="AA307" s="117">
        <v>0.4667</v>
      </c>
      <c r="AB307" s="68">
        <f>H307-Y307</f>
        <v>8</v>
      </c>
      <c r="AC307" s="117">
        <v>0.5333</v>
      </c>
      <c r="AE307" s="63">
        <f>Y307*100/H307</f>
        <v>46.666666666666664</v>
      </c>
      <c r="AF307" s="63">
        <f t="shared" ref="AF307:AF315" si="351">100-AE307</f>
        <v>53.333333333333336</v>
      </c>
      <c r="AH307" s="73">
        <v>7</v>
      </c>
      <c r="AI307" s="73">
        <f>AH307*W307</f>
        <v>402971.33333333337</v>
      </c>
    </row>
    <row r="308" spans="1:35" ht="45" customHeight="1" x14ac:dyDescent="0.25">
      <c r="A308" s="3">
        <v>187</v>
      </c>
      <c r="B308" s="4">
        <v>54522</v>
      </c>
      <c r="C308" s="257" t="s">
        <v>40</v>
      </c>
      <c r="D308" s="257" t="s">
        <v>114</v>
      </c>
      <c r="E308" s="6" t="s">
        <v>18</v>
      </c>
      <c r="F308" s="3">
        <v>0</v>
      </c>
      <c r="G308" s="6">
        <v>12</v>
      </c>
      <c r="H308" s="6">
        <v>12</v>
      </c>
      <c r="I308" s="7">
        <v>72152601</v>
      </c>
      <c r="J308" s="68">
        <v>38000</v>
      </c>
      <c r="K308" s="68">
        <f t="shared" si="346"/>
        <v>456000</v>
      </c>
      <c r="L308" s="68">
        <v>67600</v>
      </c>
      <c r="M308" s="68">
        <f t="shared" si="347"/>
        <v>811200</v>
      </c>
      <c r="N308" s="68">
        <v>45025</v>
      </c>
      <c r="O308" s="68">
        <f t="shared" si="348"/>
        <v>540300</v>
      </c>
      <c r="P308" s="68">
        <f t="shared" si="349"/>
        <v>38000</v>
      </c>
      <c r="Q308" s="68">
        <f t="shared" si="349"/>
        <v>456000</v>
      </c>
      <c r="R308" s="68">
        <f>AVERAGE(J308,L308,N308)</f>
        <v>50208.333333333336</v>
      </c>
      <c r="S308" s="68">
        <f t="shared" ref="S308:S315" si="352">MEDIAN(J308,L308,N308)</f>
        <v>45025</v>
      </c>
      <c r="T308" s="68">
        <f t="shared" ref="T308:T315" si="353">GEOMEAN(J308,L308,N308)</f>
        <v>48722.325032866414</v>
      </c>
      <c r="U308" s="68">
        <f t="shared" ref="U308:U315" si="354">STDEV(J308,L308,N308)</f>
        <v>15465.775387394371</v>
      </c>
      <c r="V308" s="69">
        <f t="shared" ref="V308:V315" si="355">U308/T308</f>
        <v>0.31742687519451684</v>
      </c>
      <c r="W308" s="68">
        <f t="shared" ref="W308:W314" si="356">+R308</f>
        <v>50208.333333333336</v>
      </c>
      <c r="X308" s="68">
        <f t="shared" si="350"/>
        <v>602500</v>
      </c>
      <c r="Y308" s="68">
        <v>6</v>
      </c>
      <c r="Z308" s="68">
        <f t="shared" ref="Z308:Z315" si="357">W308*Y308</f>
        <v>301250</v>
      </c>
      <c r="AA308" s="117">
        <v>0.5</v>
      </c>
      <c r="AB308" s="68">
        <f t="shared" ref="AB308:AB315" si="358">H308-Y308</f>
        <v>6</v>
      </c>
      <c r="AC308" s="117">
        <v>0.5</v>
      </c>
      <c r="AE308" s="63">
        <f t="shared" ref="AE308:AE315" si="359">Y308*100/H308</f>
        <v>50</v>
      </c>
      <c r="AF308" s="63">
        <f t="shared" si="351"/>
        <v>50</v>
      </c>
      <c r="AH308" s="73">
        <v>6</v>
      </c>
      <c r="AI308" s="73">
        <f t="shared" ref="AI308:AI315" si="360">AH308*W308</f>
        <v>301250</v>
      </c>
    </row>
    <row r="309" spans="1:35" ht="30.75" customHeight="1" x14ac:dyDescent="0.25">
      <c r="A309" s="3">
        <v>188</v>
      </c>
      <c r="B309" s="3">
        <v>54560</v>
      </c>
      <c r="C309" s="278" t="s">
        <v>49</v>
      </c>
      <c r="D309" s="278" t="s">
        <v>50</v>
      </c>
      <c r="E309" s="4" t="s">
        <v>18</v>
      </c>
      <c r="F309" s="3">
        <v>0</v>
      </c>
      <c r="G309" s="6">
        <v>15</v>
      </c>
      <c r="H309" s="6">
        <v>15</v>
      </c>
      <c r="I309" s="7">
        <v>72101501</v>
      </c>
      <c r="J309" s="68">
        <v>75000</v>
      </c>
      <c r="K309" s="68">
        <f t="shared" si="346"/>
        <v>1125000</v>
      </c>
      <c r="L309" s="68">
        <v>78000</v>
      </c>
      <c r="M309" s="68">
        <f t="shared" si="347"/>
        <v>1170000</v>
      </c>
      <c r="N309" s="68">
        <v>196043</v>
      </c>
      <c r="O309" s="68">
        <f t="shared" si="348"/>
        <v>2940645</v>
      </c>
      <c r="P309" s="68">
        <f t="shared" si="349"/>
        <v>75000</v>
      </c>
      <c r="Q309" s="68">
        <f t="shared" si="349"/>
        <v>1125000</v>
      </c>
      <c r="R309" s="68">
        <f t="shared" ref="R309:R315" si="361">AVERAGE(J309,L309,N309)</f>
        <v>116347.66666666667</v>
      </c>
      <c r="S309" s="68">
        <f t="shared" si="352"/>
        <v>78000</v>
      </c>
      <c r="T309" s="68">
        <f t="shared" si="353"/>
        <v>104673.25638840423</v>
      </c>
      <c r="U309" s="68">
        <f t="shared" si="354"/>
        <v>69034.481357748547</v>
      </c>
      <c r="V309" s="69">
        <f t="shared" si="355"/>
        <v>0.65952358548574042</v>
      </c>
      <c r="W309" s="68">
        <f t="shared" si="356"/>
        <v>116347.66666666667</v>
      </c>
      <c r="X309" s="68">
        <f t="shared" si="350"/>
        <v>1745215</v>
      </c>
      <c r="Y309" s="68">
        <v>8</v>
      </c>
      <c r="Z309" s="68">
        <f t="shared" si="357"/>
        <v>930781.33333333337</v>
      </c>
      <c r="AA309" s="117">
        <v>0.5333</v>
      </c>
      <c r="AB309" s="68">
        <f t="shared" si="358"/>
        <v>7</v>
      </c>
      <c r="AC309" s="117">
        <v>0.4667</v>
      </c>
      <c r="AE309" s="63">
        <f t="shared" si="359"/>
        <v>53.333333333333336</v>
      </c>
      <c r="AF309" s="63">
        <f t="shared" si="351"/>
        <v>46.666666666666664</v>
      </c>
      <c r="AH309" s="73">
        <v>8</v>
      </c>
      <c r="AI309" s="73">
        <f t="shared" si="360"/>
        <v>930781.33333333337</v>
      </c>
    </row>
    <row r="310" spans="1:35" x14ac:dyDescent="0.25">
      <c r="A310" s="3">
        <v>189</v>
      </c>
      <c r="B310" s="3">
        <v>54560</v>
      </c>
      <c r="C310" s="268" t="s">
        <v>29</v>
      </c>
      <c r="D310" s="268" t="s">
        <v>30</v>
      </c>
      <c r="E310" s="4" t="s">
        <v>31</v>
      </c>
      <c r="F310" s="3">
        <v>0</v>
      </c>
      <c r="G310" s="6">
        <v>8</v>
      </c>
      <c r="H310" s="6">
        <v>8</v>
      </c>
      <c r="I310" s="7">
        <v>72101501</v>
      </c>
      <c r="J310" s="68">
        <v>38000</v>
      </c>
      <c r="K310" s="68">
        <f t="shared" si="346"/>
        <v>304000</v>
      </c>
      <c r="L310" s="68">
        <v>19500</v>
      </c>
      <c r="M310" s="68">
        <f t="shared" si="347"/>
        <v>156000</v>
      </c>
      <c r="N310" s="68">
        <v>48698</v>
      </c>
      <c r="O310" s="68">
        <f t="shared" si="348"/>
        <v>389584</v>
      </c>
      <c r="P310" s="68">
        <f t="shared" si="349"/>
        <v>19500</v>
      </c>
      <c r="Q310" s="68">
        <f t="shared" si="349"/>
        <v>156000</v>
      </c>
      <c r="R310" s="68">
        <f t="shared" si="361"/>
        <v>35399.333333333336</v>
      </c>
      <c r="S310" s="68">
        <f t="shared" si="352"/>
        <v>38000</v>
      </c>
      <c r="T310" s="68">
        <f t="shared" si="353"/>
        <v>33045.305998251948</v>
      </c>
      <c r="U310" s="68">
        <f t="shared" si="354"/>
        <v>14771.709492585253</v>
      </c>
      <c r="V310" s="69">
        <f t="shared" si="355"/>
        <v>0.4470138510252154</v>
      </c>
      <c r="W310" s="68">
        <f t="shared" si="356"/>
        <v>35399.333333333336</v>
      </c>
      <c r="X310" s="68">
        <f t="shared" si="350"/>
        <v>283194.66666666669</v>
      </c>
      <c r="Y310" s="68">
        <v>2</v>
      </c>
      <c r="Z310" s="68">
        <f t="shared" si="357"/>
        <v>70798.666666666672</v>
      </c>
      <c r="AA310" s="117">
        <v>0.25</v>
      </c>
      <c r="AB310" s="68">
        <f t="shared" si="358"/>
        <v>6</v>
      </c>
      <c r="AC310" s="117">
        <v>0.75</v>
      </c>
      <c r="AE310" s="63">
        <f t="shared" si="359"/>
        <v>25</v>
      </c>
      <c r="AF310" s="63">
        <f t="shared" si="351"/>
        <v>75</v>
      </c>
      <c r="AH310" s="73">
        <v>2</v>
      </c>
      <c r="AI310" s="73">
        <f t="shared" si="360"/>
        <v>70798.666666666672</v>
      </c>
    </row>
    <row r="311" spans="1:35" x14ac:dyDescent="0.25">
      <c r="A311" s="3">
        <v>190</v>
      </c>
      <c r="B311" s="3">
        <v>54560</v>
      </c>
      <c r="C311" s="268" t="s">
        <v>32</v>
      </c>
      <c r="D311" s="268" t="s">
        <v>30</v>
      </c>
      <c r="E311" s="4" t="s">
        <v>31</v>
      </c>
      <c r="F311" s="3">
        <v>0</v>
      </c>
      <c r="G311" s="6">
        <v>8</v>
      </c>
      <c r="H311" s="6">
        <v>8</v>
      </c>
      <c r="I311" s="7">
        <v>72101501</v>
      </c>
      <c r="J311" s="68">
        <v>38000</v>
      </c>
      <c r="K311" s="68">
        <f t="shared" si="346"/>
        <v>304000</v>
      </c>
      <c r="L311" s="68">
        <v>19500</v>
      </c>
      <c r="M311" s="68">
        <f t="shared" si="347"/>
        <v>156000</v>
      </c>
      <c r="N311" s="68">
        <v>43898</v>
      </c>
      <c r="O311" s="68">
        <f t="shared" si="348"/>
        <v>351184</v>
      </c>
      <c r="P311" s="68">
        <f t="shared" si="349"/>
        <v>19500</v>
      </c>
      <c r="Q311" s="68">
        <f t="shared" si="349"/>
        <v>156000</v>
      </c>
      <c r="R311" s="68">
        <f t="shared" si="361"/>
        <v>33799.333333333336</v>
      </c>
      <c r="S311" s="68">
        <f t="shared" si="352"/>
        <v>38000</v>
      </c>
      <c r="T311" s="68">
        <f t="shared" si="353"/>
        <v>31921.820220821992</v>
      </c>
      <c r="U311" s="68">
        <f t="shared" si="354"/>
        <v>12729.878292164982</v>
      </c>
      <c r="V311" s="69">
        <f t="shared" si="355"/>
        <v>0.39878297052313849</v>
      </c>
      <c r="W311" s="68">
        <f t="shared" si="356"/>
        <v>33799.333333333336</v>
      </c>
      <c r="X311" s="68">
        <f t="shared" si="350"/>
        <v>270394.66666666669</v>
      </c>
      <c r="Y311" s="68">
        <v>2</v>
      </c>
      <c r="Z311" s="68">
        <f t="shared" si="357"/>
        <v>67598.666666666672</v>
      </c>
      <c r="AA311" s="117">
        <v>0.25</v>
      </c>
      <c r="AB311" s="68">
        <f t="shared" si="358"/>
        <v>6</v>
      </c>
      <c r="AC311" s="117">
        <v>0.75</v>
      </c>
      <c r="AE311" s="63">
        <f t="shared" si="359"/>
        <v>25</v>
      </c>
      <c r="AF311" s="63">
        <f t="shared" si="351"/>
        <v>75</v>
      </c>
      <c r="AH311" s="73">
        <v>2</v>
      </c>
      <c r="AI311" s="73">
        <f t="shared" si="360"/>
        <v>67598.666666666672</v>
      </c>
    </row>
    <row r="312" spans="1:35" x14ac:dyDescent="0.25">
      <c r="A312" s="3">
        <v>191</v>
      </c>
      <c r="B312" s="3">
        <v>54560</v>
      </c>
      <c r="C312" s="268" t="s">
        <v>33</v>
      </c>
      <c r="D312" s="268" t="s">
        <v>30</v>
      </c>
      <c r="E312" s="4" t="s">
        <v>31</v>
      </c>
      <c r="F312" s="3">
        <v>0</v>
      </c>
      <c r="G312" s="6">
        <v>18</v>
      </c>
      <c r="H312" s="6">
        <v>18</v>
      </c>
      <c r="I312" s="7">
        <v>72101501</v>
      </c>
      <c r="J312" s="68">
        <v>38000</v>
      </c>
      <c r="K312" s="68">
        <f t="shared" si="346"/>
        <v>684000</v>
      </c>
      <c r="L312" s="68">
        <v>19500</v>
      </c>
      <c r="M312" s="68">
        <f t="shared" si="347"/>
        <v>351000</v>
      </c>
      <c r="N312" s="68">
        <v>43898</v>
      </c>
      <c r="O312" s="68">
        <f t="shared" si="348"/>
        <v>790164</v>
      </c>
      <c r="P312" s="68">
        <f t="shared" si="349"/>
        <v>19500</v>
      </c>
      <c r="Q312" s="68">
        <f t="shared" si="349"/>
        <v>351000</v>
      </c>
      <c r="R312" s="68">
        <f t="shared" si="361"/>
        <v>33799.333333333336</v>
      </c>
      <c r="S312" s="68">
        <f t="shared" si="352"/>
        <v>38000</v>
      </c>
      <c r="T312" s="68">
        <f t="shared" si="353"/>
        <v>31921.820220821992</v>
      </c>
      <c r="U312" s="68">
        <f t="shared" si="354"/>
        <v>12729.878292164982</v>
      </c>
      <c r="V312" s="69">
        <f t="shared" si="355"/>
        <v>0.39878297052313849</v>
      </c>
      <c r="W312" s="68">
        <f t="shared" si="356"/>
        <v>33799.333333333336</v>
      </c>
      <c r="X312" s="68">
        <f t="shared" si="350"/>
        <v>608388</v>
      </c>
      <c r="Y312" s="68">
        <v>2</v>
      </c>
      <c r="Z312" s="68">
        <f t="shared" si="357"/>
        <v>67598.666666666672</v>
      </c>
      <c r="AA312" s="117">
        <v>0.1111</v>
      </c>
      <c r="AB312" s="68">
        <f t="shared" si="358"/>
        <v>16</v>
      </c>
      <c r="AC312" s="117">
        <v>0.88890000000000002</v>
      </c>
      <c r="AE312" s="63">
        <f t="shared" si="359"/>
        <v>11.111111111111111</v>
      </c>
      <c r="AF312" s="63">
        <f t="shared" si="351"/>
        <v>88.888888888888886</v>
      </c>
      <c r="AH312" s="73">
        <v>2</v>
      </c>
      <c r="AI312" s="73">
        <f t="shared" si="360"/>
        <v>67598.666666666672</v>
      </c>
    </row>
    <row r="313" spans="1:35" x14ac:dyDescent="0.25">
      <c r="A313" s="3">
        <v>192</v>
      </c>
      <c r="B313" s="3">
        <v>54560</v>
      </c>
      <c r="C313" s="268" t="s">
        <v>34</v>
      </c>
      <c r="D313" s="268" t="s">
        <v>30</v>
      </c>
      <c r="E313" s="4" t="s">
        <v>31</v>
      </c>
      <c r="F313" s="3">
        <v>0</v>
      </c>
      <c r="G313" s="6">
        <v>16</v>
      </c>
      <c r="H313" s="6">
        <v>16</v>
      </c>
      <c r="I313" s="7">
        <v>72101501</v>
      </c>
      <c r="J313" s="68">
        <v>38000</v>
      </c>
      <c r="K313" s="68">
        <f t="shared" si="346"/>
        <v>608000</v>
      </c>
      <c r="L313" s="68">
        <v>19500</v>
      </c>
      <c r="M313" s="68">
        <f t="shared" si="347"/>
        <v>312000</v>
      </c>
      <c r="N313" s="68">
        <v>24698</v>
      </c>
      <c r="O313" s="68">
        <f t="shared" si="348"/>
        <v>395168</v>
      </c>
      <c r="P313" s="68">
        <f t="shared" si="349"/>
        <v>19500</v>
      </c>
      <c r="Q313" s="68">
        <f t="shared" si="349"/>
        <v>312000</v>
      </c>
      <c r="R313" s="68">
        <f t="shared" si="361"/>
        <v>27399.333333333332</v>
      </c>
      <c r="S313" s="68">
        <f t="shared" si="352"/>
        <v>24698</v>
      </c>
      <c r="T313" s="68">
        <f t="shared" si="353"/>
        <v>26352.793854413827</v>
      </c>
      <c r="U313" s="68">
        <f t="shared" si="354"/>
        <v>9541.2473677886192</v>
      </c>
      <c r="V313" s="69">
        <f t="shared" si="355"/>
        <v>0.36205828575517646</v>
      </c>
      <c r="W313" s="68">
        <f t="shared" si="356"/>
        <v>27399.333333333332</v>
      </c>
      <c r="X313" s="68">
        <f t="shared" si="350"/>
        <v>438389.33333333331</v>
      </c>
      <c r="Y313" s="68">
        <v>2</v>
      </c>
      <c r="Z313" s="68">
        <f t="shared" si="357"/>
        <v>54798.666666666664</v>
      </c>
      <c r="AA313" s="117">
        <v>0.125</v>
      </c>
      <c r="AB313" s="68">
        <f t="shared" si="358"/>
        <v>14</v>
      </c>
      <c r="AC313" s="117">
        <v>0.875</v>
      </c>
      <c r="AE313" s="63">
        <f t="shared" si="359"/>
        <v>12.5</v>
      </c>
      <c r="AF313" s="63">
        <f t="shared" si="351"/>
        <v>87.5</v>
      </c>
      <c r="AH313" s="73">
        <v>2</v>
      </c>
      <c r="AI313" s="73">
        <f t="shared" si="360"/>
        <v>54798.666666666664</v>
      </c>
    </row>
    <row r="314" spans="1:35" ht="42" customHeight="1" x14ac:dyDescent="0.25">
      <c r="A314" s="3">
        <v>193</v>
      </c>
      <c r="B314" s="3">
        <v>54560</v>
      </c>
      <c r="C314" s="268" t="s">
        <v>109</v>
      </c>
      <c r="D314" s="268" t="s">
        <v>110</v>
      </c>
      <c r="E314" s="4" t="s">
        <v>18</v>
      </c>
      <c r="F314" s="3">
        <v>0</v>
      </c>
      <c r="G314" s="6">
        <v>30</v>
      </c>
      <c r="H314" s="6">
        <v>30</v>
      </c>
      <c r="I314" s="7">
        <v>72152504</v>
      </c>
      <c r="J314" s="68">
        <v>65000</v>
      </c>
      <c r="K314" s="68">
        <f t="shared" si="346"/>
        <v>1950000</v>
      </c>
      <c r="L314" s="68">
        <v>104000</v>
      </c>
      <c r="M314" s="68">
        <f t="shared" si="347"/>
        <v>3120000</v>
      </c>
      <c r="N314" s="68">
        <v>79300</v>
      </c>
      <c r="O314" s="68">
        <f t="shared" si="348"/>
        <v>2379000</v>
      </c>
      <c r="P314" s="68">
        <f t="shared" si="349"/>
        <v>65000</v>
      </c>
      <c r="Q314" s="68">
        <f t="shared" si="349"/>
        <v>1950000</v>
      </c>
      <c r="R314" s="68">
        <f t="shared" si="361"/>
        <v>82766.666666666672</v>
      </c>
      <c r="S314" s="68">
        <f t="shared" si="352"/>
        <v>79300</v>
      </c>
      <c r="T314" s="68">
        <f t="shared" si="353"/>
        <v>81234.397003841164</v>
      </c>
      <c r="U314" s="68">
        <f t="shared" si="354"/>
        <v>19729.757558909179</v>
      </c>
      <c r="V314" s="69">
        <f t="shared" si="355"/>
        <v>0.24287442618643748</v>
      </c>
      <c r="W314" s="68">
        <f t="shared" si="356"/>
        <v>82766.666666666672</v>
      </c>
      <c r="X314" s="68">
        <f t="shared" si="350"/>
        <v>2483000</v>
      </c>
      <c r="Y314" s="68">
        <v>10</v>
      </c>
      <c r="Z314" s="68">
        <f t="shared" si="357"/>
        <v>827666.66666666674</v>
      </c>
      <c r="AA314" s="117">
        <v>0.33329999999999999</v>
      </c>
      <c r="AB314" s="68">
        <f t="shared" si="358"/>
        <v>20</v>
      </c>
      <c r="AC314" s="117">
        <v>0.66669999999999996</v>
      </c>
      <c r="AE314" s="63">
        <f t="shared" si="359"/>
        <v>33.333333333333336</v>
      </c>
      <c r="AF314" s="63">
        <f t="shared" si="351"/>
        <v>66.666666666666657</v>
      </c>
      <c r="AH314" s="73">
        <v>10</v>
      </c>
      <c r="AI314" s="73">
        <f t="shared" si="360"/>
        <v>827666.66666666674</v>
      </c>
    </row>
    <row r="315" spans="1:35" ht="41.25" customHeight="1" x14ac:dyDescent="0.25">
      <c r="A315" s="3">
        <v>194</v>
      </c>
      <c r="B315" s="3">
        <v>54560</v>
      </c>
      <c r="C315" s="269" t="s">
        <v>48</v>
      </c>
      <c r="D315" s="270"/>
      <c r="E315" s="4" t="s">
        <v>18</v>
      </c>
      <c r="F315" s="3">
        <v>0</v>
      </c>
      <c r="G315" s="6">
        <v>14.6</v>
      </c>
      <c r="H315" s="6">
        <v>14.6</v>
      </c>
      <c r="I315" s="7">
        <v>73151801</v>
      </c>
      <c r="J315" s="68">
        <v>65000</v>
      </c>
      <c r="K315" s="68">
        <f t="shared" si="346"/>
        <v>949000</v>
      </c>
      <c r="L315" s="68">
        <v>65000</v>
      </c>
      <c r="M315" s="68">
        <f t="shared" si="347"/>
        <v>949000</v>
      </c>
      <c r="N315" s="68">
        <v>69411</v>
      </c>
      <c r="O315" s="68">
        <f t="shared" si="348"/>
        <v>1013400.6</v>
      </c>
      <c r="P315" s="68">
        <f t="shared" si="349"/>
        <v>65000</v>
      </c>
      <c r="Q315" s="68">
        <f t="shared" si="349"/>
        <v>949000</v>
      </c>
      <c r="R315" s="68">
        <f t="shared" si="361"/>
        <v>66470.333333333328</v>
      </c>
      <c r="S315" s="68">
        <f t="shared" si="352"/>
        <v>65000</v>
      </c>
      <c r="T315" s="68">
        <f t="shared" si="353"/>
        <v>66438.273511477222</v>
      </c>
      <c r="U315" s="68">
        <f t="shared" si="354"/>
        <v>2546.6920373954395</v>
      </c>
      <c r="V315" s="69">
        <f t="shared" si="355"/>
        <v>3.8331701033072423E-2</v>
      </c>
      <c r="W315" s="68">
        <f>+P315</f>
        <v>65000</v>
      </c>
      <c r="X315" s="68">
        <f t="shared" si="350"/>
        <v>949000</v>
      </c>
      <c r="Y315" s="68">
        <v>7.6</v>
      </c>
      <c r="Z315" s="68">
        <f t="shared" si="357"/>
        <v>494000</v>
      </c>
      <c r="AA315" s="117">
        <v>0.52049999999999996</v>
      </c>
      <c r="AB315" s="68">
        <f t="shared" si="358"/>
        <v>7</v>
      </c>
      <c r="AC315" s="117">
        <v>0.47949999999999998</v>
      </c>
      <c r="AE315" s="63">
        <f t="shared" si="359"/>
        <v>52.054794520547944</v>
      </c>
      <c r="AF315" s="63">
        <f t="shared" si="351"/>
        <v>47.945205479452056</v>
      </c>
      <c r="AH315" s="73">
        <v>7.6</v>
      </c>
      <c r="AI315" s="73">
        <f t="shared" si="360"/>
        <v>494000</v>
      </c>
    </row>
    <row r="316" spans="1:35" x14ac:dyDescent="0.25">
      <c r="A316" s="88"/>
      <c r="B316" s="88"/>
      <c r="C316" s="89"/>
      <c r="D316" s="89"/>
      <c r="E316" s="88"/>
      <c r="F316" s="88"/>
      <c r="G316" s="90"/>
      <c r="H316" s="90"/>
      <c r="I316" s="88"/>
      <c r="J316" s="50"/>
      <c r="K316" s="50"/>
      <c r="L316" s="50"/>
      <c r="M316" s="50"/>
      <c r="N316" s="50"/>
      <c r="O316" s="50"/>
      <c r="P316" s="78"/>
      <c r="Q316" s="78"/>
      <c r="R316" s="74"/>
      <c r="S316" s="74"/>
      <c r="T316" s="74"/>
      <c r="U316" s="74"/>
      <c r="V316" s="74"/>
      <c r="W316" s="74"/>
      <c r="X316" s="74"/>
    </row>
    <row r="317" spans="1:35" x14ac:dyDescent="0.25">
      <c r="A317" s="256" t="s">
        <v>2</v>
      </c>
      <c r="B317" s="256"/>
      <c r="C317" s="256"/>
      <c r="D317" s="256"/>
      <c r="E317" s="256" t="s">
        <v>3</v>
      </c>
      <c r="F317" s="256"/>
      <c r="G317" s="256" t="s">
        <v>4</v>
      </c>
      <c r="H317" s="256"/>
      <c r="I317" s="256"/>
      <c r="J317" s="50"/>
      <c r="K317" s="50"/>
      <c r="L317" s="50"/>
      <c r="M317" s="50"/>
      <c r="N317" s="50"/>
      <c r="O317" s="50"/>
      <c r="P317" s="78"/>
      <c r="Q317" s="78"/>
      <c r="R317" s="74"/>
      <c r="S317" s="74"/>
      <c r="T317" s="74"/>
      <c r="U317" s="74"/>
      <c r="V317" s="74"/>
      <c r="W317" s="74"/>
      <c r="X317" s="74"/>
    </row>
    <row r="318" spans="1:35" ht="15" customHeight="1" x14ac:dyDescent="0.25">
      <c r="A318" s="256" t="s">
        <v>51</v>
      </c>
      <c r="B318" s="256"/>
      <c r="C318" s="256"/>
      <c r="D318" s="256"/>
      <c r="E318" s="256" t="s">
        <v>52</v>
      </c>
      <c r="F318" s="256"/>
      <c r="G318" s="256"/>
      <c r="H318" s="256"/>
      <c r="I318" s="256"/>
      <c r="J318" s="273" t="s">
        <v>162</v>
      </c>
      <c r="K318" s="262"/>
      <c r="L318" s="263" t="s">
        <v>164</v>
      </c>
      <c r="M318" s="263"/>
      <c r="N318" s="264" t="s">
        <v>163</v>
      </c>
      <c r="O318" s="264"/>
      <c r="P318" s="265" t="s">
        <v>159</v>
      </c>
      <c r="Q318" s="265"/>
      <c r="R318" s="266" t="s">
        <v>166</v>
      </c>
      <c r="S318" s="267" t="s">
        <v>167</v>
      </c>
      <c r="T318" s="258" t="s">
        <v>168</v>
      </c>
      <c r="U318" s="259" t="s">
        <v>169</v>
      </c>
      <c r="V318" s="260" t="s">
        <v>174</v>
      </c>
      <c r="W318" s="271" t="s">
        <v>170</v>
      </c>
      <c r="X318" s="272"/>
      <c r="Y318" s="300" t="s">
        <v>183</v>
      </c>
      <c r="Z318" s="301"/>
      <c r="AA318" s="302"/>
      <c r="AB318" s="303" t="s">
        <v>184</v>
      </c>
      <c r="AC318" s="303"/>
    </row>
    <row r="319" spans="1:35" ht="45" x14ac:dyDescent="0.25">
      <c r="A319" s="1" t="s">
        <v>7</v>
      </c>
      <c r="B319" s="51" t="s">
        <v>8</v>
      </c>
      <c r="C319" s="256" t="s">
        <v>9</v>
      </c>
      <c r="D319" s="256"/>
      <c r="E319" s="51" t="s">
        <v>10</v>
      </c>
      <c r="F319" s="2" t="s">
        <v>11</v>
      </c>
      <c r="G319" s="51" t="s">
        <v>12</v>
      </c>
      <c r="H319" s="2" t="s">
        <v>13</v>
      </c>
      <c r="I319" s="51" t="s">
        <v>14</v>
      </c>
      <c r="J319" s="45" t="s">
        <v>160</v>
      </c>
      <c r="K319" s="45" t="s">
        <v>161</v>
      </c>
      <c r="L319" s="46" t="s">
        <v>160</v>
      </c>
      <c r="M319" s="46" t="s">
        <v>161</v>
      </c>
      <c r="N319" s="47" t="s">
        <v>160</v>
      </c>
      <c r="O319" s="47" t="s">
        <v>161</v>
      </c>
      <c r="P319" s="76" t="s">
        <v>160</v>
      </c>
      <c r="Q319" s="76" t="s">
        <v>161</v>
      </c>
      <c r="R319" s="266"/>
      <c r="S319" s="267"/>
      <c r="T319" s="258"/>
      <c r="U319" s="259"/>
      <c r="V319" s="261"/>
      <c r="W319" s="77" t="s">
        <v>160</v>
      </c>
      <c r="X319" s="77" t="s">
        <v>161</v>
      </c>
      <c r="Y319" s="109" t="s">
        <v>185</v>
      </c>
      <c r="Z319" s="109" t="s">
        <v>161</v>
      </c>
      <c r="AA319" s="109" t="s">
        <v>186</v>
      </c>
      <c r="AB319" s="109" t="s">
        <v>185</v>
      </c>
      <c r="AC319" s="109" t="s">
        <v>186</v>
      </c>
    </row>
    <row r="320" spans="1:35" ht="44.25" customHeight="1" x14ac:dyDescent="0.25">
      <c r="A320" s="3">
        <v>195</v>
      </c>
      <c r="B320" s="4">
        <v>54611</v>
      </c>
      <c r="C320" s="278" t="s">
        <v>57</v>
      </c>
      <c r="D320" s="278"/>
      <c r="E320" s="4" t="s">
        <v>58</v>
      </c>
      <c r="F320" s="3">
        <v>0</v>
      </c>
      <c r="G320" s="6">
        <v>10</v>
      </c>
      <c r="H320" s="6">
        <v>10</v>
      </c>
      <c r="I320" s="7" t="s">
        <v>59</v>
      </c>
      <c r="J320" s="68">
        <v>70000</v>
      </c>
      <c r="K320" s="68">
        <f t="shared" ref="K320:K328" si="362">H320*J320</f>
        <v>700000</v>
      </c>
      <c r="L320" s="68">
        <v>52000</v>
      </c>
      <c r="M320" s="68">
        <f t="shared" ref="M320:M328" si="363">H320*L320</f>
        <v>520000</v>
      </c>
      <c r="N320" s="68">
        <v>78520</v>
      </c>
      <c r="O320" s="68">
        <f t="shared" ref="O320:O328" si="364">H320*N320</f>
        <v>785200</v>
      </c>
      <c r="P320" s="68">
        <f t="shared" ref="P320:Q328" si="365">MIN(J320,L320,N320)</f>
        <v>52000</v>
      </c>
      <c r="Q320" s="68">
        <f t="shared" si="365"/>
        <v>520000</v>
      </c>
      <c r="R320" s="68">
        <f>AVERAGE(J320,L320,N320)</f>
        <v>66840</v>
      </c>
      <c r="S320" s="68">
        <f>MEDIAN(J320,L320,N320)</f>
        <v>70000</v>
      </c>
      <c r="T320" s="68">
        <f>GEOMEAN(J320,L320,N320)</f>
        <v>65870.94462827043</v>
      </c>
      <c r="U320" s="68">
        <f>STDEV(J320,L320,N320)</f>
        <v>13539.45346016596</v>
      </c>
      <c r="V320" s="69">
        <f>U320/T320</f>
        <v>0.20554515403677862</v>
      </c>
      <c r="W320" s="68">
        <f>+R320</f>
        <v>66840</v>
      </c>
      <c r="X320" s="68">
        <f t="shared" ref="X320:X328" si="366">H320*W320</f>
        <v>668400</v>
      </c>
      <c r="Y320" s="68">
        <v>1</v>
      </c>
      <c r="Z320" s="68">
        <f>W320*Y320</f>
        <v>66840</v>
      </c>
      <c r="AA320" s="117">
        <v>0.1</v>
      </c>
      <c r="AB320" s="68">
        <f>H320-Y320</f>
        <v>9</v>
      </c>
      <c r="AC320" s="117">
        <v>0.9</v>
      </c>
      <c r="AE320" s="63">
        <f>Y320*100/H320</f>
        <v>10</v>
      </c>
      <c r="AF320" s="63">
        <f t="shared" ref="AF320:AF328" si="367">100-AE320</f>
        <v>90</v>
      </c>
      <c r="AH320" s="73">
        <v>1</v>
      </c>
      <c r="AI320" s="73">
        <f>AH320*W320</f>
        <v>66840</v>
      </c>
    </row>
    <row r="321" spans="1:35" ht="153.75" customHeight="1" x14ac:dyDescent="0.25">
      <c r="A321" s="3">
        <v>196</v>
      </c>
      <c r="B321" s="4">
        <v>54621</v>
      </c>
      <c r="C321" s="257" t="s">
        <v>77</v>
      </c>
      <c r="D321" s="257" t="s">
        <v>78</v>
      </c>
      <c r="E321" s="4" t="s">
        <v>31</v>
      </c>
      <c r="F321" s="3">
        <v>0</v>
      </c>
      <c r="G321" s="6">
        <v>19</v>
      </c>
      <c r="H321" s="6">
        <v>19</v>
      </c>
      <c r="I321" s="7" t="s">
        <v>64</v>
      </c>
      <c r="J321" s="68">
        <v>140000</v>
      </c>
      <c r="K321" s="68">
        <f t="shared" si="362"/>
        <v>2660000</v>
      </c>
      <c r="L321" s="68">
        <v>104000</v>
      </c>
      <c r="M321" s="68">
        <f t="shared" si="363"/>
        <v>1976000</v>
      </c>
      <c r="N321" s="68">
        <v>45820</v>
      </c>
      <c r="O321" s="68">
        <f t="shared" si="364"/>
        <v>870580</v>
      </c>
      <c r="P321" s="68">
        <f t="shared" si="365"/>
        <v>45820</v>
      </c>
      <c r="Q321" s="68">
        <f t="shared" si="365"/>
        <v>870580</v>
      </c>
      <c r="R321" s="68">
        <f t="shared" ref="R321:R328" si="368">AVERAGE(J321,L321,N321)</f>
        <v>96606.666666666672</v>
      </c>
      <c r="S321" s="68">
        <f t="shared" ref="S321:S328" si="369">MEDIAN(J321,L321,N321)</f>
        <v>104000</v>
      </c>
      <c r="T321" s="68">
        <f t="shared" ref="T321:T328" si="370">GEOMEAN(J321,L321,N321)</f>
        <v>87378.681393500636</v>
      </c>
      <c r="U321" s="68">
        <f t="shared" ref="U321:U328" si="371">STDEV(J321,L321,N321)</f>
        <v>47523.300951568315</v>
      </c>
      <c r="V321" s="69">
        <f t="shared" ref="V321:V328" si="372">U321/T321</f>
        <v>0.54387752474258755</v>
      </c>
      <c r="W321" s="68">
        <f t="shared" ref="W321:W328" si="373">+R321</f>
        <v>96606.666666666672</v>
      </c>
      <c r="X321" s="68">
        <f t="shared" si="366"/>
        <v>1835526.6666666667</v>
      </c>
      <c r="Y321" s="68">
        <v>4</v>
      </c>
      <c r="Z321" s="68">
        <f t="shared" ref="Z321:Z328" si="374">W321*Y321</f>
        <v>386426.66666666669</v>
      </c>
      <c r="AA321" s="117">
        <v>0.21049999999999999</v>
      </c>
      <c r="AB321" s="68">
        <f t="shared" ref="AB321:AB328" si="375">H321-Y321</f>
        <v>15</v>
      </c>
      <c r="AC321" s="117">
        <v>0.78949999999999998</v>
      </c>
      <c r="AE321" s="63">
        <f t="shared" ref="AE321:AE328" si="376">Y321*100/H321</f>
        <v>21.05263157894737</v>
      </c>
      <c r="AF321" s="63">
        <f t="shared" si="367"/>
        <v>78.94736842105263</v>
      </c>
      <c r="AH321" s="73">
        <v>4</v>
      </c>
      <c r="AI321" s="73">
        <f t="shared" ref="AI321:AI328" si="377">AH321*W321</f>
        <v>386426.66666666669</v>
      </c>
    </row>
    <row r="322" spans="1:35" ht="36.75" customHeight="1" x14ac:dyDescent="0.25">
      <c r="A322" s="3">
        <v>197</v>
      </c>
      <c r="B322" s="4">
        <v>54621</v>
      </c>
      <c r="C322" s="278" t="s">
        <v>79</v>
      </c>
      <c r="D322" s="278" t="s">
        <v>80</v>
      </c>
      <c r="E322" s="4" t="s">
        <v>39</v>
      </c>
      <c r="F322" s="3">
        <v>0</v>
      </c>
      <c r="G322" s="6">
        <v>23</v>
      </c>
      <c r="H322" s="6">
        <v>23</v>
      </c>
      <c r="I322" s="7" t="s">
        <v>64</v>
      </c>
      <c r="J322" s="68">
        <v>120000</v>
      </c>
      <c r="K322" s="68">
        <f t="shared" si="362"/>
        <v>2760000</v>
      </c>
      <c r="L322" s="68">
        <v>260000</v>
      </c>
      <c r="M322" s="68">
        <f t="shared" si="363"/>
        <v>5980000</v>
      </c>
      <c r="N322" s="68">
        <v>78950</v>
      </c>
      <c r="O322" s="68">
        <f t="shared" si="364"/>
        <v>1815850</v>
      </c>
      <c r="P322" s="68">
        <f t="shared" si="365"/>
        <v>78950</v>
      </c>
      <c r="Q322" s="68">
        <f t="shared" si="365"/>
        <v>1815850</v>
      </c>
      <c r="R322" s="68">
        <f t="shared" si="368"/>
        <v>152983.33333333334</v>
      </c>
      <c r="S322" s="68">
        <f t="shared" si="369"/>
        <v>120000</v>
      </c>
      <c r="T322" s="68">
        <f t="shared" si="370"/>
        <v>135052.38022245569</v>
      </c>
      <c r="U322" s="68">
        <f t="shared" si="371"/>
        <v>94924.711394522223</v>
      </c>
      <c r="V322" s="69">
        <f t="shared" si="372"/>
        <v>0.7028732943333843</v>
      </c>
      <c r="W322" s="68">
        <f t="shared" si="373"/>
        <v>152983.33333333334</v>
      </c>
      <c r="X322" s="68">
        <f t="shared" si="366"/>
        <v>3518616.666666667</v>
      </c>
      <c r="Y322" s="68">
        <v>13</v>
      </c>
      <c r="Z322" s="68">
        <f t="shared" si="374"/>
        <v>1988783.3333333335</v>
      </c>
      <c r="AA322" s="117">
        <v>0.56520000000000004</v>
      </c>
      <c r="AB322" s="68">
        <f t="shared" si="375"/>
        <v>10</v>
      </c>
      <c r="AC322" s="117">
        <v>0.43480000000000002</v>
      </c>
      <c r="AE322" s="63">
        <f t="shared" si="376"/>
        <v>56.521739130434781</v>
      </c>
      <c r="AF322" s="63">
        <f t="shared" si="367"/>
        <v>43.478260869565219</v>
      </c>
      <c r="AH322" s="73">
        <v>13</v>
      </c>
      <c r="AI322" s="73">
        <f t="shared" si="377"/>
        <v>1988783.3333333335</v>
      </c>
    </row>
    <row r="323" spans="1:35" ht="128.25" customHeight="1" x14ac:dyDescent="0.25">
      <c r="A323" s="3">
        <v>198</v>
      </c>
      <c r="B323" s="4">
        <v>54621</v>
      </c>
      <c r="C323" s="269" t="s">
        <v>81</v>
      </c>
      <c r="D323" s="270"/>
      <c r="E323" s="4" t="s">
        <v>31</v>
      </c>
      <c r="F323" s="3"/>
      <c r="G323" s="6">
        <v>6</v>
      </c>
      <c r="H323" s="6">
        <v>6</v>
      </c>
      <c r="I323" s="7" t="s">
        <v>64</v>
      </c>
      <c r="J323" s="68">
        <v>420000</v>
      </c>
      <c r="K323" s="68">
        <f t="shared" si="362"/>
        <v>2520000</v>
      </c>
      <c r="L323" s="68">
        <v>325000</v>
      </c>
      <c r="M323" s="68">
        <f t="shared" si="363"/>
        <v>1950000</v>
      </c>
      <c r="N323" s="68">
        <v>1014875</v>
      </c>
      <c r="O323" s="68">
        <f t="shared" si="364"/>
        <v>6089250</v>
      </c>
      <c r="P323" s="68">
        <f t="shared" si="365"/>
        <v>325000</v>
      </c>
      <c r="Q323" s="68">
        <f t="shared" si="365"/>
        <v>1950000</v>
      </c>
      <c r="R323" s="68">
        <f>AVERAGE(J323,L323,N323)</f>
        <v>586625</v>
      </c>
      <c r="S323" s="68">
        <f t="shared" si="369"/>
        <v>420000</v>
      </c>
      <c r="T323" s="68">
        <f t="shared" si="370"/>
        <v>517426.18378160486</v>
      </c>
      <c r="U323" s="68">
        <f t="shared" si="371"/>
        <v>373904.79653917253</v>
      </c>
      <c r="V323" s="69">
        <f t="shared" si="372"/>
        <v>0.72262442114253378</v>
      </c>
      <c r="W323" s="68">
        <f t="shared" si="373"/>
        <v>586625</v>
      </c>
      <c r="X323" s="68">
        <f t="shared" si="366"/>
        <v>3519750</v>
      </c>
      <c r="Y323" s="68">
        <v>1</v>
      </c>
      <c r="Z323" s="68">
        <f t="shared" si="374"/>
        <v>586625</v>
      </c>
      <c r="AA323" s="117">
        <v>0.16669999999999999</v>
      </c>
      <c r="AB323" s="68">
        <f t="shared" si="375"/>
        <v>5</v>
      </c>
      <c r="AC323" s="117">
        <v>0.83330000000000004</v>
      </c>
      <c r="AE323" s="63">
        <f t="shared" si="376"/>
        <v>16.666666666666668</v>
      </c>
      <c r="AF323" s="63">
        <f t="shared" si="367"/>
        <v>83.333333333333329</v>
      </c>
      <c r="AH323" s="114">
        <v>1</v>
      </c>
      <c r="AI323" s="73">
        <f t="shared" si="377"/>
        <v>586625</v>
      </c>
    </row>
    <row r="324" spans="1:35" ht="29.25" customHeight="1" x14ac:dyDescent="0.25">
      <c r="A324" s="3">
        <v>199</v>
      </c>
      <c r="B324" s="4">
        <v>54621</v>
      </c>
      <c r="C324" s="257" t="s">
        <v>94</v>
      </c>
      <c r="D324" s="257"/>
      <c r="E324" s="4" t="s">
        <v>31</v>
      </c>
      <c r="F324" s="3">
        <v>0</v>
      </c>
      <c r="G324" s="6">
        <v>10</v>
      </c>
      <c r="H324" s="6">
        <v>10</v>
      </c>
      <c r="I324" s="7" t="s">
        <v>85</v>
      </c>
      <c r="J324" s="68">
        <v>45000</v>
      </c>
      <c r="K324" s="68">
        <f t="shared" si="362"/>
        <v>450000</v>
      </c>
      <c r="L324" s="68">
        <v>104000</v>
      </c>
      <c r="M324" s="68">
        <f t="shared" si="363"/>
        <v>1040000</v>
      </c>
      <c r="N324" s="68">
        <v>70752</v>
      </c>
      <c r="O324" s="68">
        <f t="shared" si="364"/>
        <v>707520</v>
      </c>
      <c r="P324" s="68">
        <f t="shared" si="365"/>
        <v>45000</v>
      </c>
      <c r="Q324" s="68">
        <f t="shared" si="365"/>
        <v>450000</v>
      </c>
      <c r="R324" s="68">
        <f t="shared" si="368"/>
        <v>73250.666666666672</v>
      </c>
      <c r="S324" s="68">
        <f t="shared" si="369"/>
        <v>70752</v>
      </c>
      <c r="T324" s="68">
        <f t="shared" si="370"/>
        <v>69182.277974859782</v>
      </c>
      <c r="U324" s="68">
        <f t="shared" si="371"/>
        <v>29579.257957787464</v>
      </c>
      <c r="V324" s="69">
        <f t="shared" si="372"/>
        <v>0.42755542060260432</v>
      </c>
      <c r="W324" s="68">
        <f t="shared" si="373"/>
        <v>73250.666666666672</v>
      </c>
      <c r="X324" s="68">
        <f t="shared" si="366"/>
        <v>732506.66666666674</v>
      </c>
      <c r="Y324" s="68">
        <v>1</v>
      </c>
      <c r="Z324" s="68">
        <f t="shared" si="374"/>
        <v>73250.666666666672</v>
      </c>
      <c r="AA324" s="117">
        <v>0.1</v>
      </c>
      <c r="AB324" s="68">
        <f t="shared" si="375"/>
        <v>9</v>
      </c>
      <c r="AC324" s="117">
        <v>0.9</v>
      </c>
      <c r="AE324" s="63">
        <f t="shared" si="376"/>
        <v>10</v>
      </c>
      <c r="AF324" s="63">
        <f t="shared" si="367"/>
        <v>90</v>
      </c>
      <c r="AH324" s="73">
        <v>1</v>
      </c>
      <c r="AI324" s="73">
        <f t="shared" si="377"/>
        <v>73250.666666666672</v>
      </c>
    </row>
    <row r="325" spans="1:35" ht="169.5" customHeight="1" x14ac:dyDescent="0.25">
      <c r="A325" s="3">
        <v>200</v>
      </c>
      <c r="B325" s="4">
        <v>54621</v>
      </c>
      <c r="C325" s="257" t="s">
        <v>90</v>
      </c>
      <c r="D325" s="257" t="s">
        <v>91</v>
      </c>
      <c r="E325" s="4" t="s">
        <v>31</v>
      </c>
      <c r="F325" s="3">
        <v>0</v>
      </c>
      <c r="G325" s="6">
        <v>10</v>
      </c>
      <c r="H325" s="6">
        <v>10</v>
      </c>
      <c r="I325" s="7" t="s">
        <v>64</v>
      </c>
      <c r="J325" s="68">
        <v>1000000</v>
      </c>
      <c r="K325" s="68">
        <f t="shared" si="362"/>
        <v>10000000</v>
      </c>
      <c r="L325" s="68">
        <v>520000</v>
      </c>
      <c r="M325" s="68">
        <f t="shared" si="363"/>
        <v>5200000</v>
      </c>
      <c r="N325" s="68">
        <v>630315</v>
      </c>
      <c r="O325" s="68">
        <f t="shared" si="364"/>
        <v>6303150</v>
      </c>
      <c r="P325" s="68">
        <f t="shared" si="365"/>
        <v>520000</v>
      </c>
      <c r="Q325" s="68">
        <f t="shared" si="365"/>
        <v>5200000</v>
      </c>
      <c r="R325" s="68">
        <f t="shared" si="368"/>
        <v>716771.66666666663</v>
      </c>
      <c r="S325" s="68">
        <f t="shared" si="369"/>
        <v>630315</v>
      </c>
      <c r="T325" s="68">
        <f t="shared" si="370"/>
        <v>689477.86586189584</v>
      </c>
      <c r="U325" s="68">
        <f t="shared" si="371"/>
        <v>251408.16694835786</v>
      </c>
      <c r="V325" s="69">
        <f t="shared" si="372"/>
        <v>0.36463558787935846</v>
      </c>
      <c r="W325" s="68">
        <f t="shared" si="373"/>
        <v>716771.66666666663</v>
      </c>
      <c r="X325" s="68">
        <f t="shared" si="366"/>
        <v>7167716.666666666</v>
      </c>
      <c r="Y325" s="68">
        <v>1</v>
      </c>
      <c r="Z325" s="68">
        <f t="shared" si="374"/>
        <v>716771.66666666663</v>
      </c>
      <c r="AA325" s="117">
        <v>0.1</v>
      </c>
      <c r="AB325" s="68">
        <f t="shared" si="375"/>
        <v>9</v>
      </c>
      <c r="AC325" s="117">
        <v>0.9</v>
      </c>
      <c r="AE325" s="63">
        <f t="shared" si="376"/>
        <v>10</v>
      </c>
      <c r="AF325" s="63">
        <f t="shared" si="367"/>
        <v>90</v>
      </c>
      <c r="AH325" s="73">
        <v>1</v>
      </c>
      <c r="AI325" s="73">
        <f t="shared" si="377"/>
        <v>716771.66666666663</v>
      </c>
    </row>
    <row r="326" spans="1:35" ht="192.75" customHeight="1" x14ac:dyDescent="0.25">
      <c r="A326" s="3">
        <v>201</v>
      </c>
      <c r="B326" s="4">
        <v>54621</v>
      </c>
      <c r="C326" s="257" t="s">
        <v>88</v>
      </c>
      <c r="D326" s="257" t="s">
        <v>89</v>
      </c>
      <c r="E326" s="4" t="s">
        <v>31</v>
      </c>
      <c r="F326" s="3">
        <v>0</v>
      </c>
      <c r="G326" s="6">
        <v>16</v>
      </c>
      <c r="H326" s="6">
        <v>16</v>
      </c>
      <c r="I326" s="7" t="s">
        <v>64</v>
      </c>
      <c r="J326" s="68">
        <v>280000</v>
      </c>
      <c r="K326" s="68">
        <f t="shared" si="362"/>
        <v>4480000</v>
      </c>
      <c r="L326" s="68">
        <v>455000</v>
      </c>
      <c r="M326" s="68">
        <f t="shared" si="363"/>
        <v>7280000</v>
      </c>
      <c r="N326" s="68">
        <v>315525</v>
      </c>
      <c r="O326" s="68">
        <f t="shared" si="364"/>
        <v>5048400</v>
      </c>
      <c r="P326" s="68">
        <f t="shared" si="365"/>
        <v>280000</v>
      </c>
      <c r="Q326" s="68">
        <f t="shared" si="365"/>
        <v>4480000</v>
      </c>
      <c r="R326" s="68">
        <f t="shared" si="368"/>
        <v>350175</v>
      </c>
      <c r="S326" s="68">
        <f t="shared" si="369"/>
        <v>315525</v>
      </c>
      <c r="T326" s="68">
        <f t="shared" si="370"/>
        <v>342558.22619931254</v>
      </c>
      <c r="U326" s="68">
        <f t="shared" si="371"/>
        <v>92502.523614223624</v>
      </c>
      <c r="V326" s="69">
        <f t="shared" si="372"/>
        <v>0.27003445411467764</v>
      </c>
      <c r="W326" s="68">
        <f t="shared" si="373"/>
        <v>350175</v>
      </c>
      <c r="X326" s="68">
        <f t="shared" si="366"/>
        <v>5602800</v>
      </c>
      <c r="Y326" s="68">
        <v>1</v>
      </c>
      <c r="Z326" s="68">
        <f t="shared" si="374"/>
        <v>350175</v>
      </c>
      <c r="AA326" s="117">
        <v>6.25E-2</v>
      </c>
      <c r="AB326" s="68">
        <f t="shared" si="375"/>
        <v>15</v>
      </c>
      <c r="AC326" s="117">
        <v>0.9375</v>
      </c>
      <c r="AE326" s="63">
        <f>Y326*100/H326</f>
        <v>6.25</v>
      </c>
      <c r="AF326" s="63">
        <f t="shared" si="367"/>
        <v>93.75</v>
      </c>
      <c r="AH326" s="73">
        <v>1</v>
      </c>
      <c r="AI326" s="73">
        <f t="shared" si="377"/>
        <v>350175</v>
      </c>
    </row>
    <row r="327" spans="1:35" ht="95.25" customHeight="1" x14ac:dyDescent="0.25">
      <c r="A327" s="3">
        <v>202</v>
      </c>
      <c r="B327" s="4">
        <v>54621</v>
      </c>
      <c r="C327" s="257" t="s">
        <v>92</v>
      </c>
      <c r="D327" s="257" t="s">
        <v>93</v>
      </c>
      <c r="E327" s="4" t="s">
        <v>31</v>
      </c>
      <c r="F327" s="3">
        <v>0</v>
      </c>
      <c r="G327" s="6">
        <v>11</v>
      </c>
      <c r="H327" s="6">
        <v>11</v>
      </c>
      <c r="I327" s="7" t="s">
        <v>64</v>
      </c>
      <c r="J327" s="68">
        <v>260000</v>
      </c>
      <c r="K327" s="68">
        <f t="shared" si="362"/>
        <v>2860000</v>
      </c>
      <c r="L327" s="68">
        <v>390000</v>
      </c>
      <c r="M327" s="68">
        <f t="shared" si="363"/>
        <v>4290000</v>
      </c>
      <c r="N327" s="68">
        <v>682002</v>
      </c>
      <c r="O327" s="68">
        <f t="shared" si="364"/>
        <v>7502022</v>
      </c>
      <c r="P327" s="68">
        <f t="shared" si="365"/>
        <v>260000</v>
      </c>
      <c r="Q327" s="68">
        <f t="shared" si="365"/>
        <v>2860000</v>
      </c>
      <c r="R327" s="68">
        <f t="shared" si="368"/>
        <v>444000.66666666669</v>
      </c>
      <c r="S327" s="68">
        <f t="shared" si="369"/>
        <v>390000</v>
      </c>
      <c r="T327" s="68">
        <f t="shared" si="370"/>
        <v>410463.49091240385</v>
      </c>
      <c r="U327" s="68">
        <f t="shared" si="371"/>
        <v>216121.43808825008</v>
      </c>
      <c r="V327" s="69">
        <f t="shared" si="372"/>
        <v>0.52653023441339908</v>
      </c>
      <c r="W327" s="68">
        <f t="shared" si="373"/>
        <v>444000.66666666669</v>
      </c>
      <c r="X327" s="68">
        <f t="shared" si="366"/>
        <v>4884007.333333334</v>
      </c>
      <c r="Y327" s="68">
        <v>1</v>
      </c>
      <c r="Z327" s="68">
        <f t="shared" si="374"/>
        <v>444000.66666666669</v>
      </c>
      <c r="AA327" s="117">
        <v>9.0899999999999995E-2</v>
      </c>
      <c r="AB327" s="68">
        <f t="shared" si="375"/>
        <v>10</v>
      </c>
      <c r="AC327" s="117">
        <v>0.90910000000000002</v>
      </c>
      <c r="AE327" s="63">
        <f t="shared" si="376"/>
        <v>9.0909090909090917</v>
      </c>
      <c r="AF327" s="63">
        <f t="shared" si="367"/>
        <v>90.909090909090907</v>
      </c>
      <c r="AH327" s="73">
        <v>1</v>
      </c>
      <c r="AI327" s="73">
        <f t="shared" si="377"/>
        <v>444000.66666666669</v>
      </c>
    </row>
    <row r="328" spans="1:35" ht="45" customHeight="1" x14ac:dyDescent="0.25">
      <c r="A328" s="3">
        <v>203</v>
      </c>
      <c r="B328" s="4">
        <v>54699</v>
      </c>
      <c r="C328" s="278" t="s">
        <v>53</v>
      </c>
      <c r="D328" s="278" t="s">
        <v>54</v>
      </c>
      <c r="E328" s="4" t="s">
        <v>18</v>
      </c>
      <c r="F328" s="3">
        <v>0</v>
      </c>
      <c r="G328" s="6">
        <v>3</v>
      </c>
      <c r="H328" s="6">
        <v>3</v>
      </c>
      <c r="I328" s="7">
        <v>72153605</v>
      </c>
      <c r="J328" s="68">
        <v>280000</v>
      </c>
      <c r="K328" s="68">
        <f t="shared" si="362"/>
        <v>840000</v>
      </c>
      <c r="L328" s="68">
        <v>325000</v>
      </c>
      <c r="M328" s="68">
        <f t="shared" si="363"/>
        <v>975000</v>
      </c>
      <c r="N328" s="68">
        <v>74744</v>
      </c>
      <c r="O328" s="68">
        <f t="shared" si="364"/>
        <v>224232</v>
      </c>
      <c r="P328" s="68">
        <f t="shared" si="365"/>
        <v>74744</v>
      </c>
      <c r="Q328" s="68">
        <f t="shared" si="365"/>
        <v>224232</v>
      </c>
      <c r="R328" s="68">
        <f t="shared" si="368"/>
        <v>226581.33333333334</v>
      </c>
      <c r="S328" s="68">
        <f t="shared" si="369"/>
        <v>280000</v>
      </c>
      <c r="T328" s="68">
        <f t="shared" si="370"/>
        <v>189469.4710672441</v>
      </c>
      <c r="U328" s="68">
        <f t="shared" si="371"/>
        <v>133406.07874206229</v>
      </c>
      <c r="V328" s="69">
        <f t="shared" si="372"/>
        <v>0.70410329427011231</v>
      </c>
      <c r="W328" s="68">
        <f t="shared" si="373"/>
        <v>226581.33333333334</v>
      </c>
      <c r="X328" s="68">
        <f t="shared" si="366"/>
        <v>679744</v>
      </c>
      <c r="Y328" s="68">
        <v>1</v>
      </c>
      <c r="Z328" s="68">
        <f t="shared" si="374"/>
        <v>226581.33333333334</v>
      </c>
      <c r="AA328" s="117">
        <v>0.33329999999999999</v>
      </c>
      <c r="AB328" s="68">
        <f t="shared" si="375"/>
        <v>2</v>
      </c>
      <c r="AC328" s="117">
        <v>0.66669999999999996</v>
      </c>
      <c r="AE328" s="63">
        <f t="shared" si="376"/>
        <v>33.333333333333336</v>
      </c>
      <c r="AF328" s="63">
        <f t="shared" si="367"/>
        <v>66.666666666666657</v>
      </c>
      <c r="AH328" s="73">
        <v>1</v>
      </c>
      <c r="AI328" s="73">
        <f t="shared" si="377"/>
        <v>226581.33333333334</v>
      </c>
    </row>
    <row r="329" spans="1:35" x14ac:dyDescent="0.25">
      <c r="A329" s="88"/>
      <c r="B329" s="88"/>
      <c r="C329" s="89"/>
      <c r="D329" s="89"/>
      <c r="E329" s="88"/>
      <c r="F329" s="88"/>
      <c r="G329" s="90"/>
      <c r="H329" s="90"/>
      <c r="I329" s="88"/>
      <c r="J329" s="50"/>
      <c r="K329" s="50"/>
      <c r="L329" s="50"/>
      <c r="M329" s="50"/>
      <c r="N329" s="50"/>
      <c r="O329" s="50"/>
      <c r="P329" s="78"/>
      <c r="Q329" s="78"/>
      <c r="R329" s="74"/>
      <c r="S329" s="74"/>
      <c r="T329" s="74"/>
      <c r="U329" s="74"/>
      <c r="V329" s="74"/>
      <c r="W329" s="74"/>
      <c r="X329" s="74"/>
    </row>
    <row r="330" spans="1:35" x14ac:dyDescent="0.25">
      <c r="A330" s="256" t="s">
        <v>2</v>
      </c>
      <c r="B330" s="256"/>
      <c r="C330" s="256"/>
      <c r="D330" s="256"/>
      <c r="E330" s="256" t="s">
        <v>3</v>
      </c>
      <c r="F330" s="256"/>
      <c r="G330" s="256" t="s">
        <v>4</v>
      </c>
      <c r="H330" s="256"/>
      <c r="I330" s="256"/>
      <c r="J330" s="50"/>
      <c r="K330" s="50"/>
      <c r="L330" s="50"/>
      <c r="M330" s="50"/>
      <c r="N330" s="50"/>
      <c r="O330" s="50"/>
      <c r="P330" s="78"/>
      <c r="Q330" s="78"/>
      <c r="R330" s="74"/>
      <c r="S330" s="74"/>
      <c r="T330" s="74"/>
      <c r="U330" s="74"/>
      <c r="V330" s="74"/>
      <c r="W330" s="74"/>
      <c r="X330" s="74"/>
    </row>
    <row r="331" spans="1:35" ht="15" customHeight="1" x14ac:dyDescent="0.25">
      <c r="A331" s="256" t="s">
        <v>95</v>
      </c>
      <c r="B331" s="256"/>
      <c r="C331" s="256"/>
      <c r="D331" s="256"/>
      <c r="E331" s="256" t="s">
        <v>96</v>
      </c>
      <c r="F331" s="256"/>
      <c r="G331" s="256"/>
      <c r="H331" s="256"/>
      <c r="I331" s="256"/>
      <c r="J331" s="262" t="s">
        <v>162</v>
      </c>
      <c r="K331" s="262"/>
      <c r="L331" s="263" t="s">
        <v>164</v>
      </c>
      <c r="M331" s="263"/>
      <c r="N331" s="264" t="s">
        <v>163</v>
      </c>
      <c r="O331" s="264"/>
      <c r="P331" s="265" t="s">
        <v>159</v>
      </c>
      <c r="Q331" s="265"/>
      <c r="R331" s="266" t="s">
        <v>166</v>
      </c>
      <c r="S331" s="267" t="s">
        <v>167</v>
      </c>
      <c r="T331" s="258" t="s">
        <v>168</v>
      </c>
      <c r="U331" s="259" t="s">
        <v>169</v>
      </c>
      <c r="V331" s="260" t="s">
        <v>174</v>
      </c>
      <c r="W331" s="271" t="s">
        <v>170</v>
      </c>
      <c r="X331" s="272"/>
      <c r="Y331" s="300" t="s">
        <v>183</v>
      </c>
      <c r="Z331" s="301"/>
      <c r="AA331" s="302"/>
      <c r="AB331" s="303" t="s">
        <v>184</v>
      </c>
      <c r="AC331" s="303"/>
    </row>
    <row r="332" spans="1:35" ht="45" x14ac:dyDescent="0.25">
      <c r="A332" s="1" t="s">
        <v>7</v>
      </c>
      <c r="B332" s="51" t="s">
        <v>8</v>
      </c>
      <c r="C332" s="256" t="s">
        <v>9</v>
      </c>
      <c r="D332" s="256"/>
      <c r="E332" s="51" t="s">
        <v>10</v>
      </c>
      <c r="F332" s="2" t="s">
        <v>11</v>
      </c>
      <c r="G332" s="51" t="s">
        <v>12</v>
      </c>
      <c r="H332" s="2" t="s">
        <v>13</v>
      </c>
      <c r="I332" s="51" t="s">
        <v>14</v>
      </c>
      <c r="J332" s="45" t="s">
        <v>160</v>
      </c>
      <c r="K332" s="45" t="s">
        <v>161</v>
      </c>
      <c r="L332" s="46" t="s">
        <v>160</v>
      </c>
      <c r="M332" s="46" t="s">
        <v>161</v>
      </c>
      <c r="N332" s="47" t="s">
        <v>160</v>
      </c>
      <c r="O332" s="47" t="s">
        <v>161</v>
      </c>
      <c r="P332" s="76" t="s">
        <v>160</v>
      </c>
      <c r="Q332" s="76" t="s">
        <v>161</v>
      </c>
      <c r="R332" s="266"/>
      <c r="S332" s="267"/>
      <c r="T332" s="258"/>
      <c r="U332" s="259"/>
      <c r="V332" s="261"/>
      <c r="W332" s="77" t="s">
        <v>160</v>
      </c>
      <c r="X332" s="77" t="s">
        <v>161</v>
      </c>
      <c r="Y332" s="109" t="s">
        <v>185</v>
      </c>
      <c r="Z332" s="109" t="s">
        <v>161</v>
      </c>
      <c r="AA332" s="109" t="s">
        <v>186</v>
      </c>
      <c r="AB332" s="109" t="s">
        <v>185</v>
      </c>
      <c r="AC332" s="109" t="s">
        <v>186</v>
      </c>
    </row>
    <row r="333" spans="1:35" ht="34.5" customHeight="1" x14ac:dyDescent="0.25">
      <c r="A333" s="3">
        <v>204</v>
      </c>
      <c r="B333" s="4">
        <v>54730</v>
      </c>
      <c r="C333" s="277" t="s">
        <v>129</v>
      </c>
      <c r="D333" s="277" t="s">
        <v>130</v>
      </c>
      <c r="E333" s="4" t="s">
        <v>18</v>
      </c>
      <c r="F333" s="3">
        <v>0</v>
      </c>
      <c r="G333" s="6">
        <v>54.68</v>
      </c>
      <c r="H333" s="6">
        <v>54.68</v>
      </c>
      <c r="I333" s="7">
        <v>73181104</v>
      </c>
      <c r="J333" s="66">
        <v>21000</v>
      </c>
      <c r="K333" s="68">
        <f>H333*J333</f>
        <v>1148280</v>
      </c>
      <c r="L333" s="68">
        <v>52000</v>
      </c>
      <c r="M333" s="68">
        <f>H333*L333</f>
        <v>2843360</v>
      </c>
      <c r="N333" s="68">
        <v>12535</v>
      </c>
      <c r="O333" s="68">
        <f>H333*N333</f>
        <v>685413.8</v>
      </c>
      <c r="P333" s="68">
        <f t="shared" ref="P333:Q336" si="378">MIN(J333,L333,N333)</f>
        <v>12535</v>
      </c>
      <c r="Q333" s="68">
        <f t="shared" si="378"/>
        <v>685413.8</v>
      </c>
      <c r="R333" s="68">
        <f>AVERAGE(J333,L333,N333)</f>
        <v>28511.666666666668</v>
      </c>
      <c r="S333" s="68">
        <f>MEDIAN(J333,L333,N333)</f>
        <v>21000</v>
      </c>
      <c r="T333" s="68">
        <f>GEOMEAN(J333,L333,N333)</f>
        <v>23921.164937690835</v>
      </c>
      <c r="U333" s="68">
        <f>STDEV(J333,L333,N333)</f>
        <v>20777.160738015511</v>
      </c>
      <c r="V333" s="69">
        <f>U333/T333</f>
        <v>0.86856809825672221</v>
      </c>
      <c r="W333" s="68">
        <f>+R333</f>
        <v>28511.666666666668</v>
      </c>
      <c r="X333" s="68">
        <f>H333*W333</f>
        <v>1559017.9333333333</v>
      </c>
      <c r="Y333" s="68">
        <v>25.99</v>
      </c>
      <c r="Z333" s="68">
        <f>W333*Y333</f>
        <v>741018.21666666667</v>
      </c>
      <c r="AA333" s="117">
        <v>0.4753</v>
      </c>
      <c r="AB333" s="68">
        <f>H333-Y333</f>
        <v>28.69</v>
      </c>
      <c r="AC333" s="117">
        <v>0.52470000000000006</v>
      </c>
      <c r="AE333" s="63">
        <f t="shared" ref="AE333:AE336" si="379">Y333*100/H333</f>
        <v>47.531089978054133</v>
      </c>
      <c r="AF333" s="63">
        <f t="shared" ref="AF333:AF336" si="380">100-AE333</f>
        <v>52.468910021945867</v>
      </c>
      <c r="AH333" s="113">
        <v>25.99</v>
      </c>
      <c r="AI333" s="73">
        <f>AH333*W333</f>
        <v>741018.21666666667</v>
      </c>
    </row>
    <row r="334" spans="1:35" ht="36" customHeight="1" x14ac:dyDescent="0.25">
      <c r="A334" s="3">
        <v>205</v>
      </c>
      <c r="B334" s="3">
        <v>54740</v>
      </c>
      <c r="C334" s="277" t="s">
        <v>97</v>
      </c>
      <c r="D334" s="277" t="s">
        <v>98</v>
      </c>
      <c r="E334" s="4" t="s">
        <v>18</v>
      </c>
      <c r="F334" s="3">
        <v>0</v>
      </c>
      <c r="G334" s="6">
        <v>85</v>
      </c>
      <c r="H334" s="6">
        <v>85</v>
      </c>
      <c r="I334" s="7">
        <v>73151801</v>
      </c>
      <c r="J334" s="66">
        <v>65000</v>
      </c>
      <c r="K334" s="68">
        <f>H334*J334</f>
        <v>5525000</v>
      </c>
      <c r="L334" s="68">
        <v>78000</v>
      </c>
      <c r="M334" s="68">
        <f>H334*L334</f>
        <v>6630000</v>
      </c>
      <c r="N334" s="68">
        <v>69411</v>
      </c>
      <c r="O334" s="68">
        <f>H334*N334</f>
        <v>5899935</v>
      </c>
      <c r="P334" s="68">
        <f t="shared" si="378"/>
        <v>65000</v>
      </c>
      <c r="Q334" s="68">
        <f t="shared" si="378"/>
        <v>5525000</v>
      </c>
      <c r="R334" s="68">
        <f t="shared" ref="R334:R336" si="381">AVERAGE(J334,L334,N334)</f>
        <v>70803.666666666672</v>
      </c>
      <c r="S334" s="68">
        <f t="shared" ref="S334:S336" si="382">MEDIAN(J334,L334,N334)</f>
        <v>69411</v>
      </c>
      <c r="T334" s="68">
        <f t="shared" ref="T334:T336" si="383">GEOMEAN(J334,L334,N334)</f>
        <v>70601.200668669349</v>
      </c>
      <c r="U334" s="68">
        <f t="shared" ref="U334:U336" si="384">STDEV(J334,L334,N334)</f>
        <v>6610.9485199427572</v>
      </c>
      <c r="V334" s="69">
        <f t="shared" ref="V334:V336" si="385">U334/T334</f>
        <v>9.3637904983625772E-2</v>
      </c>
      <c r="W334" s="68">
        <f t="shared" ref="W334:W335" si="386">+R334</f>
        <v>70803.666666666672</v>
      </c>
      <c r="X334" s="68">
        <f>H334*W334</f>
        <v>6018311.666666667</v>
      </c>
      <c r="Y334" s="68">
        <v>25</v>
      </c>
      <c r="Z334" s="68">
        <f t="shared" ref="Z334:Z336" si="387">W334*Y334</f>
        <v>1770091.6666666667</v>
      </c>
      <c r="AA334" s="117">
        <v>0.29409999999999997</v>
      </c>
      <c r="AB334" s="68">
        <f t="shared" ref="AB334:AB336" si="388">H334-Y334</f>
        <v>60</v>
      </c>
      <c r="AC334" s="117">
        <v>0.70589999999999997</v>
      </c>
      <c r="AE334" s="63">
        <f t="shared" si="379"/>
        <v>29.411764705882351</v>
      </c>
      <c r="AF334" s="63">
        <f t="shared" si="380"/>
        <v>70.588235294117652</v>
      </c>
      <c r="AH334" s="113">
        <v>25</v>
      </c>
      <c r="AI334" s="73">
        <f t="shared" ref="AI334:AI336" si="389">AH334*W334</f>
        <v>1770091.6666666667</v>
      </c>
    </row>
    <row r="335" spans="1:35" ht="41.25" customHeight="1" x14ac:dyDescent="0.25">
      <c r="A335" s="3">
        <v>206</v>
      </c>
      <c r="B335" s="4">
        <v>54730</v>
      </c>
      <c r="C335" s="268" t="s">
        <v>99</v>
      </c>
      <c r="D335" s="268" t="s">
        <v>100</v>
      </c>
      <c r="E335" s="4" t="s">
        <v>18</v>
      </c>
      <c r="F335" s="3">
        <v>0</v>
      </c>
      <c r="G335" s="6">
        <v>89</v>
      </c>
      <c r="H335" s="6">
        <v>89</v>
      </c>
      <c r="I335" s="7">
        <v>72151303</v>
      </c>
      <c r="J335" s="66">
        <v>29000</v>
      </c>
      <c r="K335" s="68">
        <f>H335*J335</f>
        <v>2581000</v>
      </c>
      <c r="L335" s="68">
        <v>78000</v>
      </c>
      <c r="M335" s="68">
        <f>H335*L335</f>
        <v>6942000</v>
      </c>
      <c r="N335" s="72">
        <v>23817</v>
      </c>
      <c r="O335" s="68">
        <f>H335*N335</f>
        <v>2119713</v>
      </c>
      <c r="P335" s="68">
        <f t="shared" si="378"/>
        <v>23817</v>
      </c>
      <c r="Q335" s="68">
        <f t="shared" si="378"/>
        <v>2119713</v>
      </c>
      <c r="R335" s="68">
        <f t="shared" si="381"/>
        <v>43605.666666666664</v>
      </c>
      <c r="S335" s="68">
        <f t="shared" si="382"/>
        <v>29000</v>
      </c>
      <c r="T335" s="68">
        <f t="shared" si="383"/>
        <v>37768.223062938385</v>
      </c>
      <c r="U335" s="68">
        <f t="shared" si="384"/>
        <v>29898.88787786819</v>
      </c>
      <c r="V335" s="69">
        <f t="shared" si="385"/>
        <v>0.79164137079056007</v>
      </c>
      <c r="W335" s="68">
        <f t="shared" si="386"/>
        <v>43605.666666666664</v>
      </c>
      <c r="X335" s="68">
        <f>H335*W335</f>
        <v>3880904.333333333</v>
      </c>
      <c r="Y335" s="68">
        <v>29</v>
      </c>
      <c r="Z335" s="68">
        <f t="shared" si="387"/>
        <v>1264564.3333333333</v>
      </c>
      <c r="AA335" s="117">
        <v>0.32579999999999998</v>
      </c>
      <c r="AB335" s="68">
        <f t="shared" si="388"/>
        <v>60</v>
      </c>
      <c r="AC335" s="117">
        <v>0.67420000000000002</v>
      </c>
      <c r="AE335" s="63">
        <f t="shared" si="379"/>
        <v>32.584269662921351</v>
      </c>
      <c r="AF335" s="63">
        <f t="shared" si="380"/>
        <v>67.415730337078656</v>
      </c>
      <c r="AH335" s="113">
        <v>29</v>
      </c>
      <c r="AI335" s="73">
        <f t="shared" si="389"/>
        <v>1264564.3333333333</v>
      </c>
    </row>
    <row r="336" spans="1:35" ht="39.75" customHeight="1" x14ac:dyDescent="0.25">
      <c r="A336" s="3">
        <v>207</v>
      </c>
      <c r="B336" s="4">
        <v>54760</v>
      </c>
      <c r="C336" s="281" t="s">
        <v>106</v>
      </c>
      <c r="D336" s="282" t="s">
        <v>107</v>
      </c>
      <c r="E336" s="4" t="s">
        <v>31</v>
      </c>
      <c r="F336" s="3">
        <v>0</v>
      </c>
      <c r="G336" s="6">
        <v>8</v>
      </c>
      <c r="H336" s="6">
        <v>8</v>
      </c>
      <c r="I336" s="7">
        <v>72153605</v>
      </c>
      <c r="J336" s="66">
        <v>420000</v>
      </c>
      <c r="K336" s="68">
        <f>H336*J336</f>
        <v>3360000</v>
      </c>
      <c r="L336" s="68">
        <v>455000</v>
      </c>
      <c r="M336" s="68">
        <f>H336*L336</f>
        <v>3640000</v>
      </c>
      <c r="N336" s="72">
        <v>2264860</v>
      </c>
      <c r="O336" s="68">
        <f>H336*N336</f>
        <v>18118880</v>
      </c>
      <c r="P336" s="68">
        <f t="shared" si="378"/>
        <v>420000</v>
      </c>
      <c r="Q336" s="68">
        <f t="shared" si="378"/>
        <v>3360000</v>
      </c>
      <c r="R336" s="68">
        <f t="shared" si="381"/>
        <v>1046620</v>
      </c>
      <c r="S336" s="68">
        <f t="shared" si="382"/>
        <v>455000</v>
      </c>
      <c r="T336" s="68">
        <f t="shared" si="383"/>
        <v>756427.57020526507</v>
      </c>
      <c r="U336" s="68">
        <f t="shared" si="384"/>
        <v>1055171.9164193103</v>
      </c>
      <c r="V336" s="69">
        <f t="shared" si="385"/>
        <v>1.3949411126474112</v>
      </c>
      <c r="W336" s="68">
        <f>+P336</f>
        <v>420000</v>
      </c>
      <c r="X336" s="68">
        <f>H336*W336</f>
        <v>3360000</v>
      </c>
      <c r="Y336" s="68">
        <v>1</v>
      </c>
      <c r="Z336" s="68">
        <f t="shared" si="387"/>
        <v>420000</v>
      </c>
      <c r="AA336" s="117">
        <v>0.125</v>
      </c>
      <c r="AB336" s="68">
        <f t="shared" si="388"/>
        <v>7</v>
      </c>
      <c r="AC336" s="117">
        <v>0.875</v>
      </c>
      <c r="AE336" s="63">
        <f t="shared" si="379"/>
        <v>12.5</v>
      </c>
      <c r="AF336" s="63">
        <f t="shared" si="380"/>
        <v>87.5</v>
      </c>
      <c r="AH336" s="113">
        <v>1</v>
      </c>
      <c r="AI336" s="73">
        <f t="shared" si="389"/>
        <v>420000</v>
      </c>
    </row>
    <row r="337" spans="1:35" ht="19.5" customHeight="1" x14ac:dyDescent="0.25">
      <c r="A337" s="74"/>
      <c r="B337" s="74"/>
      <c r="C337" s="298" t="s">
        <v>177</v>
      </c>
      <c r="D337" s="299"/>
      <c r="E337" s="74"/>
      <c r="F337" s="74"/>
      <c r="G337" s="74"/>
      <c r="H337" s="74"/>
      <c r="I337" s="74"/>
      <c r="J337" s="49"/>
      <c r="K337" s="68">
        <f>SUM(K6:K336)</f>
        <v>447634970</v>
      </c>
      <c r="L337" s="73"/>
      <c r="M337" s="68">
        <f>SUM(M6:M336)</f>
        <v>565647212</v>
      </c>
      <c r="N337" s="73"/>
      <c r="O337" s="68">
        <f>SUM(O6:O336)</f>
        <v>726387892.37000024</v>
      </c>
      <c r="P337" s="73"/>
      <c r="Q337" s="108"/>
      <c r="R337" s="74"/>
      <c r="S337" s="74"/>
      <c r="T337" s="74"/>
      <c r="U337" s="74"/>
      <c r="V337" s="74"/>
      <c r="W337" s="74"/>
      <c r="X337" s="68">
        <f>SUM(X6:X336)</f>
        <v>557972086.63999987</v>
      </c>
      <c r="Z337" s="68">
        <f>SUM(Z6:Z336)</f>
        <v>270753563.08333319</v>
      </c>
      <c r="AI337" s="73">
        <f>SUM(AI6:AI336)</f>
        <v>270753563.08333319</v>
      </c>
    </row>
    <row r="338" spans="1:35" ht="28.5" customHeight="1" x14ac:dyDescent="0.25">
      <c r="A338" s="74"/>
      <c r="B338" s="74"/>
      <c r="C338" s="298" t="s">
        <v>178</v>
      </c>
      <c r="D338" s="299"/>
      <c r="E338" s="74"/>
      <c r="F338" s="74"/>
      <c r="G338" s="74"/>
      <c r="H338" s="74"/>
      <c r="I338" s="74"/>
      <c r="K338" s="68">
        <f>K337*20%</f>
        <v>89526994</v>
      </c>
      <c r="L338" s="73"/>
      <c r="M338" s="68">
        <f>M337*20%</f>
        <v>113129442.40000001</v>
      </c>
      <c r="N338" s="73"/>
      <c r="O338" s="68">
        <f>O337*20%</f>
        <v>145277578.47400007</v>
      </c>
      <c r="P338" s="73"/>
      <c r="Q338" s="75"/>
      <c r="R338" s="74"/>
      <c r="S338" s="74"/>
      <c r="T338" s="74"/>
      <c r="U338" s="74"/>
      <c r="V338" s="74"/>
      <c r="W338" s="74"/>
      <c r="X338" s="68">
        <f>X337*20%</f>
        <v>111594417.32799998</v>
      </c>
      <c r="Z338" s="68">
        <f>Z337*20%</f>
        <v>54150712.616666645</v>
      </c>
      <c r="AI338" s="73">
        <f>AI337*20%</f>
        <v>54150712.616666645</v>
      </c>
    </row>
    <row r="339" spans="1:35" ht="19.5" customHeight="1" x14ac:dyDescent="0.25">
      <c r="A339" s="74"/>
      <c r="B339" s="74"/>
      <c r="C339" s="298" t="s">
        <v>179</v>
      </c>
      <c r="D339" s="299"/>
      <c r="E339" s="74"/>
      <c r="F339" s="74"/>
      <c r="G339" s="74"/>
      <c r="H339" s="74"/>
      <c r="I339" s="74"/>
      <c r="K339" s="68">
        <f>K337*1%</f>
        <v>4476349.7</v>
      </c>
      <c r="L339" s="73"/>
      <c r="M339" s="68">
        <f>M337*1%</f>
        <v>5656472.1200000001</v>
      </c>
      <c r="N339" s="73"/>
      <c r="O339" s="68">
        <f>O337*1%</f>
        <v>7263878.923700003</v>
      </c>
      <c r="P339" s="73"/>
      <c r="Q339" s="108"/>
      <c r="R339" s="74"/>
      <c r="S339" s="74"/>
      <c r="T339" s="74"/>
      <c r="U339" s="74"/>
      <c r="V339" s="74"/>
      <c r="W339" s="74"/>
      <c r="X339" s="68">
        <f>X337*1%</f>
        <v>5579720.8663999988</v>
      </c>
      <c r="Z339" s="68">
        <f>Z337*1%</f>
        <v>2707535.630833332</v>
      </c>
      <c r="AI339" s="73">
        <f>AI337*1%</f>
        <v>2707535.630833332</v>
      </c>
    </row>
    <row r="340" spans="1:35" ht="19.5" customHeight="1" x14ac:dyDescent="0.25">
      <c r="A340" s="74"/>
      <c r="B340" s="74"/>
      <c r="C340" s="298" t="s">
        <v>180</v>
      </c>
      <c r="D340" s="299"/>
      <c r="E340" s="74"/>
      <c r="F340" s="74"/>
      <c r="G340" s="74"/>
      <c r="H340" s="74"/>
      <c r="I340" s="74"/>
      <c r="K340" s="68">
        <f>K337*4%</f>
        <v>17905398.800000001</v>
      </c>
      <c r="L340" s="73"/>
      <c r="M340" s="68">
        <f>M337*4%</f>
        <v>22625888.48</v>
      </c>
      <c r="N340" s="73"/>
      <c r="O340" s="68">
        <f>O337*4%</f>
        <v>29055515.694800012</v>
      </c>
      <c r="P340" s="73"/>
      <c r="Q340" s="108"/>
      <c r="R340" s="74"/>
      <c r="S340" s="74"/>
      <c r="T340" s="74"/>
      <c r="U340" s="74"/>
      <c r="V340" s="74"/>
      <c r="W340" s="74"/>
      <c r="X340" s="68">
        <f>X337*4%</f>
        <v>22318883.465599995</v>
      </c>
      <c r="Z340" s="68">
        <f>Z337*4%</f>
        <v>10830142.523333328</v>
      </c>
      <c r="AI340" s="73">
        <f>AI337*4%</f>
        <v>10830142.523333328</v>
      </c>
    </row>
    <row r="341" spans="1:35" ht="28.5" customHeight="1" x14ac:dyDescent="0.25">
      <c r="A341" s="74"/>
      <c r="B341" s="74"/>
      <c r="C341" s="298" t="s">
        <v>181</v>
      </c>
      <c r="D341" s="299"/>
      <c r="E341" s="74"/>
      <c r="F341" s="74"/>
      <c r="G341" s="74"/>
      <c r="H341" s="74"/>
      <c r="I341" s="74"/>
      <c r="K341" s="68">
        <f>K340*19%</f>
        <v>3402025.7720000003</v>
      </c>
      <c r="L341" s="73"/>
      <c r="M341" s="68">
        <f>M340*19%</f>
        <v>4298918.8112000003</v>
      </c>
      <c r="N341" s="73"/>
      <c r="O341" s="68">
        <f>O340*19%</f>
        <v>5520547.9820120027</v>
      </c>
      <c r="P341" s="73"/>
      <c r="Q341" s="108"/>
      <c r="R341" s="74"/>
      <c r="S341" s="74"/>
      <c r="T341" s="74"/>
      <c r="U341" s="74"/>
      <c r="V341" s="74"/>
      <c r="W341" s="74"/>
      <c r="X341" s="68">
        <f>X340*19%</f>
        <v>4240587.8584639989</v>
      </c>
      <c r="Z341" s="68">
        <f>Z340*19%</f>
        <v>2057727.0794333324</v>
      </c>
      <c r="AI341" s="73">
        <f>AI340*19%</f>
        <v>2057727.0794333324</v>
      </c>
    </row>
    <row r="342" spans="1:35" ht="19.5" customHeight="1" x14ac:dyDescent="0.25">
      <c r="A342" s="74"/>
      <c r="B342" s="74"/>
      <c r="C342" s="298" t="s">
        <v>182</v>
      </c>
      <c r="D342" s="299"/>
      <c r="E342" s="74"/>
      <c r="F342" s="74"/>
      <c r="G342" s="74"/>
      <c r="H342" s="74"/>
      <c r="I342" s="74"/>
      <c r="K342" s="68">
        <f>K337+K338+K339+K340+K341</f>
        <v>562945738.27199996</v>
      </c>
      <c r="L342" s="74"/>
      <c r="M342" s="68">
        <f>M337+M338+M339+M340+M341</f>
        <v>711357933.81120002</v>
      </c>
      <c r="N342" s="74"/>
      <c r="O342" s="68">
        <f>O337+O338+O339+O340+O341</f>
        <v>913505413.44451237</v>
      </c>
      <c r="P342" s="74"/>
      <c r="Q342" s="108"/>
      <c r="R342" s="74"/>
      <c r="S342" s="74"/>
      <c r="T342" s="74"/>
      <c r="U342" s="74"/>
      <c r="V342" s="74"/>
      <c r="W342" s="74"/>
      <c r="X342" s="68">
        <f>X337+X338+X339+X340+X341</f>
        <v>701705696.15846384</v>
      </c>
      <c r="Z342" s="68">
        <f>Z337+Z338+Z339+Z340+Z341</f>
        <v>340499680.93359977</v>
      </c>
      <c r="AI342" s="73">
        <f>AI337+AI338+AI339+AI340+AI341</f>
        <v>340499680.93359977</v>
      </c>
    </row>
    <row r="344" spans="1:35" x14ac:dyDescent="0.25">
      <c r="X344" s="64">
        <f>X342-Z344</f>
        <v>361205696.15846384</v>
      </c>
      <c r="Z344" s="73">
        <v>340500000</v>
      </c>
      <c r="AH344" s="73">
        <f>Z344-AI342</f>
        <v>319.06640022993088</v>
      </c>
    </row>
    <row r="345" spans="1:35" x14ac:dyDescent="0.25">
      <c r="Z345" s="65">
        <f>Z344-Z342</f>
        <v>319.06640022993088</v>
      </c>
    </row>
  </sheetData>
  <mergeCells count="777">
    <mergeCell ref="Y318:AA318"/>
    <mergeCell ref="AB318:AC318"/>
    <mergeCell ref="Y331:AA331"/>
    <mergeCell ref="AB331:AC331"/>
    <mergeCell ref="W4:W5"/>
    <mergeCell ref="Y291:AA291"/>
    <mergeCell ref="AB291:AC291"/>
    <mergeCell ref="Y299:AA299"/>
    <mergeCell ref="AB299:AC299"/>
    <mergeCell ref="Y305:AA305"/>
    <mergeCell ref="AB305:AC305"/>
    <mergeCell ref="Y267:AA267"/>
    <mergeCell ref="AB267:AC267"/>
    <mergeCell ref="Y275:AA275"/>
    <mergeCell ref="AB275:AC275"/>
    <mergeCell ref="Y283:AA283"/>
    <mergeCell ref="AB283:AC283"/>
    <mergeCell ref="Y217:AA217"/>
    <mergeCell ref="AB217:AC217"/>
    <mergeCell ref="Y237:AA237"/>
    <mergeCell ref="AB237:AC237"/>
    <mergeCell ref="Y256:AA256"/>
    <mergeCell ref="AB256:AC256"/>
    <mergeCell ref="Y192:AA192"/>
    <mergeCell ref="AB192:AC192"/>
    <mergeCell ref="Y199:AA199"/>
    <mergeCell ref="AB199:AC199"/>
    <mergeCell ref="Y209:AA209"/>
    <mergeCell ref="AB209:AC209"/>
    <mergeCell ref="Y163:AA163"/>
    <mergeCell ref="AB163:AC163"/>
    <mergeCell ref="Y172:AA172"/>
    <mergeCell ref="AB172:AC172"/>
    <mergeCell ref="Y184:AA184"/>
    <mergeCell ref="AB184:AC184"/>
    <mergeCell ref="AB114:AC114"/>
    <mergeCell ref="Y134:AA134"/>
    <mergeCell ref="AB134:AC134"/>
    <mergeCell ref="Y146:AA146"/>
    <mergeCell ref="AB146:AC146"/>
    <mergeCell ref="Y153:AA153"/>
    <mergeCell ref="AB153:AC153"/>
    <mergeCell ref="AB76:AC76"/>
    <mergeCell ref="Y85:AA85"/>
    <mergeCell ref="AB85:AC85"/>
    <mergeCell ref="Y95:AA95"/>
    <mergeCell ref="AB95:AC95"/>
    <mergeCell ref="Y102:AA102"/>
    <mergeCell ref="AB102:AC102"/>
    <mergeCell ref="Y114:AA114"/>
    <mergeCell ref="AB11:AC11"/>
    <mergeCell ref="Y29:AA29"/>
    <mergeCell ref="AB29:AC29"/>
    <mergeCell ref="Y53:AA53"/>
    <mergeCell ref="AB53:AC53"/>
    <mergeCell ref="Y64:AA64"/>
    <mergeCell ref="AB64:AC64"/>
    <mergeCell ref="Y11:AA11"/>
    <mergeCell ref="Y76:AA76"/>
    <mergeCell ref="C339:D339"/>
    <mergeCell ref="C340:D340"/>
    <mergeCell ref="C341:D341"/>
    <mergeCell ref="C342:D342"/>
    <mergeCell ref="Y4:AA4"/>
    <mergeCell ref="AB4:AC4"/>
    <mergeCell ref="C333:D333"/>
    <mergeCell ref="C334:D334"/>
    <mergeCell ref="C335:D335"/>
    <mergeCell ref="C336:D336"/>
    <mergeCell ref="C337:D337"/>
    <mergeCell ref="C338:D338"/>
    <mergeCell ref="T331:T332"/>
    <mergeCell ref="U331:U332"/>
    <mergeCell ref="V331:V332"/>
    <mergeCell ref="W331:X331"/>
    <mergeCell ref="C332:D332"/>
    <mergeCell ref="J331:K331"/>
    <mergeCell ref="L331:M331"/>
    <mergeCell ref="N331:O331"/>
    <mergeCell ref="P331:Q331"/>
    <mergeCell ref="R331:R332"/>
    <mergeCell ref="S331:S332"/>
    <mergeCell ref="A330:D330"/>
    <mergeCell ref="E330:F330"/>
    <mergeCell ref="G330:I331"/>
    <mergeCell ref="A331:D331"/>
    <mergeCell ref="E331:F331"/>
    <mergeCell ref="C323:D323"/>
    <mergeCell ref="C324:D324"/>
    <mergeCell ref="C325:D325"/>
    <mergeCell ref="C326:D326"/>
    <mergeCell ref="C327:D327"/>
    <mergeCell ref="C328:D328"/>
    <mergeCell ref="W318:X318"/>
    <mergeCell ref="C319:D319"/>
    <mergeCell ref="C320:D320"/>
    <mergeCell ref="C321:D321"/>
    <mergeCell ref="C322:D322"/>
    <mergeCell ref="P318:Q318"/>
    <mergeCell ref="R318:R319"/>
    <mergeCell ref="S318:S319"/>
    <mergeCell ref="T318:T319"/>
    <mergeCell ref="U318:U319"/>
    <mergeCell ref="V318:V319"/>
    <mergeCell ref="A318:D318"/>
    <mergeCell ref="E318:F318"/>
    <mergeCell ref="J318:K318"/>
    <mergeCell ref="L318:M318"/>
    <mergeCell ref="N318:O318"/>
    <mergeCell ref="C313:D313"/>
    <mergeCell ref="C314:D314"/>
    <mergeCell ref="C315:D315"/>
    <mergeCell ref="A317:D317"/>
    <mergeCell ref="E317:F317"/>
    <mergeCell ref="G317:I318"/>
    <mergeCell ref="C307:D307"/>
    <mergeCell ref="C308:D308"/>
    <mergeCell ref="C309:D309"/>
    <mergeCell ref="C310:D310"/>
    <mergeCell ref="C311:D311"/>
    <mergeCell ref="C312:D312"/>
    <mergeCell ref="V305:V306"/>
    <mergeCell ref="W305:X305"/>
    <mergeCell ref="C306:D306"/>
    <mergeCell ref="J305:K305"/>
    <mergeCell ref="L305:M305"/>
    <mergeCell ref="N305:O305"/>
    <mergeCell ref="P305:Q305"/>
    <mergeCell ref="R305:R306"/>
    <mergeCell ref="S305:S306"/>
    <mergeCell ref="C301:D301"/>
    <mergeCell ref="C302:D302"/>
    <mergeCell ref="A304:D304"/>
    <mergeCell ref="E304:F304"/>
    <mergeCell ref="G304:I305"/>
    <mergeCell ref="A305:D305"/>
    <mergeCell ref="E305:F305"/>
    <mergeCell ref="T299:T300"/>
    <mergeCell ref="U299:U300"/>
    <mergeCell ref="T305:T306"/>
    <mergeCell ref="U305:U306"/>
    <mergeCell ref="V299:V300"/>
    <mergeCell ref="W299:X299"/>
    <mergeCell ref="C300:D300"/>
    <mergeCell ref="J299:K299"/>
    <mergeCell ref="L299:M299"/>
    <mergeCell ref="N299:O299"/>
    <mergeCell ref="P299:Q299"/>
    <mergeCell ref="R299:R300"/>
    <mergeCell ref="S299:S300"/>
    <mergeCell ref="A298:D298"/>
    <mergeCell ref="E298:F298"/>
    <mergeCell ref="G298:I299"/>
    <mergeCell ref="A299:D299"/>
    <mergeCell ref="E299:F299"/>
    <mergeCell ref="C293:D293"/>
    <mergeCell ref="C294:D294"/>
    <mergeCell ref="C295:D295"/>
    <mergeCell ref="A297:D297"/>
    <mergeCell ref="E297:H297"/>
    <mergeCell ref="T291:T292"/>
    <mergeCell ref="U291:U292"/>
    <mergeCell ref="V291:V292"/>
    <mergeCell ref="W291:X291"/>
    <mergeCell ref="C292:D292"/>
    <mergeCell ref="J291:K291"/>
    <mergeCell ref="L291:M291"/>
    <mergeCell ref="N291:O291"/>
    <mergeCell ref="P291:Q291"/>
    <mergeCell ref="R291:R292"/>
    <mergeCell ref="S291:S292"/>
    <mergeCell ref="A290:D290"/>
    <mergeCell ref="E290:F290"/>
    <mergeCell ref="G290:I291"/>
    <mergeCell ref="A291:D291"/>
    <mergeCell ref="E291:F291"/>
    <mergeCell ref="C285:D285"/>
    <mergeCell ref="C286:D286"/>
    <mergeCell ref="C287:D287"/>
    <mergeCell ref="A289:D289"/>
    <mergeCell ref="E289:H289"/>
    <mergeCell ref="T283:T284"/>
    <mergeCell ref="U283:U284"/>
    <mergeCell ref="V283:V284"/>
    <mergeCell ref="W283:X283"/>
    <mergeCell ref="C284:D284"/>
    <mergeCell ref="J283:K283"/>
    <mergeCell ref="L283:M283"/>
    <mergeCell ref="N283:O283"/>
    <mergeCell ref="P283:Q283"/>
    <mergeCell ref="R283:R284"/>
    <mergeCell ref="S283:S284"/>
    <mergeCell ref="A282:D282"/>
    <mergeCell ref="E282:F282"/>
    <mergeCell ref="G282:I283"/>
    <mergeCell ref="A283:D283"/>
    <mergeCell ref="E283:F283"/>
    <mergeCell ref="C277:D277"/>
    <mergeCell ref="C278:D278"/>
    <mergeCell ref="C279:D279"/>
    <mergeCell ref="A281:D281"/>
    <mergeCell ref="E281:H281"/>
    <mergeCell ref="T275:T276"/>
    <mergeCell ref="U275:U276"/>
    <mergeCell ref="V275:V276"/>
    <mergeCell ref="W275:X275"/>
    <mergeCell ref="C276:D276"/>
    <mergeCell ref="J275:K275"/>
    <mergeCell ref="L275:M275"/>
    <mergeCell ref="N275:O275"/>
    <mergeCell ref="P275:Q275"/>
    <mergeCell ref="R275:R276"/>
    <mergeCell ref="S275:S276"/>
    <mergeCell ref="A274:D274"/>
    <mergeCell ref="E274:F274"/>
    <mergeCell ref="G274:I275"/>
    <mergeCell ref="A275:D275"/>
    <mergeCell ref="E275:F275"/>
    <mergeCell ref="C269:D269"/>
    <mergeCell ref="C270:D270"/>
    <mergeCell ref="C271:D271"/>
    <mergeCell ref="A273:D273"/>
    <mergeCell ref="E273:H273"/>
    <mergeCell ref="T267:T268"/>
    <mergeCell ref="U267:U268"/>
    <mergeCell ref="V267:V268"/>
    <mergeCell ref="W267:X267"/>
    <mergeCell ref="C268:D268"/>
    <mergeCell ref="J267:K267"/>
    <mergeCell ref="L267:M267"/>
    <mergeCell ref="N267:O267"/>
    <mergeCell ref="P267:Q267"/>
    <mergeCell ref="R267:R268"/>
    <mergeCell ref="S267:S268"/>
    <mergeCell ref="A265:D265"/>
    <mergeCell ref="E265:H265"/>
    <mergeCell ref="A266:D266"/>
    <mergeCell ref="E266:F266"/>
    <mergeCell ref="G266:I267"/>
    <mergeCell ref="A267:D267"/>
    <mergeCell ref="E267:F267"/>
    <mergeCell ref="C258:D258"/>
    <mergeCell ref="C259:D259"/>
    <mergeCell ref="C260:D260"/>
    <mergeCell ref="C261:D261"/>
    <mergeCell ref="C262:D262"/>
    <mergeCell ref="C263:D263"/>
    <mergeCell ref="T256:T257"/>
    <mergeCell ref="U256:U257"/>
    <mergeCell ref="V256:V257"/>
    <mergeCell ref="W256:X256"/>
    <mergeCell ref="C257:D257"/>
    <mergeCell ref="J256:K256"/>
    <mergeCell ref="L256:M256"/>
    <mergeCell ref="N256:O256"/>
    <mergeCell ref="P256:Q256"/>
    <mergeCell ref="R256:R257"/>
    <mergeCell ref="S256:S257"/>
    <mergeCell ref="C251:D251"/>
    <mergeCell ref="C252:D252"/>
    <mergeCell ref="C253:D253"/>
    <mergeCell ref="A254:I254"/>
    <mergeCell ref="A255:D255"/>
    <mergeCell ref="E255:F255"/>
    <mergeCell ref="G255:I256"/>
    <mergeCell ref="A256:D256"/>
    <mergeCell ref="E256:F256"/>
    <mergeCell ref="C245:D245"/>
    <mergeCell ref="C246:D246"/>
    <mergeCell ref="C247:D247"/>
    <mergeCell ref="C248:D248"/>
    <mergeCell ref="C249:D249"/>
    <mergeCell ref="C250:D250"/>
    <mergeCell ref="C239:D239"/>
    <mergeCell ref="C240:D240"/>
    <mergeCell ref="C241:D241"/>
    <mergeCell ref="C242:D242"/>
    <mergeCell ref="C243:D243"/>
    <mergeCell ref="C244:D244"/>
    <mergeCell ref="T237:T238"/>
    <mergeCell ref="U237:U238"/>
    <mergeCell ref="V237:V238"/>
    <mergeCell ref="W237:X237"/>
    <mergeCell ref="C238:D238"/>
    <mergeCell ref="J237:K237"/>
    <mergeCell ref="L237:M237"/>
    <mergeCell ref="N237:O237"/>
    <mergeCell ref="P237:Q237"/>
    <mergeCell ref="R237:R238"/>
    <mergeCell ref="S237:S238"/>
    <mergeCell ref="A236:D236"/>
    <mergeCell ref="E236:F236"/>
    <mergeCell ref="G236:I237"/>
    <mergeCell ref="A237:D237"/>
    <mergeCell ref="E237:F237"/>
    <mergeCell ref="C230:D230"/>
    <mergeCell ref="C231:D231"/>
    <mergeCell ref="C232:D232"/>
    <mergeCell ref="C233:D233"/>
    <mergeCell ref="C234:D234"/>
    <mergeCell ref="A235:I235"/>
    <mergeCell ref="C224:D224"/>
    <mergeCell ref="C225:D225"/>
    <mergeCell ref="C226:D226"/>
    <mergeCell ref="C227:D227"/>
    <mergeCell ref="C228:D228"/>
    <mergeCell ref="C229:D229"/>
    <mergeCell ref="C218:D218"/>
    <mergeCell ref="C219:D219"/>
    <mergeCell ref="C220:D220"/>
    <mergeCell ref="C221:D221"/>
    <mergeCell ref="C222:D222"/>
    <mergeCell ref="C223:D223"/>
    <mergeCell ref="S217:S218"/>
    <mergeCell ref="T217:T218"/>
    <mergeCell ref="U217:U218"/>
    <mergeCell ref="V217:V218"/>
    <mergeCell ref="W217:X217"/>
    <mergeCell ref="E217:F217"/>
    <mergeCell ref="J217:K217"/>
    <mergeCell ref="L217:M217"/>
    <mergeCell ref="N217:O217"/>
    <mergeCell ref="P217:Q217"/>
    <mergeCell ref="R217:R218"/>
    <mergeCell ref="C211:D211"/>
    <mergeCell ref="C212:D212"/>
    <mergeCell ref="C213:D213"/>
    <mergeCell ref="C214:D214"/>
    <mergeCell ref="A215:I215"/>
    <mergeCell ref="A216:D216"/>
    <mergeCell ref="E216:F216"/>
    <mergeCell ref="G216:I217"/>
    <mergeCell ref="A217:D217"/>
    <mergeCell ref="T209:T210"/>
    <mergeCell ref="U209:U210"/>
    <mergeCell ref="V209:V210"/>
    <mergeCell ref="W209:X209"/>
    <mergeCell ref="C210:D210"/>
    <mergeCell ref="J209:K209"/>
    <mergeCell ref="L209:M209"/>
    <mergeCell ref="N209:O209"/>
    <mergeCell ref="P209:Q209"/>
    <mergeCell ref="R209:R210"/>
    <mergeCell ref="S209:S210"/>
    <mergeCell ref="E207:H207"/>
    <mergeCell ref="A208:D208"/>
    <mergeCell ref="E208:F208"/>
    <mergeCell ref="G208:I209"/>
    <mergeCell ref="A209:D209"/>
    <mergeCell ref="E209:F209"/>
    <mergeCell ref="C201:D201"/>
    <mergeCell ref="C202:D202"/>
    <mergeCell ref="C203:D203"/>
    <mergeCell ref="C204:D204"/>
    <mergeCell ref="C205:D205"/>
    <mergeCell ref="A207:D207"/>
    <mergeCell ref="V199:V200"/>
    <mergeCell ref="W199:X199"/>
    <mergeCell ref="C200:D200"/>
    <mergeCell ref="J199:K199"/>
    <mergeCell ref="L199:M199"/>
    <mergeCell ref="N199:O199"/>
    <mergeCell ref="P199:Q199"/>
    <mergeCell ref="R199:R200"/>
    <mergeCell ref="S199:S200"/>
    <mergeCell ref="C196:D196"/>
    <mergeCell ref="A198:D198"/>
    <mergeCell ref="E198:F198"/>
    <mergeCell ref="G198:I199"/>
    <mergeCell ref="A199:D199"/>
    <mergeCell ref="E199:F199"/>
    <mergeCell ref="V192:V193"/>
    <mergeCell ref="W192:X192"/>
    <mergeCell ref="C193:D193"/>
    <mergeCell ref="C194:D194"/>
    <mergeCell ref="C195:D195"/>
    <mergeCell ref="N192:O192"/>
    <mergeCell ref="P192:Q192"/>
    <mergeCell ref="R192:R193"/>
    <mergeCell ref="S192:S193"/>
    <mergeCell ref="T192:T193"/>
    <mergeCell ref="U192:U193"/>
    <mergeCell ref="G191:I192"/>
    <mergeCell ref="A192:D192"/>
    <mergeCell ref="E192:F192"/>
    <mergeCell ref="J192:K192"/>
    <mergeCell ref="L192:M192"/>
    <mergeCell ref="T199:T200"/>
    <mergeCell ref="U199:U200"/>
    <mergeCell ref="C186:D186"/>
    <mergeCell ref="C187:D187"/>
    <mergeCell ref="C188:D188"/>
    <mergeCell ref="C189:D189"/>
    <mergeCell ref="A191:D191"/>
    <mergeCell ref="E191:F191"/>
    <mergeCell ref="T184:T185"/>
    <mergeCell ref="U184:U185"/>
    <mergeCell ref="V184:V185"/>
    <mergeCell ref="W184:X184"/>
    <mergeCell ref="C185:D185"/>
    <mergeCell ref="J184:K184"/>
    <mergeCell ref="L184:M184"/>
    <mergeCell ref="N184:O184"/>
    <mergeCell ref="P184:Q184"/>
    <mergeCell ref="R184:R185"/>
    <mergeCell ref="S184:S185"/>
    <mergeCell ref="C180:D180"/>
    <mergeCell ref="A181:I181"/>
    <mergeCell ref="E182:H182"/>
    <mergeCell ref="A183:D183"/>
    <mergeCell ref="E183:F183"/>
    <mergeCell ref="G183:I184"/>
    <mergeCell ref="A184:D184"/>
    <mergeCell ref="E184:F184"/>
    <mergeCell ref="C174:D174"/>
    <mergeCell ref="C175:D175"/>
    <mergeCell ref="C176:D176"/>
    <mergeCell ref="C177:D177"/>
    <mergeCell ref="C178:D178"/>
    <mergeCell ref="C179:D179"/>
    <mergeCell ref="T172:T173"/>
    <mergeCell ref="U172:U173"/>
    <mergeCell ref="V172:V173"/>
    <mergeCell ref="W172:X172"/>
    <mergeCell ref="C173:D173"/>
    <mergeCell ref="J172:K172"/>
    <mergeCell ref="L172:M172"/>
    <mergeCell ref="N172:O172"/>
    <mergeCell ref="P172:Q172"/>
    <mergeCell ref="R172:R173"/>
    <mergeCell ref="S172:S173"/>
    <mergeCell ref="A171:D171"/>
    <mergeCell ref="E171:F171"/>
    <mergeCell ref="G171:I172"/>
    <mergeCell ref="A172:D172"/>
    <mergeCell ref="E172:F172"/>
    <mergeCell ref="C165:D165"/>
    <mergeCell ref="C166:D166"/>
    <mergeCell ref="C167:D167"/>
    <mergeCell ref="C168:D168"/>
    <mergeCell ref="C169:D169"/>
    <mergeCell ref="A170:I170"/>
    <mergeCell ref="T163:T164"/>
    <mergeCell ref="U163:U164"/>
    <mergeCell ref="V163:V164"/>
    <mergeCell ref="W163:X163"/>
    <mergeCell ref="C164:D164"/>
    <mergeCell ref="J163:K163"/>
    <mergeCell ref="L163:M163"/>
    <mergeCell ref="N163:O163"/>
    <mergeCell ref="P163:Q163"/>
    <mergeCell ref="R163:R164"/>
    <mergeCell ref="S163:S164"/>
    <mergeCell ref="A161:I161"/>
    <mergeCell ref="A162:D162"/>
    <mergeCell ref="E162:F162"/>
    <mergeCell ref="G162:I163"/>
    <mergeCell ref="A163:D163"/>
    <mergeCell ref="E163:F163"/>
    <mergeCell ref="C155:D155"/>
    <mergeCell ref="C156:D156"/>
    <mergeCell ref="C157:D157"/>
    <mergeCell ref="C158:D158"/>
    <mergeCell ref="C159:D159"/>
    <mergeCell ref="C160:D160"/>
    <mergeCell ref="T153:T154"/>
    <mergeCell ref="U153:U154"/>
    <mergeCell ref="V153:V154"/>
    <mergeCell ref="W153:X153"/>
    <mergeCell ref="C154:D154"/>
    <mergeCell ref="J153:K153"/>
    <mergeCell ref="L153:M153"/>
    <mergeCell ref="N153:O153"/>
    <mergeCell ref="P153:Q153"/>
    <mergeCell ref="R153:R154"/>
    <mergeCell ref="S153:S154"/>
    <mergeCell ref="B148:I148"/>
    <mergeCell ref="C149:D149"/>
    <mergeCell ref="C150:D150"/>
    <mergeCell ref="A151:I151"/>
    <mergeCell ref="A152:D152"/>
    <mergeCell ref="E152:F152"/>
    <mergeCell ref="G152:I153"/>
    <mergeCell ref="A153:D153"/>
    <mergeCell ref="E153:F153"/>
    <mergeCell ref="T146:T147"/>
    <mergeCell ref="U146:U147"/>
    <mergeCell ref="V146:V147"/>
    <mergeCell ref="W146:X146"/>
    <mergeCell ref="C147:D147"/>
    <mergeCell ref="J146:K146"/>
    <mergeCell ref="L146:M146"/>
    <mergeCell ref="N146:O146"/>
    <mergeCell ref="P146:Q146"/>
    <mergeCell ref="R146:R147"/>
    <mergeCell ref="S146:S147"/>
    <mergeCell ref="A145:D145"/>
    <mergeCell ref="E145:F145"/>
    <mergeCell ref="G145:I146"/>
    <mergeCell ref="A146:D146"/>
    <mergeCell ref="E146:F146"/>
    <mergeCell ref="C139:D139"/>
    <mergeCell ref="C140:D140"/>
    <mergeCell ref="C141:D141"/>
    <mergeCell ref="C142:D142"/>
    <mergeCell ref="E144:H144"/>
    <mergeCell ref="W134:X134"/>
    <mergeCell ref="C135:D135"/>
    <mergeCell ref="C136:D136"/>
    <mergeCell ref="C137:D137"/>
    <mergeCell ref="C138:D138"/>
    <mergeCell ref="P134:Q134"/>
    <mergeCell ref="R134:R135"/>
    <mergeCell ref="S134:S135"/>
    <mergeCell ref="T134:T135"/>
    <mergeCell ref="U134:U135"/>
    <mergeCell ref="V134:V135"/>
    <mergeCell ref="A134:D134"/>
    <mergeCell ref="E134:F134"/>
    <mergeCell ref="J134:K134"/>
    <mergeCell ref="L134:M134"/>
    <mergeCell ref="N134:O134"/>
    <mergeCell ref="C129:D129"/>
    <mergeCell ref="C130:D130"/>
    <mergeCell ref="C131:D131"/>
    <mergeCell ref="A133:D133"/>
    <mergeCell ref="E133:F133"/>
    <mergeCell ref="G133:I134"/>
    <mergeCell ref="C123:D123"/>
    <mergeCell ref="C124:D124"/>
    <mergeCell ref="C125:D125"/>
    <mergeCell ref="C126:D126"/>
    <mergeCell ref="C127:D127"/>
    <mergeCell ref="C128:D128"/>
    <mergeCell ref="C117:D117"/>
    <mergeCell ref="C118:D118"/>
    <mergeCell ref="C119:D119"/>
    <mergeCell ref="C120:D120"/>
    <mergeCell ref="C121:D121"/>
    <mergeCell ref="C122:D122"/>
    <mergeCell ref="U114:U115"/>
    <mergeCell ref="V114:V115"/>
    <mergeCell ref="W114:X114"/>
    <mergeCell ref="C115:D115"/>
    <mergeCell ref="C116:D116"/>
    <mergeCell ref="L114:M114"/>
    <mergeCell ref="N114:O114"/>
    <mergeCell ref="P114:Q114"/>
    <mergeCell ref="R114:R115"/>
    <mergeCell ref="S114:S115"/>
    <mergeCell ref="T114:T115"/>
    <mergeCell ref="E113:F113"/>
    <mergeCell ref="G113:I114"/>
    <mergeCell ref="A114:D114"/>
    <mergeCell ref="E114:F114"/>
    <mergeCell ref="J114:K114"/>
    <mergeCell ref="C107:D107"/>
    <mergeCell ref="C108:D108"/>
    <mergeCell ref="C109:D109"/>
    <mergeCell ref="C110:D110"/>
    <mergeCell ref="C111:D111"/>
    <mergeCell ref="A113:D113"/>
    <mergeCell ref="W102:X102"/>
    <mergeCell ref="C103:D103"/>
    <mergeCell ref="C104:D104"/>
    <mergeCell ref="C105:D105"/>
    <mergeCell ref="C106:D106"/>
    <mergeCell ref="P102:Q102"/>
    <mergeCell ref="R102:R103"/>
    <mergeCell ref="S102:S103"/>
    <mergeCell ref="T102:T103"/>
    <mergeCell ref="U102:U103"/>
    <mergeCell ref="V102:V103"/>
    <mergeCell ref="A102:D102"/>
    <mergeCell ref="E102:F102"/>
    <mergeCell ref="J102:K102"/>
    <mergeCell ref="L102:M102"/>
    <mergeCell ref="N102:O102"/>
    <mergeCell ref="C97:D97"/>
    <mergeCell ref="C98:D98"/>
    <mergeCell ref="C99:D99"/>
    <mergeCell ref="A101:D101"/>
    <mergeCell ref="E101:F101"/>
    <mergeCell ref="G101:I102"/>
    <mergeCell ref="T95:T96"/>
    <mergeCell ref="U95:U96"/>
    <mergeCell ref="V95:V96"/>
    <mergeCell ref="W95:X95"/>
    <mergeCell ref="C96:D96"/>
    <mergeCell ref="J95:K95"/>
    <mergeCell ref="L95:M95"/>
    <mergeCell ref="N95:O95"/>
    <mergeCell ref="P95:Q95"/>
    <mergeCell ref="R95:R96"/>
    <mergeCell ref="S95:S96"/>
    <mergeCell ref="A94:D94"/>
    <mergeCell ref="E94:F94"/>
    <mergeCell ref="G94:I95"/>
    <mergeCell ref="A95:D95"/>
    <mergeCell ref="E95:F95"/>
    <mergeCell ref="C87:D87"/>
    <mergeCell ref="C88:D88"/>
    <mergeCell ref="C89:D89"/>
    <mergeCell ref="C90:D90"/>
    <mergeCell ref="C91:D91"/>
    <mergeCell ref="E93:H93"/>
    <mergeCell ref="T85:T86"/>
    <mergeCell ref="U85:U86"/>
    <mergeCell ref="V85:V86"/>
    <mergeCell ref="W85:X85"/>
    <mergeCell ref="C86:D86"/>
    <mergeCell ref="J85:K85"/>
    <mergeCell ref="L85:M85"/>
    <mergeCell ref="N85:O85"/>
    <mergeCell ref="P85:Q85"/>
    <mergeCell ref="R85:R86"/>
    <mergeCell ref="S85:S86"/>
    <mergeCell ref="C81:D81"/>
    <mergeCell ref="C82:D82"/>
    <mergeCell ref="A84:D84"/>
    <mergeCell ref="E84:F84"/>
    <mergeCell ref="G84:I85"/>
    <mergeCell ref="A85:D85"/>
    <mergeCell ref="E85:F85"/>
    <mergeCell ref="W76:X76"/>
    <mergeCell ref="C77:D77"/>
    <mergeCell ref="C78:D78"/>
    <mergeCell ref="C79:D79"/>
    <mergeCell ref="C80:D80"/>
    <mergeCell ref="P76:Q76"/>
    <mergeCell ref="R76:R77"/>
    <mergeCell ref="S76:S77"/>
    <mergeCell ref="T76:T77"/>
    <mergeCell ref="U76:U77"/>
    <mergeCell ref="V76:V77"/>
    <mergeCell ref="A76:D76"/>
    <mergeCell ref="E76:F76"/>
    <mergeCell ref="J76:K76"/>
    <mergeCell ref="L76:M76"/>
    <mergeCell ref="N76:O76"/>
    <mergeCell ref="C71:D71"/>
    <mergeCell ref="C72:D72"/>
    <mergeCell ref="C73:D73"/>
    <mergeCell ref="A75:D75"/>
    <mergeCell ref="E75:F75"/>
    <mergeCell ref="G75:I76"/>
    <mergeCell ref="C65:D65"/>
    <mergeCell ref="C66:D66"/>
    <mergeCell ref="C67:D67"/>
    <mergeCell ref="C68:D68"/>
    <mergeCell ref="C69:D69"/>
    <mergeCell ref="C70:D70"/>
    <mergeCell ref="S64:S65"/>
    <mergeCell ref="T64:T65"/>
    <mergeCell ref="U64:U65"/>
    <mergeCell ref="V64:V65"/>
    <mergeCell ref="W64:X64"/>
    <mergeCell ref="E64:F64"/>
    <mergeCell ref="J64:K64"/>
    <mergeCell ref="L64:M64"/>
    <mergeCell ref="N64:O64"/>
    <mergeCell ref="P64:Q64"/>
    <mergeCell ref="R64:R65"/>
    <mergeCell ref="C58:D58"/>
    <mergeCell ref="C59:D59"/>
    <mergeCell ref="C60:D60"/>
    <mergeCell ref="E62:H62"/>
    <mergeCell ref="A63:D63"/>
    <mergeCell ref="E63:F63"/>
    <mergeCell ref="G63:I64"/>
    <mergeCell ref="A64:D64"/>
    <mergeCell ref="W53:X53"/>
    <mergeCell ref="C54:D54"/>
    <mergeCell ref="C55:D55"/>
    <mergeCell ref="C56:D56"/>
    <mergeCell ref="C57:D57"/>
    <mergeCell ref="P53:Q53"/>
    <mergeCell ref="R53:R54"/>
    <mergeCell ref="S53:S54"/>
    <mergeCell ref="T53:T54"/>
    <mergeCell ref="U53:U54"/>
    <mergeCell ref="V53:V54"/>
    <mergeCell ref="A53:D53"/>
    <mergeCell ref="E53:F53"/>
    <mergeCell ref="J53:K53"/>
    <mergeCell ref="L53:M53"/>
    <mergeCell ref="N53:O53"/>
    <mergeCell ref="C49:D49"/>
    <mergeCell ref="C50:D50"/>
    <mergeCell ref="C51:D51"/>
    <mergeCell ref="A52:D52"/>
    <mergeCell ref="E52:F52"/>
    <mergeCell ref="G52:I53"/>
    <mergeCell ref="C43:D43"/>
    <mergeCell ref="C44:D44"/>
    <mergeCell ref="C45:D45"/>
    <mergeCell ref="C46:D46"/>
    <mergeCell ref="C47:D47"/>
    <mergeCell ref="C48:D48"/>
    <mergeCell ref="C37:D37"/>
    <mergeCell ref="C38:D38"/>
    <mergeCell ref="C39:D39"/>
    <mergeCell ref="C40:D40"/>
    <mergeCell ref="C41:D41"/>
    <mergeCell ref="C42:D42"/>
    <mergeCell ref="C31:D31"/>
    <mergeCell ref="C32:D32"/>
    <mergeCell ref="C33:D33"/>
    <mergeCell ref="C34:D34"/>
    <mergeCell ref="C35:D35"/>
    <mergeCell ref="C36:D36"/>
    <mergeCell ref="T29:T30"/>
    <mergeCell ref="U29:U30"/>
    <mergeCell ref="V29:V30"/>
    <mergeCell ref="W29:X29"/>
    <mergeCell ref="C30:D30"/>
    <mergeCell ref="J29:K29"/>
    <mergeCell ref="L29:M29"/>
    <mergeCell ref="N29:O29"/>
    <mergeCell ref="P29:Q29"/>
    <mergeCell ref="R29:R30"/>
    <mergeCell ref="S29:S30"/>
    <mergeCell ref="A28:D28"/>
    <mergeCell ref="E28:F28"/>
    <mergeCell ref="G28:I29"/>
    <mergeCell ref="A29:D29"/>
    <mergeCell ref="E29:F29"/>
    <mergeCell ref="C21:D21"/>
    <mergeCell ref="C22:D22"/>
    <mergeCell ref="C23:D23"/>
    <mergeCell ref="C24:D24"/>
    <mergeCell ref="C25:D25"/>
    <mergeCell ref="C26:D26"/>
    <mergeCell ref="C15:D15"/>
    <mergeCell ref="C16:D16"/>
    <mergeCell ref="C17:D17"/>
    <mergeCell ref="C18:D18"/>
    <mergeCell ref="C19:D19"/>
    <mergeCell ref="C20:D20"/>
    <mergeCell ref="V11:V12"/>
    <mergeCell ref="W11:X11"/>
    <mergeCell ref="C12:D12"/>
    <mergeCell ref="C13:D13"/>
    <mergeCell ref="C14:D14"/>
    <mergeCell ref="N11:O11"/>
    <mergeCell ref="P11:Q11"/>
    <mergeCell ref="R11:R12"/>
    <mergeCell ref="S11:S12"/>
    <mergeCell ref="T11:T12"/>
    <mergeCell ref="U11:U12"/>
    <mergeCell ref="G10:I11"/>
    <mergeCell ref="A11:D11"/>
    <mergeCell ref="E11:F11"/>
    <mergeCell ref="J11:K11"/>
    <mergeCell ref="L11:M11"/>
    <mergeCell ref="C9:D9"/>
    <mergeCell ref="A10:D10"/>
    <mergeCell ref="E10:F10"/>
    <mergeCell ref="T4:T5"/>
    <mergeCell ref="U4:U5"/>
    <mergeCell ref="V4:V5"/>
    <mergeCell ref="C5:D5"/>
    <mergeCell ref="J4:K4"/>
    <mergeCell ref="L4:M4"/>
    <mergeCell ref="N4:O4"/>
    <mergeCell ref="P4:Q4"/>
    <mergeCell ref="R4:R5"/>
    <mergeCell ref="S4:S5"/>
    <mergeCell ref="E2:H2"/>
    <mergeCell ref="A3:D3"/>
    <mergeCell ref="E3:F3"/>
    <mergeCell ref="G3:I4"/>
    <mergeCell ref="A4:D4"/>
    <mergeCell ref="E4:F4"/>
    <mergeCell ref="C6:D6"/>
    <mergeCell ref="C7:D7"/>
    <mergeCell ref="C8:D8"/>
  </mergeCells>
  <pageMargins left="0.7" right="0.7" top="0.75" bottom="0.75" header="0.3" footer="0.3"/>
  <pageSetup orientation="portrait" horizontalDpi="4294967293"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D0E6D3-E484-41B6-ABDC-0E05324E683B}">
  <dimension ref="A2:AB342"/>
  <sheetViews>
    <sheetView topLeftCell="G337" zoomScale="118" zoomScaleNormal="118" workbookViewId="0">
      <selection activeCell="Y117" sqref="Y117"/>
    </sheetView>
  </sheetViews>
  <sheetFormatPr baseColWidth="10" defaultColWidth="9.140625" defaultRowHeight="15" x14ac:dyDescent="0.25"/>
  <cols>
    <col min="1" max="1" width="6.85546875" customWidth="1"/>
    <col min="2" max="2" width="7.28515625" customWidth="1"/>
    <col min="4" max="4" width="41.85546875" customWidth="1"/>
    <col min="5" max="5" width="7" customWidth="1"/>
    <col min="6" max="11" width="9.140625" customWidth="1"/>
    <col min="12" max="12" width="8.85546875" hidden="1" customWidth="1"/>
    <col min="13" max="13" width="11" hidden="1" customWidth="1"/>
    <col min="14" max="14" width="9.28515625" hidden="1" customWidth="1"/>
    <col min="15" max="15" width="10.5703125" hidden="1" customWidth="1"/>
    <col min="16" max="16" width="10" hidden="1" customWidth="1"/>
    <col min="17" max="17" width="10.7109375" hidden="1" customWidth="1"/>
    <col min="18" max="18" width="11" customWidth="1"/>
    <col min="19" max="19" width="12.28515625" hidden="1" customWidth="1"/>
    <col min="20" max="20" width="11" customWidth="1"/>
    <col min="21" max="21" width="10.85546875" customWidth="1"/>
    <col min="22" max="22" width="11" customWidth="1"/>
    <col min="23" max="23" width="10.85546875" customWidth="1"/>
    <col min="24" max="24" width="9.7109375" customWidth="1"/>
    <col min="25" max="26" width="13" customWidth="1"/>
  </cols>
  <sheetData>
    <row r="2" spans="1:28" x14ac:dyDescent="0.25">
      <c r="A2" s="79" t="s">
        <v>0</v>
      </c>
      <c r="B2" s="79"/>
      <c r="C2" s="79"/>
      <c r="D2" s="79"/>
      <c r="E2" s="255" t="s">
        <v>1</v>
      </c>
      <c r="F2" s="255"/>
      <c r="G2" s="255"/>
      <c r="H2" s="255"/>
      <c r="I2" s="305">
        <v>164000002285</v>
      </c>
      <c r="J2" s="305"/>
      <c r="K2" s="305"/>
    </row>
    <row r="3" spans="1:28" x14ac:dyDescent="0.25">
      <c r="A3" s="256" t="s">
        <v>2</v>
      </c>
      <c r="B3" s="256"/>
      <c r="C3" s="256"/>
      <c r="D3" s="256"/>
      <c r="E3" s="256" t="s">
        <v>3</v>
      </c>
      <c r="F3" s="256"/>
      <c r="G3" s="256" t="s">
        <v>4</v>
      </c>
      <c r="H3" s="256"/>
      <c r="I3" s="256"/>
      <c r="J3" s="256"/>
      <c r="K3" s="306"/>
    </row>
    <row r="4" spans="1:28" ht="36" customHeight="1" x14ac:dyDescent="0.25">
      <c r="A4" s="256" t="s">
        <v>5</v>
      </c>
      <c r="B4" s="256"/>
      <c r="C4" s="256"/>
      <c r="D4" s="256"/>
      <c r="E4" s="256" t="s">
        <v>6</v>
      </c>
      <c r="F4" s="256"/>
      <c r="G4" s="256"/>
      <c r="H4" s="256"/>
      <c r="I4" s="256"/>
      <c r="J4" s="256"/>
      <c r="K4" s="307"/>
      <c r="L4" s="262" t="s">
        <v>162</v>
      </c>
      <c r="M4" s="262"/>
      <c r="N4" s="263" t="s">
        <v>164</v>
      </c>
      <c r="O4" s="263"/>
      <c r="P4" s="264" t="s">
        <v>163</v>
      </c>
      <c r="Q4" s="264"/>
      <c r="R4" s="265" t="s">
        <v>159</v>
      </c>
      <c r="S4" s="265"/>
      <c r="T4" s="266" t="s">
        <v>166</v>
      </c>
      <c r="U4" s="267" t="s">
        <v>167</v>
      </c>
      <c r="V4" s="258" t="s">
        <v>168</v>
      </c>
      <c r="W4" s="259" t="s">
        <v>169</v>
      </c>
      <c r="X4" s="260" t="s">
        <v>174</v>
      </c>
      <c r="Y4" s="271" t="s">
        <v>170</v>
      </c>
      <c r="Z4" s="272"/>
      <c r="AA4" s="308" t="s">
        <v>171</v>
      </c>
    </row>
    <row r="5" spans="1:28" ht="29.25" customHeight="1" x14ac:dyDescent="0.25">
      <c r="A5" s="51" t="s">
        <v>7</v>
      </c>
      <c r="B5" s="51" t="s">
        <v>8</v>
      </c>
      <c r="C5" s="256" t="s">
        <v>9</v>
      </c>
      <c r="D5" s="256"/>
      <c r="E5" s="51" t="s">
        <v>10</v>
      </c>
      <c r="F5" s="2" t="s">
        <v>11</v>
      </c>
      <c r="G5" s="51" t="s">
        <v>12</v>
      </c>
      <c r="H5" s="2" t="s">
        <v>13</v>
      </c>
      <c r="I5" s="51" t="s">
        <v>14</v>
      </c>
      <c r="J5" s="51" t="s">
        <v>15</v>
      </c>
      <c r="K5" s="55" t="s">
        <v>16</v>
      </c>
      <c r="L5" s="45" t="s">
        <v>160</v>
      </c>
      <c r="M5" s="45" t="s">
        <v>161</v>
      </c>
      <c r="N5" s="46" t="s">
        <v>160</v>
      </c>
      <c r="O5" s="46" t="s">
        <v>161</v>
      </c>
      <c r="P5" s="47" t="s">
        <v>160</v>
      </c>
      <c r="Q5" s="47" t="s">
        <v>161</v>
      </c>
      <c r="R5" s="76" t="s">
        <v>160</v>
      </c>
      <c r="S5" s="76" t="s">
        <v>161</v>
      </c>
      <c r="T5" s="266"/>
      <c r="U5" s="267"/>
      <c r="V5" s="258"/>
      <c r="W5" s="259"/>
      <c r="X5" s="261"/>
      <c r="Y5" s="77" t="s">
        <v>160</v>
      </c>
      <c r="Z5" s="77" t="s">
        <v>161</v>
      </c>
      <c r="AA5" s="308"/>
    </row>
    <row r="6" spans="1:28" ht="24" customHeight="1" x14ac:dyDescent="0.25">
      <c r="A6" s="3">
        <v>1</v>
      </c>
      <c r="B6" s="3">
        <v>54310</v>
      </c>
      <c r="C6" s="257" t="s">
        <v>17</v>
      </c>
      <c r="D6" s="257"/>
      <c r="E6" s="4" t="s">
        <v>18</v>
      </c>
      <c r="F6" s="3">
        <v>0</v>
      </c>
      <c r="G6" s="6">
        <v>35</v>
      </c>
      <c r="H6" s="6">
        <v>35</v>
      </c>
      <c r="I6" s="7">
        <v>72141510</v>
      </c>
      <c r="J6" s="3" t="s">
        <v>19</v>
      </c>
      <c r="K6" s="38" t="s">
        <v>19</v>
      </c>
      <c r="L6" s="66">
        <v>14000</v>
      </c>
      <c r="M6" s="66">
        <f>H6*L6</f>
        <v>490000</v>
      </c>
      <c r="N6" s="66">
        <v>10400</v>
      </c>
      <c r="O6" s="66">
        <f>H6*N6</f>
        <v>364000</v>
      </c>
      <c r="P6" s="66">
        <v>34155</v>
      </c>
      <c r="Q6" s="66">
        <f>H6*P6</f>
        <v>1195425</v>
      </c>
      <c r="R6" s="72">
        <f>MIN(L6,N6,P6)</f>
        <v>10400</v>
      </c>
      <c r="S6" s="68">
        <f>MIN(M6,O6,Q6)</f>
        <v>364000</v>
      </c>
      <c r="T6" s="68">
        <f>AVERAGE(L6,N6,P6)</f>
        <v>19518.333333333332</v>
      </c>
      <c r="U6" s="68">
        <f>MEDIAN(L6,N6,P6)</f>
        <v>14000</v>
      </c>
      <c r="V6" s="68">
        <f>GEOMEAN(L6,N6,P6)</f>
        <v>17068.887718210357</v>
      </c>
      <c r="W6" s="68">
        <f>STDEV(L6,N6,P6)</f>
        <v>12802.890624125997</v>
      </c>
      <c r="X6" s="69">
        <f>W6/V6</f>
        <v>0.75007175836460172</v>
      </c>
      <c r="Y6" s="68">
        <f>+T6</f>
        <v>19518.333333333332</v>
      </c>
      <c r="Z6" s="68">
        <f>H6*Y6</f>
        <v>683141.66666666663</v>
      </c>
      <c r="AA6" s="61" t="s">
        <v>166</v>
      </c>
      <c r="AB6" s="63"/>
    </row>
    <row r="7" spans="1:28" ht="27" customHeight="1" x14ac:dyDescent="0.25">
      <c r="A7" s="3">
        <v>2</v>
      </c>
      <c r="B7" s="3">
        <v>54310</v>
      </c>
      <c r="C7" s="257" t="s">
        <v>20</v>
      </c>
      <c r="D7" s="257" t="s">
        <v>21</v>
      </c>
      <c r="E7" s="4" t="s">
        <v>18</v>
      </c>
      <c r="F7" s="3">
        <v>0</v>
      </c>
      <c r="G7" s="6">
        <f>27.93+21.42+52.38+34.65</f>
        <v>136.38</v>
      </c>
      <c r="H7" s="6">
        <f>27.93+21.42+52.38+34.65</f>
        <v>136.38</v>
      </c>
      <c r="I7" s="7">
        <v>72141510</v>
      </c>
      <c r="J7" s="3" t="s">
        <v>19</v>
      </c>
      <c r="K7" s="38" t="s">
        <v>19</v>
      </c>
      <c r="L7" s="66">
        <v>14000</v>
      </c>
      <c r="M7" s="66">
        <f t="shared" ref="M7:M70" si="0">H7*L7</f>
        <v>1909320</v>
      </c>
      <c r="N7" s="66">
        <v>10400</v>
      </c>
      <c r="O7" s="66">
        <f t="shared" ref="O7:O9" si="1">H7*N7</f>
        <v>1418352</v>
      </c>
      <c r="P7" s="66">
        <v>22802</v>
      </c>
      <c r="Q7" s="66">
        <f t="shared" ref="Q7:Q9" si="2">H7*P7</f>
        <v>3109736.76</v>
      </c>
      <c r="R7" s="68">
        <f t="shared" ref="R7:S9" si="3">MIN(L7,N7,P7)</f>
        <v>10400</v>
      </c>
      <c r="S7" s="68">
        <f t="shared" si="3"/>
        <v>1418352</v>
      </c>
      <c r="T7" s="68">
        <f t="shared" ref="T7:T9" si="4">AVERAGE(L7,N7,P7)</f>
        <v>15734</v>
      </c>
      <c r="U7" s="68">
        <f t="shared" ref="U7:U9" si="5">MEDIAN(L7,N7,P7)</f>
        <v>14000</v>
      </c>
      <c r="V7" s="68">
        <f>GEOMEAN(L7,N7,P7)</f>
        <v>14918.028715065242</v>
      </c>
      <c r="W7" s="68">
        <f t="shared" ref="W7:W9" si="6">STDEV(L7,N7,P7)</f>
        <v>6380.2404343410135</v>
      </c>
      <c r="X7" s="69">
        <f t="shared" ref="X7:X9" si="7">W7/V7</f>
        <v>0.42768656343299649</v>
      </c>
      <c r="Y7" s="68">
        <f>+T7</f>
        <v>15734</v>
      </c>
      <c r="Z7" s="68">
        <f>H7*Y7</f>
        <v>2145802.92</v>
      </c>
      <c r="AA7" s="61" t="s">
        <v>166</v>
      </c>
    </row>
    <row r="8" spans="1:28" ht="22.5" customHeight="1" x14ac:dyDescent="0.25">
      <c r="A8" s="3">
        <v>3</v>
      </c>
      <c r="B8" s="3">
        <v>54310</v>
      </c>
      <c r="C8" s="257" t="s">
        <v>22</v>
      </c>
      <c r="D8" s="257" t="s">
        <v>23</v>
      </c>
      <c r="E8" s="4" t="s">
        <v>18</v>
      </c>
      <c r="F8" s="3">
        <v>0</v>
      </c>
      <c r="G8" s="6">
        <f>28+28+17+48.45+3.5+24.5</f>
        <v>149.44999999999999</v>
      </c>
      <c r="H8" s="6">
        <f>28+28+17+48.45+3.5+24.5</f>
        <v>149.44999999999999</v>
      </c>
      <c r="I8" s="7">
        <v>72141510</v>
      </c>
      <c r="J8" s="3" t="s">
        <v>19</v>
      </c>
      <c r="K8" s="38" t="s">
        <v>19</v>
      </c>
      <c r="L8" s="66">
        <v>14000</v>
      </c>
      <c r="M8" s="66">
        <f t="shared" si="0"/>
        <v>2092299.9999999998</v>
      </c>
      <c r="N8" s="66">
        <v>10400</v>
      </c>
      <c r="O8" s="66">
        <f t="shared" si="1"/>
        <v>1554279.9999999998</v>
      </c>
      <c r="P8" s="66">
        <v>22802</v>
      </c>
      <c r="Q8" s="66">
        <f t="shared" si="2"/>
        <v>3407758.9</v>
      </c>
      <c r="R8" s="68">
        <f t="shared" si="3"/>
        <v>10400</v>
      </c>
      <c r="S8" s="68">
        <f t="shared" si="3"/>
        <v>1554279.9999999998</v>
      </c>
      <c r="T8" s="68">
        <f t="shared" si="4"/>
        <v>15734</v>
      </c>
      <c r="U8" s="68">
        <f t="shared" si="5"/>
        <v>14000</v>
      </c>
      <c r="V8" s="68">
        <f t="shared" ref="V8:V9" si="8">GEOMEAN(L8,N8,P8)</f>
        <v>14918.028715065242</v>
      </c>
      <c r="W8" s="68">
        <f t="shared" si="6"/>
        <v>6380.2404343410135</v>
      </c>
      <c r="X8" s="69">
        <f t="shared" si="7"/>
        <v>0.42768656343299649</v>
      </c>
      <c r="Y8" s="68">
        <f>+T8</f>
        <v>15734</v>
      </c>
      <c r="Z8" s="68">
        <f t="shared" ref="Z8:Z9" si="9">H8*Y8</f>
        <v>2351446.2999999998</v>
      </c>
      <c r="AA8" s="61" t="s">
        <v>166</v>
      </c>
    </row>
    <row r="9" spans="1:28" ht="36.75" customHeight="1" x14ac:dyDescent="0.25">
      <c r="A9" s="3">
        <v>4</v>
      </c>
      <c r="B9" s="3">
        <v>54330</v>
      </c>
      <c r="C9" s="257" t="s">
        <v>24</v>
      </c>
      <c r="D9" s="257" t="s">
        <v>25</v>
      </c>
      <c r="E9" s="4" t="s">
        <v>26</v>
      </c>
      <c r="F9" s="3">
        <v>0</v>
      </c>
      <c r="G9" s="6">
        <v>6</v>
      </c>
      <c r="H9" s="6">
        <v>6</v>
      </c>
      <c r="I9" s="7">
        <v>72141511</v>
      </c>
      <c r="J9" s="3" t="s">
        <v>19</v>
      </c>
      <c r="K9" s="38" t="s">
        <v>19</v>
      </c>
      <c r="L9" s="66">
        <v>67000</v>
      </c>
      <c r="M9" s="66">
        <f t="shared" si="0"/>
        <v>402000</v>
      </c>
      <c r="N9" s="66">
        <v>52000</v>
      </c>
      <c r="O9" s="66">
        <f t="shared" si="1"/>
        <v>312000</v>
      </c>
      <c r="P9" s="66">
        <v>600225</v>
      </c>
      <c r="Q9" s="66">
        <f t="shared" si="2"/>
        <v>3601350</v>
      </c>
      <c r="R9" s="68">
        <f>MIN(L9,N9,P9)</f>
        <v>52000</v>
      </c>
      <c r="S9" s="68">
        <f t="shared" si="3"/>
        <v>312000</v>
      </c>
      <c r="T9" s="68">
        <f t="shared" si="4"/>
        <v>239741.66666666666</v>
      </c>
      <c r="U9" s="68">
        <f t="shared" si="5"/>
        <v>67000</v>
      </c>
      <c r="V9" s="68">
        <f t="shared" si="8"/>
        <v>127878.46333148415</v>
      </c>
      <c r="W9" s="68">
        <f t="shared" si="6"/>
        <v>312277.8013377405</v>
      </c>
      <c r="X9" s="69">
        <f t="shared" si="7"/>
        <v>2.4419890042646184</v>
      </c>
      <c r="Y9" s="68">
        <f>+R9</f>
        <v>52000</v>
      </c>
      <c r="Z9" s="68">
        <f t="shared" si="9"/>
        <v>312000</v>
      </c>
      <c r="AA9" s="60" t="s">
        <v>173</v>
      </c>
    </row>
    <row r="10" spans="1:28" x14ac:dyDescent="0.25">
      <c r="A10" s="256" t="s">
        <v>2</v>
      </c>
      <c r="B10" s="256"/>
      <c r="C10" s="256"/>
      <c r="D10" s="256"/>
      <c r="E10" s="256" t="s">
        <v>3</v>
      </c>
      <c r="F10" s="256"/>
      <c r="G10" s="256" t="s">
        <v>4</v>
      </c>
      <c r="H10" s="256"/>
      <c r="I10" s="256"/>
      <c r="J10" s="256"/>
      <c r="K10" s="306"/>
      <c r="L10" s="50"/>
      <c r="M10" s="50"/>
      <c r="N10" s="50"/>
      <c r="O10" s="50"/>
      <c r="P10" s="50"/>
      <c r="Q10" s="50"/>
      <c r="R10" s="78"/>
      <c r="S10" s="78"/>
      <c r="T10" s="74"/>
      <c r="U10" s="74"/>
      <c r="V10" s="74"/>
      <c r="W10" s="74"/>
      <c r="X10" s="74"/>
      <c r="Y10" s="74"/>
      <c r="Z10" s="74"/>
      <c r="AA10" s="74"/>
    </row>
    <row r="11" spans="1:28" ht="15" customHeight="1" x14ac:dyDescent="0.25">
      <c r="A11" s="256" t="s">
        <v>27</v>
      </c>
      <c r="B11" s="256"/>
      <c r="C11" s="256"/>
      <c r="D11" s="256"/>
      <c r="E11" s="256" t="s">
        <v>28</v>
      </c>
      <c r="F11" s="256"/>
      <c r="G11" s="256"/>
      <c r="H11" s="256"/>
      <c r="I11" s="256"/>
      <c r="J11" s="256"/>
      <c r="K11" s="306"/>
      <c r="L11" s="273" t="s">
        <v>162</v>
      </c>
      <c r="M11" s="262"/>
      <c r="N11" s="263" t="s">
        <v>164</v>
      </c>
      <c r="O11" s="263"/>
      <c r="P11" s="264" t="s">
        <v>163</v>
      </c>
      <c r="Q11" s="264"/>
      <c r="R11" s="265" t="s">
        <v>159</v>
      </c>
      <c r="S11" s="265"/>
      <c r="T11" s="266" t="s">
        <v>166</v>
      </c>
      <c r="U11" s="267" t="s">
        <v>167</v>
      </c>
      <c r="V11" s="258" t="s">
        <v>168</v>
      </c>
      <c r="W11" s="259" t="s">
        <v>169</v>
      </c>
      <c r="X11" s="260" t="s">
        <v>174</v>
      </c>
      <c r="Y11" s="271" t="s">
        <v>170</v>
      </c>
      <c r="Z11" s="272"/>
      <c r="AA11" s="308" t="s">
        <v>171</v>
      </c>
    </row>
    <row r="12" spans="1:28" ht="45" x14ac:dyDescent="0.25">
      <c r="A12" s="1" t="s">
        <v>7</v>
      </c>
      <c r="B12" s="51" t="s">
        <v>8</v>
      </c>
      <c r="C12" s="256" t="s">
        <v>9</v>
      </c>
      <c r="D12" s="256"/>
      <c r="E12" s="51" t="s">
        <v>10</v>
      </c>
      <c r="F12" s="2" t="s">
        <v>11</v>
      </c>
      <c r="G12" s="51" t="s">
        <v>12</v>
      </c>
      <c r="H12" s="2" t="s">
        <v>13</v>
      </c>
      <c r="I12" s="51" t="s">
        <v>14</v>
      </c>
      <c r="J12" s="51" t="s">
        <v>15</v>
      </c>
      <c r="K12" s="55" t="s">
        <v>16</v>
      </c>
      <c r="L12" s="45" t="s">
        <v>160</v>
      </c>
      <c r="M12" s="45" t="s">
        <v>161</v>
      </c>
      <c r="N12" s="46" t="s">
        <v>160</v>
      </c>
      <c r="O12" s="46" t="s">
        <v>161</v>
      </c>
      <c r="P12" s="47" t="s">
        <v>160</v>
      </c>
      <c r="Q12" s="47" t="s">
        <v>161</v>
      </c>
      <c r="R12" s="76" t="s">
        <v>160</v>
      </c>
      <c r="S12" s="76" t="s">
        <v>161</v>
      </c>
      <c r="T12" s="266"/>
      <c r="U12" s="267"/>
      <c r="V12" s="258"/>
      <c r="W12" s="259"/>
      <c r="X12" s="261"/>
      <c r="Y12" s="77" t="s">
        <v>160</v>
      </c>
      <c r="Z12" s="77" t="s">
        <v>161</v>
      </c>
      <c r="AA12" s="308"/>
    </row>
    <row r="13" spans="1:28" x14ac:dyDescent="0.25">
      <c r="A13" s="3">
        <v>6</v>
      </c>
      <c r="B13" s="3">
        <v>54560</v>
      </c>
      <c r="C13" s="268" t="s">
        <v>29</v>
      </c>
      <c r="D13" s="268" t="s">
        <v>30</v>
      </c>
      <c r="E13" s="4" t="s">
        <v>31</v>
      </c>
      <c r="F13" s="3">
        <v>0</v>
      </c>
      <c r="G13" s="6">
        <v>20</v>
      </c>
      <c r="H13" s="6">
        <v>20</v>
      </c>
      <c r="I13" s="7">
        <v>72101501</v>
      </c>
      <c r="J13" s="3" t="s">
        <v>19</v>
      </c>
      <c r="K13" s="38" t="s">
        <v>19</v>
      </c>
      <c r="L13" s="66">
        <v>38000</v>
      </c>
      <c r="M13" s="66">
        <f t="shared" si="0"/>
        <v>760000</v>
      </c>
      <c r="N13" s="66">
        <v>19500</v>
      </c>
      <c r="O13" s="66">
        <f>H13*N13</f>
        <v>390000</v>
      </c>
      <c r="P13" s="66">
        <v>48698</v>
      </c>
      <c r="Q13" s="66">
        <f>H13*P13</f>
        <v>973960</v>
      </c>
      <c r="R13" s="68">
        <f>MIN(L13,N13,P13)</f>
        <v>19500</v>
      </c>
      <c r="S13" s="68">
        <f>MIN(M13,O13,Q13)</f>
        <v>390000</v>
      </c>
      <c r="T13" s="68">
        <f>AVERAGE(L13,N13,P13)</f>
        <v>35399.333333333336</v>
      </c>
      <c r="U13" s="68">
        <f>MEDIAN(L13,N13,P13)</f>
        <v>38000</v>
      </c>
      <c r="V13" s="68">
        <f>GEOMEAN(L13,N13,P13)</f>
        <v>33045.305998251948</v>
      </c>
      <c r="W13" s="68">
        <f>STDEV(L13,N13,P13)</f>
        <v>14771.709492585253</v>
      </c>
      <c r="X13" s="69">
        <f>W13/V13</f>
        <v>0.4470138510252154</v>
      </c>
      <c r="Y13" s="68">
        <f>+T13</f>
        <v>35399.333333333336</v>
      </c>
      <c r="Z13" s="68">
        <f>H13*Y13</f>
        <v>707986.66666666674</v>
      </c>
      <c r="AA13" s="61" t="s">
        <v>166</v>
      </c>
    </row>
    <row r="14" spans="1:28" x14ac:dyDescent="0.25">
      <c r="A14" s="3">
        <v>7</v>
      </c>
      <c r="B14" s="3">
        <v>54560</v>
      </c>
      <c r="C14" s="268" t="s">
        <v>32</v>
      </c>
      <c r="D14" s="268" t="s">
        <v>30</v>
      </c>
      <c r="E14" s="4" t="s">
        <v>31</v>
      </c>
      <c r="F14" s="3">
        <v>0</v>
      </c>
      <c r="G14" s="6">
        <v>20</v>
      </c>
      <c r="H14" s="6">
        <v>20</v>
      </c>
      <c r="I14" s="7">
        <v>72101501</v>
      </c>
      <c r="J14" s="3" t="s">
        <v>19</v>
      </c>
      <c r="K14" s="38" t="s">
        <v>19</v>
      </c>
      <c r="L14" s="66">
        <v>38000</v>
      </c>
      <c r="M14" s="66">
        <f t="shared" si="0"/>
        <v>760000</v>
      </c>
      <c r="N14" s="66">
        <v>19500</v>
      </c>
      <c r="O14" s="66">
        <f t="shared" ref="O14:O26" si="10">H14*N14</f>
        <v>390000</v>
      </c>
      <c r="P14" s="66">
        <v>43898</v>
      </c>
      <c r="Q14" s="66">
        <f t="shared" ref="Q14:Q26" si="11">H14*P14</f>
        <v>877960</v>
      </c>
      <c r="R14" s="68">
        <f t="shared" ref="R14:S26" si="12">MIN(L14,N14,P14)</f>
        <v>19500</v>
      </c>
      <c r="S14" s="68">
        <f t="shared" si="12"/>
        <v>390000</v>
      </c>
      <c r="T14" s="68">
        <f t="shared" ref="T14:T26" si="13">AVERAGE(L14,N14,P14)</f>
        <v>33799.333333333336</v>
      </c>
      <c r="U14" s="68">
        <f t="shared" ref="U14:U26" si="14">MEDIAN(L14,N14,P14)</f>
        <v>38000</v>
      </c>
      <c r="V14" s="68">
        <f t="shared" ref="V14:V26" si="15">GEOMEAN(L14,N14,P14)</f>
        <v>31921.820220821992</v>
      </c>
      <c r="W14" s="68">
        <f t="shared" ref="W14:W26" si="16">STDEV(L14,N14,P14)</f>
        <v>12729.878292164982</v>
      </c>
      <c r="X14" s="69">
        <f t="shared" ref="X14:X26" si="17">W14/V14</f>
        <v>0.39878297052313849</v>
      </c>
      <c r="Y14" s="68">
        <f>+T14</f>
        <v>33799.333333333336</v>
      </c>
      <c r="Z14" s="68">
        <f t="shared" ref="Z14:Z26" si="18">H14*Y14</f>
        <v>675986.66666666674</v>
      </c>
      <c r="AA14" s="61" t="s">
        <v>166</v>
      </c>
    </row>
    <row r="15" spans="1:28" x14ac:dyDescent="0.25">
      <c r="A15" s="3">
        <v>8</v>
      </c>
      <c r="B15" s="3">
        <v>54560</v>
      </c>
      <c r="C15" s="268" t="s">
        <v>33</v>
      </c>
      <c r="D15" s="268" t="s">
        <v>30</v>
      </c>
      <c r="E15" s="4" t="s">
        <v>31</v>
      </c>
      <c r="F15" s="3">
        <v>0</v>
      </c>
      <c r="G15" s="6">
        <v>18</v>
      </c>
      <c r="H15" s="6">
        <v>18</v>
      </c>
      <c r="I15" s="7">
        <v>72101501</v>
      </c>
      <c r="J15" s="3" t="s">
        <v>19</v>
      </c>
      <c r="K15" s="38" t="s">
        <v>19</v>
      </c>
      <c r="L15" s="66">
        <v>38000</v>
      </c>
      <c r="M15" s="66">
        <f t="shared" si="0"/>
        <v>684000</v>
      </c>
      <c r="N15" s="66">
        <v>19500</v>
      </c>
      <c r="O15" s="66">
        <f t="shared" si="10"/>
        <v>351000</v>
      </c>
      <c r="P15" s="66">
        <v>43898</v>
      </c>
      <c r="Q15" s="66">
        <f t="shared" si="11"/>
        <v>790164</v>
      </c>
      <c r="R15" s="68">
        <f t="shared" si="12"/>
        <v>19500</v>
      </c>
      <c r="S15" s="68">
        <f t="shared" si="12"/>
        <v>351000</v>
      </c>
      <c r="T15" s="68">
        <f t="shared" si="13"/>
        <v>33799.333333333336</v>
      </c>
      <c r="U15" s="68">
        <f t="shared" si="14"/>
        <v>38000</v>
      </c>
      <c r="V15" s="68">
        <f t="shared" si="15"/>
        <v>31921.820220821992</v>
      </c>
      <c r="W15" s="68">
        <f t="shared" si="16"/>
        <v>12729.878292164982</v>
      </c>
      <c r="X15" s="69">
        <f t="shared" si="17"/>
        <v>0.39878297052313849</v>
      </c>
      <c r="Y15" s="68">
        <f>+T15</f>
        <v>33799.333333333336</v>
      </c>
      <c r="Z15" s="68">
        <f t="shared" si="18"/>
        <v>608388</v>
      </c>
      <c r="AA15" s="61" t="s">
        <v>166</v>
      </c>
    </row>
    <row r="16" spans="1:28" x14ac:dyDescent="0.25">
      <c r="A16" s="3">
        <v>9</v>
      </c>
      <c r="B16" s="3">
        <v>54560</v>
      </c>
      <c r="C16" s="268" t="s">
        <v>34</v>
      </c>
      <c r="D16" s="268" t="s">
        <v>30</v>
      </c>
      <c r="E16" s="4" t="s">
        <v>31</v>
      </c>
      <c r="F16" s="3">
        <v>0</v>
      </c>
      <c r="G16" s="6">
        <v>20</v>
      </c>
      <c r="H16" s="6">
        <v>20</v>
      </c>
      <c r="I16" s="7">
        <v>72101501</v>
      </c>
      <c r="J16" s="3" t="s">
        <v>19</v>
      </c>
      <c r="K16" s="38" t="s">
        <v>19</v>
      </c>
      <c r="L16" s="66">
        <v>38000</v>
      </c>
      <c r="M16" s="66">
        <f t="shared" si="0"/>
        <v>760000</v>
      </c>
      <c r="N16" s="66">
        <v>19500</v>
      </c>
      <c r="O16" s="66">
        <f t="shared" si="10"/>
        <v>390000</v>
      </c>
      <c r="P16" s="66">
        <v>24698</v>
      </c>
      <c r="Q16" s="66">
        <f t="shared" si="11"/>
        <v>493960</v>
      </c>
      <c r="R16" s="68">
        <f t="shared" si="12"/>
        <v>19500</v>
      </c>
      <c r="S16" s="68">
        <f t="shared" si="12"/>
        <v>390000</v>
      </c>
      <c r="T16" s="68">
        <f t="shared" si="13"/>
        <v>27399.333333333332</v>
      </c>
      <c r="U16" s="68">
        <f t="shared" si="14"/>
        <v>24698</v>
      </c>
      <c r="V16" s="68">
        <f t="shared" si="15"/>
        <v>26352.793854413827</v>
      </c>
      <c r="W16" s="68">
        <f t="shared" si="16"/>
        <v>9541.2473677886192</v>
      </c>
      <c r="X16" s="69">
        <f t="shared" si="17"/>
        <v>0.36205828575517646</v>
      </c>
      <c r="Y16" s="68">
        <f>+T16</f>
        <v>27399.333333333332</v>
      </c>
      <c r="Z16" s="68">
        <f t="shared" si="18"/>
        <v>547986.66666666663</v>
      </c>
      <c r="AA16" s="61" t="s">
        <v>166</v>
      </c>
    </row>
    <row r="17" spans="1:27" ht="36.75" customHeight="1" x14ac:dyDescent="0.25">
      <c r="A17" s="3">
        <v>10</v>
      </c>
      <c r="B17" s="3">
        <v>54560</v>
      </c>
      <c r="C17" s="268" t="s">
        <v>35</v>
      </c>
      <c r="D17" s="268" t="s">
        <v>36</v>
      </c>
      <c r="E17" s="4" t="s">
        <v>18</v>
      </c>
      <c r="F17" s="3">
        <v>0</v>
      </c>
      <c r="G17" s="6">
        <v>45</v>
      </c>
      <c r="H17" s="6">
        <v>45</v>
      </c>
      <c r="I17" s="7">
        <v>72101501</v>
      </c>
      <c r="J17" s="3" t="s">
        <v>19</v>
      </c>
      <c r="K17" s="38" t="s">
        <v>19</v>
      </c>
      <c r="L17" s="66">
        <v>12000</v>
      </c>
      <c r="M17" s="66">
        <f t="shared" si="0"/>
        <v>540000</v>
      </c>
      <c r="N17" s="66">
        <v>19500</v>
      </c>
      <c r="O17" s="66">
        <f t="shared" si="10"/>
        <v>877500</v>
      </c>
      <c r="P17" s="66">
        <v>17520</v>
      </c>
      <c r="Q17" s="66">
        <f t="shared" si="11"/>
        <v>788400</v>
      </c>
      <c r="R17" s="68">
        <f t="shared" si="12"/>
        <v>12000</v>
      </c>
      <c r="S17" s="68">
        <f t="shared" si="12"/>
        <v>540000</v>
      </c>
      <c r="T17" s="68">
        <f t="shared" si="13"/>
        <v>16340</v>
      </c>
      <c r="U17" s="68">
        <f t="shared" si="14"/>
        <v>17520</v>
      </c>
      <c r="V17" s="68">
        <f t="shared" si="15"/>
        <v>16004.790232378155</v>
      </c>
      <c r="W17" s="68">
        <f t="shared" si="16"/>
        <v>3886.7467115828372</v>
      </c>
      <c r="X17" s="69">
        <f t="shared" si="17"/>
        <v>0.24284896303856804</v>
      </c>
      <c r="Y17" s="68">
        <f>+R17</f>
        <v>12000</v>
      </c>
      <c r="Z17" s="68">
        <f t="shared" si="18"/>
        <v>540000</v>
      </c>
      <c r="AA17" s="60" t="s">
        <v>173</v>
      </c>
    </row>
    <row r="18" spans="1:27" ht="25.5" customHeight="1" x14ac:dyDescent="0.25">
      <c r="A18" s="3">
        <v>11</v>
      </c>
      <c r="B18" s="3">
        <v>54540</v>
      </c>
      <c r="C18" s="257" t="s">
        <v>37</v>
      </c>
      <c r="D18" s="257"/>
      <c r="E18" s="4" t="s">
        <v>18</v>
      </c>
      <c r="F18" s="3">
        <v>0</v>
      </c>
      <c r="G18" s="6">
        <v>22</v>
      </c>
      <c r="H18" s="6">
        <v>22</v>
      </c>
      <c r="I18" s="7">
        <v>72152509</v>
      </c>
      <c r="J18" s="3" t="s">
        <v>19</v>
      </c>
      <c r="K18" s="38" t="s">
        <v>19</v>
      </c>
      <c r="L18" s="66">
        <v>32000</v>
      </c>
      <c r="M18" s="66">
        <f t="shared" si="0"/>
        <v>704000</v>
      </c>
      <c r="N18" s="66">
        <v>65000</v>
      </c>
      <c r="O18" s="66">
        <f t="shared" si="10"/>
        <v>1430000</v>
      </c>
      <c r="P18" s="66">
        <v>48682</v>
      </c>
      <c r="Q18" s="66">
        <f t="shared" si="11"/>
        <v>1071004</v>
      </c>
      <c r="R18" s="68">
        <f t="shared" si="12"/>
        <v>32000</v>
      </c>
      <c r="S18" s="68">
        <f t="shared" si="12"/>
        <v>704000</v>
      </c>
      <c r="T18" s="68">
        <f t="shared" si="13"/>
        <v>48560.666666666664</v>
      </c>
      <c r="U18" s="68">
        <f t="shared" si="14"/>
        <v>48682</v>
      </c>
      <c r="V18" s="68">
        <f t="shared" si="15"/>
        <v>46609.801029343864</v>
      </c>
      <c r="W18" s="68">
        <f t="shared" si="16"/>
        <v>16500.334582466305</v>
      </c>
      <c r="X18" s="69">
        <f t="shared" si="17"/>
        <v>0.35400997683037272</v>
      </c>
      <c r="Y18" s="68">
        <f t="shared" ref="Y18:Y24" si="19">+T18</f>
        <v>48560.666666666664</v>
      </c>
      <c r="Z18" s="68">
        <f t="shared" si="18"/>
        <v>1068334.6666666665</v>
      </c>
      <c r="AA18" s="61" t="s">
        <v>166</v>
      </c>
    </row>
    <row r="19" spans="1:27" ht="24" customHeight="1" x14ac:dyDescent="0.25">
      <c r="A19" s="3">
        <v>12</v>
      </c>
      <c r="B19" s="4">
        <v>54522</v>
      </c>
      <c r="C19" s="257" t="s">
        <v>38</v>
      </c>
      <c r="D19" s="257"/>
      <c r="E19" s="4" t="s">
        <v>39</v>
      </c>
      <c r="F19" s="3">
        <v>0</v>
      </c>
      <c r="G19" s="6">
        <v>45</v>
      </c>
      <c r="H19" s="6">
        <v>45</v>
      </c>
      <c r="I19" s="7">
        <v>72152601</v>
      </c>
      <c r="J19" s="3" t="s">
        <v>19</v>
      </c>
      <c r="K19" s="38" t="s">
        <v>19</v>
      </c>
      <c r="L19" s="66">
        <v>35000</v>
      </c>
      <c r="M19" s="66">
        <f t="shared" si="0"/>
        <v>1575000</v>
      </c>
      <c r="N19" s="66">
        <v>52000</v>
      </c>
      <c r="O19" s="66">
        <f t="shared" si="10"/>
        <v>2340000</v>
      </c>
      <c r="P19" s="66">
        <v>85702</v>
      </c>
      <c r="Q19" s="66">
        <f t="shared" si="11"/>
        <v>3856590</v>
      </c>
      <c r="R19" s="68">
        <f t="shared" si="12"/>
        <v>35000</v>
      </c>
      <c r="S19" s="68">
        <f t="shared" si="12"/>
        <v>1575000</v>
      </c>
      <c r="T19" s="68">
        <f t="shared" si="13"/>
        <v>57567.333333333336</v>
      </c>
      <c r="U19" s="68">
        <f t="shared" si="14"/>
        <v>52000</v>
      </c>
      <c r="V19" s="68">
        <f t="shared" si="15"/>
        <v>53829.554018620489</v>
      </c>
      <c r="W19" s="68">
        <f t="shared" si="16"/>
        <v>25805.418061588018</v>
      </c>
      <c r="X19" s="69">
        <f t="shared" si="17"/>
        <v>0.47939126623009953</v>
      </c>
      <c r="Y19" s="68">
        <f t="shared" si="19"/>
        <v>57567.333333333336</v>
      </c>
      <c r="Z19" s="68">
        <f t="shared" si="18"/>
        <v>2590530</v>
      </c>
      <c r="AA19" s="61" t="s">
        <v>166</v>
      </c>
    </row>
    <row r="20" spans="1:27" ht="27.75" customHeight="1" x14ac:dyDescent="0.25">
      <c r="A20" s="3">
        <v>13</v>
      </c>
      <c r="B20" s="4">
        <v>54522</v>
      </c>
      <c r="C20" s="269" t="s">
        <v>40</v>
      </c>
      <c r="D20" s="270"/>
      <c r="E20" s="4" t="s">
        <v>18</v>
      </c>
      <c r="F20" s="3">
        <v>0</v>
      </c>
      <c r="G20" s="6">
        <v>45</v>
      </c>
      <c r="H20" s="6">
        <v>45</v>
      </c>
      <c r="I20" s="7">
        <v>72152601</v>
      </c>
      <c r="J20" s="3" t="s">
        <v>19</v>
      </c>
      <c r="K20" s="38" t="s">
        <v>19</v>
      </c>
      <c r="L20" s="66">
        <v>38000</v>
      </c>
      <c r="M20" s="66">
        <f t="shared" si="0"/>
        <v>1710000</v>
      </c>
      <c r="N20" s="66">
        <v>67600</v>
      </c>
      <c r="O20" s="66">
        <f t="shared" si="10"/>
        <v>3042000</v>
      </c>
      <c r="P20" s="66">
        <v>45025</v>
      </c>
      <c r="Q20" s="66">
        <f t="shared" si="11"/>
        <v>2026125</v>
      </c>
      <c r="R20" s="68">
        <f t="shared" si="12"/>
        <v>38000</v>
      </c>
      <c r="S20" s="68">
        <f t="shared" si="12"/>
        <v>1710000</v>
      </c>
      <c r="T20" s="68">
        <f t="shared" si="13"/>
        <v>50208.333333333336</v>
      </c>
      <c r="U20" s="68">
        <f t="shared" si="14"/>
        <v>45025</v>
      </c>
      <c r="V20" s="68">
        <f t="shared" si="15"/>
        <v>48722.325032866414</v>
      </c>
      <c r="W20" s="68">
        <f t="shared" si="16"/>
        <v>15465.775387394371</v>
      </c>
      <c r="X20" s="69">
        <f t="shared" si="17"/>
        <v>0.31742687519451684</v>
      </c>
      <c r="Y20" s="68">
        <f t="shared" si="19"/>
        <v>50208.333333333336</v>
      </c>
      <c r="Z20" s="68">
        <f t="shared" si="18"/>
        <v>2259375</v>
      </c>
      <c r="AA20" s="61" t="s">
        <v>166</v>
      </c>
    </row>
    <row r="21" spans="1:27" ht="45" customHeight="1" x14ac:dyDescent="0.25">
      <c r="A21" s="3">
        <v>14</v>
      </c>
      <c r="B21" s="3">
        <v>54530</v>
      </c>
      <c r="C21" s="274" t="s">
        <v>41</v>
      </c>
      <c r="D21" s="275" t="s">
        <v>42</v>
      </c>
      <c r="E21" s="4" t="s">
        <v>39</v>
      </c>
      <c r="F21" s="3">
        <v>0</v>
      </c>
      <c r="G21" s="6">
        <v>32</v>
      </c>
      <c r="H21" s="6">
        <v>32</v>
      </c>
      <c r="I21" s="7">
        <v>72153204</v>
      </c>
      <c r="J21" s="3" t="s">
        <v>19</v>
      </c>
      <c r="K21" s="38" t="s">
        <v>19</v>
      </c>
      <c r="L21" s="67">
        <v>38000</v>
      </c>
      <c r="M21" s="66">
        <f t="shared" si="0"/>
        <v>1216000</v>
      </c>
      <c r="N21" s="67">
        <v>78000</v>
      </c>
      <c r="O21" s="66">
        <f t="shared" si="10"/>
        <v>2496000</v>
      </c>
      <c r="P21" s="67">
        <v>10908</v>
      </c>
      <c r="Q21" s="66">
        <f t="shared" si="11"/>
        <v>349056</v>
      </c>
      <c r="R21" s="68">
        <f t="shared" si="12"/>
        <v>10908</v>
      </c>
      <c r="S21" s="68">
        <f t="shared" si="12"/>
        <v>349056</v>
      </c>
      <c r="T21" s="68">
        <f t="shared" si="13"/>
        <v>42302.666666666664</v>
      </c>
      <c r="U21" s="68">
        <f t="shared" si="14"/>
        <v>38000</v>
      </c>
      <c r="V21" s="68">
        <f t="shared" si="15"/>
        <v>31857.2127749926</v>
      </c>
      <c r="W21" s="68">
        <f t="shared" si="16"/>
        <v>33752.315792154666</v>
      </c>
      <c r="X21" s="69">
        <f t="shared" si="17"/>
        <v>1.05948740809647</v>
      </c>
      <c r="Y21" s="68">
        <f t="shared" si="19"/>
        <v>42302.666666666664</v>
      </c>
      <c r="Z21" s="68">
        <f t="shared" si="18"/>
        <v>1353685.3333333333</v>
      </c>
      <c r="AA21" s="61" t="s">
        <v>166</v>
      </c>
    </row>
    <row r="22" spans="1:27" ht="43.5" customHeight="1" x14ac:dyDescent="0.25">
      <c r="A22" s="3">
        <v>15</v>
      </c>
      <c r="B22" s="3">
        <v>54530</v>
      </c>
      <c r="C22" s="276" t="s">
        <v>43</v>
      </c>
      <c r="D22" s="276" t="s">
        <v>44</v>
      </c>
      <c r="E22" s="29" t="s">
        <v>39</v>
      </c>
      <c r="F22" s="28">
        <v>0</v>
      </c>
      <c r="G22" s="30">
        <v>55</v>
      </c>
      <c r="H22" s="30">
        <v>55</v>
      </c>
      <c r="I22" s="31">
        <v>72153204</v>
      </c>
      <c r="J22" s="28" t="s">
        <v>19</v>
      </c>
      <c r="K22" s="44" t="s">
        <v>19</v>
      </c>
      <c r="L22" s="66">
        <v>45000</v>
      </c>
      <c r="M22" s="66">
        <f t="shared" si="0"/>
        <v>2475000</v>
      </c>
      <c r="N22" s="66">
        <v>104000</v>
      </c>
      <c r="O22" s="66">
        <f t="shared" si="10"/>
        <v>5720000</v>
      </c>
      <c r="P22" s="66">
        <v>38025</v>
      </c>
      <c r="Q22" s="66">
        <f t="shared" si="11"/>
        <v>2091375</v>
      </c>
      <c r="R22" s="68">
        <f t="shared" si="12"/>
        <v>38025</v>
      </c>
      <c r="S22" s="68">
        <f t="shared" si="12"/>
        <v>2091375</v>
      </c>
      <c r="T22" s="68">
        <f t="shared" si="13"/>
        <v>62341.666666666664</v>
      </c>
      <c r="U22" s="68">
        <f t="shared" si="14"/>
        <v>45000</v>
      </c>
      <c r="V22" s="68">
        <f t="shared" si="15"/>
        <v>56247.733241988928</v>
      </c>
      <c r="W22" s="68">
        <f t="shared" si="16"/>
        <v>36245.347402574764</v>
      </c>
      <c r="X22" s="69">
        <f t="shared" si="17"/>
        <v>0.64438769908540272</v>
      </c>
      <c r="Y22" s="68">
        <f t="shared" si="19"/>
        <v>62341.666666666664</v>
      </c>
      <c r="Z22" s="68">
        <f t="shared" si="18"/>
        <v>3428791.6666666665</v>
      </c>
      <c r="AA22" s="61" t="s">
        <v>166</v>
      </c>
    </row>
    <row r="23" spans="1:27" ht="23.25" customHeight="1" x14ac:dyDescent="0.25">
      <c r="A23" s="3">
        <v>16</v>
      </c>
      <c r="B23" s="3">
        <v>54560</v>
      </c>
      <c r="C23" s="257" t="s">
        <v>45</v>
      </c>
      <c r="D23" s="257" t="s">
        <v>46</v>
      </c>
      <c r="E23" s="4" t="s">
        <v>18</v>
      </c>
      <c r="F23" s="3">
        <v>0</v>
      </c>
      <c r="G23" s="6">
        <v>15.64</v>
      </c>
      <c r="H23" s="6">
        <v>15.64</v>
      </c>
      <c r="I23" s="7">
        <v>72101501</v>
      </c>
      <c r="J23" s="3" t="s">
        <v>19</v>
      </c>
      <c r="K23" s="38" t="s">
        <v>19</v>
      </c>
      <c r="L23" s="67">
        <v>48000</v>
      </c>
      <c r="M23" s="66">
        <f t="shared" si="0"/>
        <v>750720</v>
      </c>
      <c r="N23" s="67">
        <v>78000</v>
      </c>
      <c r="O23" s="66">
        <f t="shared" si="10"/>
        <v>1219920</v>
      </c>
      <c r="P23" s="67">
        <v>196043</v>
      </c>
      <c r="Q23" s="66">
        <f t="shared" si="11"/>
        <v>3066112.52</v>
      </c>
      <c r="R23" s="68">
        <f t="shared" si="12"/>
        <v>48000</v>
      </c>
      <c r="S23" s="68">
        <f t="shared" si="12"/>
        <v>750720</v>
      </c>
      <c r="T23" s="68">
        <f t="shared" si="13"/>
        <v>107347.66666666667</v>
      </c>
      <c r="U23" s="68">
        <f t="shared" si="14"/>
        <v>78000</v>
      </c>
      <c r="V23" s="68">
        <f t="shared" si="15"/>
        <v>90204.677872711822</v>
      </c>
      <c r="W23" s="68">
        <f t="shared" si="16"/>
        <v>78263.315904281306</v>
      </c>
      <c r="X23" s="69">
        <f t="shared" si="17"/>
        <v>0.86761926044144833</v>
      </c>
      <c r="Y23" s="68">
        <f t="shared" si="19"/>
        <v>107347.66666666667</v>
      </c>
      <c r="Z23" s="68">
        <f t="shared" si="18"/>
        <v>1678917.5066666668</v>
      </c>
      <c r="AA23" s="61" t="s">
        <v>166</v>
      </c>
    </row>
    <row r="24" spans="1:27" ht="51.75" customHeight="1" x14ac:dyDescent="0.25">
      <c r="A24" s="3">
        <v>17</v>
      </c>
      <c r="B24" s="3">
        <v>54560</v>
      </c>
      <c r="C24" s="277" t="s">
        <v>47</v>
      </c>
      <c r="D24" s="277"/>
      <c r="E24" s="4" t="s">
        <v>39</v>
      </c>
      <c r="F24" s="3">
        <v>0</v>
      </c>
      <c r="G24" s="6">
        <v>25</v>
      </c>
      <c r="H24" s="6">
        <v>25</v>
      </c>
      <c r="I24" s="7">
        <v>72151402</v>
      </c>
      <c r="J24" s="3" t="s">
        <v>19</v>
      </c>
      <c r="K24" s="38" t="s">
        <v>19</v>
      </c>
      <c r="L24" s="67">
        <v>18000</v>
      </c>
      <c r="M24" s="66">
        <f t="shared" si="0"/>
        <v>450000</v>
      </c>
      <c r="N24" s="67">
        <v>39000</v>
      </c>
      <c r="O24" s="66">
        <f t="shared" si="10"/>
        <v>975000</v>
      </c>
      <c r="P24" s="67">
        <v>9502</v>
      </c>
      <c r="Q24" s="66">
        <f t="shared" si="11"/>
        <v>237550</v>
      </c>
      <c r="R24" s="68">
        <f t="shared" si="12"/>
        <v>9502</v>
      </c>
      <c r="S24" s="68">
        <f t="shared" si="12"/>
        <v>237550</v>
      </c>
      <c r="T24" s="68">
        <f t="shared" si="13"/>
        <v>22167.333333333332</v>
      </c>
      <c r="U24" s="68">
        <f t="shared" si="14"/>
        <v>18000</v>
      </c>
      <c r="V24" s="68">
        <f t="shared" si="15"/>
        <v>18824.236885940194</v>
      </c>
      <c r="W24" s="68">
        <f t="shared" si="16"/>
        <v>15184.136502723273</v>
      </c>
      <c r="X24" s="69">
        <f t="shared" si="17"/>
        <v>0.8066269349842432</v>
      </c>
      <c r="Y24" s="68">
        <f t="shared" si="19"/>
        <v>22167.333333333332</v>
      </c>
      <c r="Z24" s="68">
        <f t="shared" si="18"/>
        <v>554183.33333333326</v>
      </c>
      <c r="AA24" s="61" t="s">
        <v>166</v>
      </c>
    </row>
    <row r="25" spans="1:27" ht="51.75" customHeight="1" x14ac:dyDescent="0.25">
      <c r="A25" s="3">
        <v>18</v>
      </c>
      <c r="B25" s="3">
        <v>54560</v>
      </c>
      <c r="C25" s="269" t="s">
        <v>48</v>
      </c>
      <c r="D25" s="270"/>
      <c r="E25" s="4" t="s">
        <v>18</v>
      </c>
      <c r="F25" s="3">
        <v>0</v>
      </c>
      <c r="G25" s="6">
        <v>41.1</v>
      </c>
      <c r="H25" s="6">
        <v>41.1</v>
      </c>
      <c r="I25" s="7">
        <v>73151801</v>
      </c>
      <c r="J25" s="3" t="s">
        <v>19</v>
      </c>
      <c r="K25" s="38" t="s">
        <v>19</v>
      </c>
      <c r="L25" s="66">
        <v>65000</v>
      </c>
      <c r="M25" s="66">
        <f t="shared" si="0"/>
        <v>2671500</v>
      </c>
      <c r="N25" s="66">
        <v>65000</v>
      </c>
      <c r="O25" s="66">
        <f t="shared" si="10"/>
        <v>2671500</v>
      </c>
      <c r="P25" s="66">
        <v>69411</v>
      </c>
      <c r="Q25" s="66">
        <f t="shared" si="11"/>
        <v>2852792.1</v>
      </c>
      <c r="R25" s="68">
        <f t="shared" si="12"/>
        <v>65000</v>
      </c>
      <c r="S25" s="68">
        <f t="shared" si="12"/>
        <v>2671500</v>
      </c>
      <c r="T25" s="68">
        <f>AVERAGE(L25,N25,P25)</f>
        <v>66470.333333333328</v>
      </c>
      <c r="U25" s="68">
        <f>MEDIAN(L25,N25,P25)</f>
        <v>65000</v>
      </c>
      <c r="V25" s="68">
        <f>GEOMEAN(L25,N25,P25)</f>
        <v>66438.273511477222</v>
      </c>
      <c r="W25" s="68">
        <f>STDEV(L25,N25,P25)</f>
        <v>2546.6920373954395</v>
      </c>
      <c r="X25" s="69">
        <f t="shared" si="17"/>
        <v>3.8331701033072423E-2</v>
      </c>
      <c r="Y25" s="68">
        <f>+R25</f>
        <v>65000</v>
      </c>
      <c r="Z25" s="68">
        <f t="shared" si="18"/>
        <v>2671500</v>
      </c>
      <c r="AA25" s="60" t="s">
        <v>173</v>
      </c>
    </row>
    <row r="26" spans="1:27" ht="27" customHeight="1" x14ac:dyDescent="0.25">
      <c r="A26" s="3">
        <v>19</v>
      </c>
      <c r="B26" s="3">
        <v>54560</v>
      </c>
      <c r="C26" s="257" t="s">
        <v>49</v>
      </c>
      <c r="D26" s="257" t="s">
        <v>50</v>
      </c>
      <c r="E26" s="4" t="s">
        <v>18</v>
      </c>
      <c r="F26" s="3">
        <v>0</v>
      </c>
      <c r="G26" s="6">
        <v>35.479999999999997</v>
      </c>
      <c r="H26" s="6">
        <v>35.479999999999997</v>
      </c>
      <c r="I26" s="7">
        <v>72101501</v>
      </c>
      <c r="J26" s="3" t="s">
        <v>19</v>
      </c>
      <c r="K26" s="38" t="s">
        <v>19</v>
      </c>
      <c r="L26" s="66">
        <v>75000</v>
      </c>
      <c r="M26" s="66">
        <f t="shared" si="0"/>
        <v>2660999.9999999995</v>
      </c>
      <c r="N26" s="66">
        <v>78000</v>
      </c>
      <c r="O26" s="66">
        <f t="shared" si="10"/>
        <v>2767439.9999999995</v>
      </c>
      <c r="P26" s="66">
        <v>196043</v>
      </c>
      <c r="Q26" s="66">
        <f t="shared" si="11"/>
        <v>6955605.6399999997</v>
      </c>
      <c r="R26" s="68">
        <f t="shared" si="12"/>
        <v>75000</v>
      </c>
      <c r="S26" s="68">
        <f t="shared" si="12"/>
        <v>2660999.9999999995</v>
      </c>
      <c r="T26" s="68">
        <f t="shared" si="13"/>
        <v>116347.66666666667</v>
      </c>
      <c r="U26" s="68">
        <f t="shared" si="14"/>
        <v>78000</v>
      </c>
      <c r="V26" s="68">
        <f t="shared" si="15"/>
        <v>104673.25638840423</v>
      </c>
      <c r="W26" s="68">
        <f t="shared" si="16"/>
        <v>69034.481357748547</v>
      </c>
      <c r="X26" s="69">
        <f t="shared" si="17"/>
        <v>0.65952358548574042</v>
      </c>
      <c r="Y26" s="68">
        <f>+T26</f>
        <v>116347.66666666667</v>
      </c>
      <c r="Z26" s="68">
        <f t="shared" si="18"/>
        <v>4128015.2133333329</v>
      </c>
      <c r="AA26" s="60" t="s">
        <v>166</v>
      </c>
    </row>
    <row r="27" spans="1:27" x14ac:dyDescent="0.25">
      <c r="A27" s="80"/>
      <c r="B27" s="80"/>
      <c r="C27" s="81"/>
      <c r="D27" s="81"/>
      <c r="E27" s="82"/>
      <c r="F27" s="80"/>
      <c r="G27" s="80"/>
      <c r="H27" s="80"/>
      <c r="I27" s="83"/>
      <c r="J27" s="80"/>
      <c r="K27" s="80"/>
      <c r="L27" s="50"/>
      <c r="M27" s="50"/>
      <c r="N27" s="50"/>
      <c r="O27" s="50"/>
      <c r="P27" s="50"/>
      <c r="Q27" s="50"/>
      <c r="R27" s="78"/>
      <c r="S27" s="78"/>
      <c r="T27" s="74"/>
      <c r="U27" s="74"/>
      <c r="V27" s="74"/>
      <c r="W27" s="74"/>
      <c r="X27" s="74"/>
      <c r="Y27" s="74"/>
      <c r="Z27" s="74"/>
      <c r="AA27" s="74"/>
    </row>
    <row r="28" spans="1:27" x14ac:dyDescent="0.25">
      <c r="A28" s="256" t="s">
        <v>2</v>
      </c>
      <c r="B28" s="256"/>
      <c r="C28" s="256"/>
      <c r="D28" s="256"/>
      <c r="E28" s="256" t="s">
        <v>3</v>
      </c>
      <c r="F28" s="256"/>
      <c r="G28" s="256" t="s">
        <v>4</v>
      </c>
      <c r="H28" s="256"/>
      <c r="I28" s="256"/>
      <c r="J28" s="256"/>
      <c r="K28" s="306"/>
      <c r="L28" s="50"/>
      <c r="M28" s="50"/>
      <c r="N28" s="50"/>
      <c r="O28" s="50"/>
      <c r="P28" s="50"/>
      <c r="Q28" s="50"/>
      <c r="R28" s="78"/>
      <c r="S28" s="78"/>
      <c r="T28" s="74"/>
      <c r="U28" s="74"/>
      <c r="V28" s="74"/>
      <c r="W28" s="74"/>
      <c r="X28" s="74"/>
      <c r="Y28" s="74"/>
      <c r="Z28" s="74"/>
      <c r="AA28" s="74"/>
    </row>
    <row r="29" spans="1:27" ht="15" customHeight="1" x14ac:dyDescent="0.25">
      <c r="A29" s="256" t="s">
        <v>51</v>
      </c>
      <c r="B29" s="256"/>
      <c r="C29" s="256"/>
      <c r="D29" s="256"/>
      <c r="E29" s="256" t="s">
        <v>52</v>
      </c>
      <c r="F29" s="256"/>
      <c r="G29" s="256"/>
      <c r="H29" s="256"/>
      <c r="I29" s="256"/>
      <c r="J29" s="256"/>
      <c r="K29" s="306"/>
      <c r="L29" s="262" t="s">
        <v>162</v>
      </c>
      <c r="M29" s="262"/>
      <c r="N29" s="263" t="s">
        <v>164</v>
      </c>
      <c r="O29" s="263"/>
      <c r="P29" s="264" t="s">
        <v>163</v>
      </c>
      <c r="Q29" s="264"/>
      <c r="R29" s="265" t="s">
        <v>159</v>
      </c>
      <c r="S29" s="265"/>
      <c r="T29" s="266" t="s">
        <v>166</v>
      </c>
      <c r="U29" s="267" t="s">
        <v>167</v>
      </c>
      <c r="V29" s="258" t="s">
        <v>168</v>
      </c>
      <c r="W29" s="259" t="s">
        <v>169</v>
      </c>
      <c r="X29" s="260" t="s">
        <v>174</v>
      </c>
      <c r="Y29" s="271" t="s">
        <v>170</v>
      </c>
      <c r="Z29" s="272"/>
      <c r="AA29" s="308" t="s">
        <v>171</v>
      </c>
    </row>
    <row r="30" spans="1:27" ht="45" x14ac:dyDescent="0.25">
      <c r="A30" s="1" t="s">
        <v>7</v>
      </c>
      <c r="B30" s="51" t="s">
        <v>8</v>
      </c>
      <c r="C30" s="256" t="s">
        <v>9</v>
      </c>
      <c r="D30" s="256"/>
      <c r="E30" s="51" t="s">
        <v>10</v>
      </c>
      <c r="F30" s="2" t="s">
        <v>11</v>
      </c>
      <c r="G30" s="51" t="s">
        <v>12</v>
      </c>
      <c r="H30" s="2" t="s">
        <v>13</v>
      </c>
      <c r="I30" s="51" t="s">
        <v>14</v>
      </c>
      <c r="J30" s="51" t="s">
        <v>15</v>
      </c>
      <c r="K30" s="55" t="s">
        <v>16</v>
      </c>
      <c r="L30" s="45" t="s">
        <v>160</v>
      </c>
      <c r="M30" s="45" t="s">
        <v>161</v>
      </c>
      <c r="N30" s="46" t="s">
        <v>160</v>
      </c>
      <c r="O30" s="46" t="s">
        <v>161</v>
      </c>
      <c r="P30" s="47" t="s">
        <v>160</v>
      </c>
      <c r="Q30" s="47" t="s">
        <v>161</v>
      </c>
      <c r="R30" s="76" t="s">
        <v>160</v>
      </c>
      <c r="S30" s="76" t="s">
        <v>161</v>
      </c>
      <c r="T30" s="266"/>
      <c r="U30" s="267"/>
      <c r="V30" s="258"/>
      <c r="W30" s="259"/>
      <c r="X30" s="261"/>
      <c r="Y30" s="77" t="s">
        <v>160</v>
      </c>
      <c r="Z30" s="77" t="s">
        <v>161</v>
      </c>
      <c r="AA30" s="308"/>
    </row>
    <row r="31" spans="1:27" ht="35.25" customHeight="1" x14ac:dyDescent="0.25">
      <c r="A31" s="3">
        <v>20</v>
      </c>
      <c r="B31" s="4">
        <v>54699</v>
      </c>
      <c r="C31" s="278" t="s">
        <v>53</v>
      </c>
      <c r="D31" s="278" t="s">
        <v>54</v>
      </c>
      <c r="E31" s="4" t="s">
        <v>18</v>
      </c>
      <c r="F31" s="3">
        <v>0</v>
      </c>
      <c r="G31" s="6">
        <v>15.45</v>
      </c>
      <c r="H31" s="6">
        <v>15.45</v>
      </c>
      <c r="I31" s="7">
        <v>72153605</v>
      </c>
      <c r="J31" s="3" t="s">
        <v>19</v>
      </c>
      <c r="K31" s="38" t="s">
        <v>19</v>
      </c>
      <c r="L31" s="70">
        <v>280000</v>
      </c>
      <c r="M31" s="68">
        <f>H31*L31</f>
        <v>4326000</v>
      </c>
      <c r="N31" s="70">
        <v>325000</v>
      </c>
      <c r="O31" s="68">
        <f>H31*N31</f>
        <v>5021250</v>
      </c>
      <c r="P31" s="70">
        <v>74744</v>
      </c>
      <c r="Q31" s="68">
        <f>H31*P31</f>
        <v>1154794.8</v>
      </c>
      <c r="R31" s="68">
        <f t="shared" ref="R31:S46" si="20">MIN(L31,N31,P31)</f>
        <v>74744</v>
      </c>
      <c r="S31" s="68">
        <f t="shared" si="20"/>
        <v>1154794.8</v>
      </c>
      <c r="T31" s="72">
        <f>AVERAGE(L31,N31,P31)</f>
        <v>226581.33333333334</v>
      </c>
      <c r="U31" s="68">
        <f t="shared" ref="U31:U36" si="21">MEDIAN(L31,N31,P31)</f>
        <v>280000</v>
      </c>
      <c r="V31" s="68">
        <f>GEOMEAN(L31,N31,P31)</f>
        <v>189469.4710672441</v>
      </c>
      <c r="W31" s="68">
        <f>STDEV(L31,N31,P31)</f>
        <v>133406.07874206229</v>
      </c>
      <c r="X31" s="69">
        <f>W31/V31</f>
        <v>0.70410329427011231</v>
      </c>
      <c r="Y31" s="68">
        <f t="shared" ref="Y31:Y51" si="22">+T31</f>
        <v>226581.33333333334</v>
      </c>
      <c r="Z31" s="68">
        <f>H31*Y31</f>
        <v>3500681.6</v>
      </c>
      <c r="AA31" s="61" t="s">
        <v>175</v>
      </c>
    </row>
    <row r="32" spans="1:27" ht="45" customHeight="1" x14ac:dyDescent="0.25">
      <c r="A32" s="3">
        <v>21</v>
      </c>
      <c r="B32" s="4">
        <v>54699</v>
      </c>
      <c r="C32" s="257" t="s">
        <v>55</v>
      </c>
      <c r="D32" s="257" t="s">
        <v>56</v>
      </c>
      <c r="E32" s="4" t="s">
        <v>39</v>
      </c>
      <c r="F32" s="3">
        <v>0</v>
      </c>
      <c r="G32" s="6">
        <v>25</v>
      </c>
      <c r="H32" s="6">
        <v>25</v>
      </c>
      <c r="I32" s="7">
        <v>73121506</v>
      </c>
      <c r="J32" s="3" t="s">
        <v>19</v>
      </c>
      <c r="K32" s="38" t="s">
        <v>19</v>
      </c>
      <c r="L32" s="70">
        <v>55000</v>
      </c>
      <c r="M32" s="68">
        <f t="shared" si="0"/>
        <v>1375000</v>
      </c>
      <c r="N32" s="70">
        <v>104000</v>
      </c>
      <c r="O32" s="68">
        <f t="shared" ref="O32:O51" si="23">H32*N32</f>
        <v>2600000</v>
      </c>
      <c r="P32" s="70">
        <v>19200</v>
      </c>
      <c r="Q32" s="68">
        <f t="shared" ref="Q32:Q51" si="24">H32*P32</f>
        <v>480000</v>
      </c>
      <c r="R32" s="68">
        <f t="shared" si="20"/>
        <v>19200</v>
      </c>
      <c r="S32" s="68">
        <f t="shared" si="20"/>
        <v>480000</v>
      </c>
      <c r="T32" s="68">
        <f t="shared" ref="T32:T50" si="25">AVERAGE(L32,N32,P32)</f>
        <v>59400</v>
      </c>
      <c r="U32" s="68">
        <f t="shared" si="21"/>
        <v>55000</v>
      </c>
      <c r="V32" s="68">
        <f t="shared" ref="V32:V50" si="26">GEOMEAN(L32,N32,P32)</f>
        <v>47888.630690335041</v>
      </c>
      <c r="W32" s="68">
        <f t="shared" ref="W32:W50" si="27">STDEV(L32,N32,P32)</f>
        <v>42570.882067441358</v>
      </c>
      <c r="X32" s="69">
        <f t="shared" ref="X32:X51" si="28">W32/V32</f>
        <v>0.88895592656887301</v>
      </c>
      <c r="Y32" s="68">
        <f t="shared" si="22"/>
        <v>59400</v>
      </c>
      <c r="Z32" s="68">
        <f t="shared" ref="Z32:Z51" si="29">H32*Y32</f>
        <v>1485000</v>
      </c>
      <c r="AA32" s="61" t="s">
        <v>175</v>
      </c>
    </row>
    <row r="33" spans="1:27" ht="57" customHeight="1" x14ac:dyDescent="0.25">
      <c r="A33" s="3">
        <v>22</v>
      </c>
      <c r="B33" s="4">
        <v>54611</v>
      </c>
      <c r="C33" s="257" t="s">
        <v>57</v>
      </c>
      <c r="D33" s="257"/>
      <c r="E33" s="4" t="s">
        <v>58</v>
      </c>
      <c r="F33" s="3">
        <v>0</v>
      </c>
      <c r="G33" s="6">
        <v>7</v>
      </c>
      <c r="H33" s="6">
        <v>7</v>
      </c>
      <c r="I33" s="7" t="s">
        <v>59</v>
      </c>
      <c r="J33" s="3" t="s">
        <v>19</v>
      </c>
      <c r="K33" s="38" t="s">
        <v>19</v>
      </c>
      <c r="L33" s="68">
        <v>70000</v>
      </c>
      <c r="M33" s="68">
        <f t="shared" si="0"/>
        <v>490000</v>
      </c>
      <c r="N33" s="68">
        <v>52000</v>
      </c>
      <c r="O33" s="68">
        <f t="shared" si="23"/>
        <v>364000</v>
      </c>
      <c r="P33" s="68">
        <v>78520</v>
      </c>
      <c r="Q33" s="68">
        <f t="shared" si="24"/>
        <v>549640</v>
      </c>
      <c r="R33" s="68">
        <f t="shared" si="20"/>
        <v>52000</v>
      </c>
      <c r="S33" s="68">
        <f t="shared" si="20"/>
        <v>364000</v>
      </c>
      <c r="T33" s="68">
        <f>AVERAGE(L33,N33,P33)</f>
        <v>66840</v>
      </c>
      <c r="U33" s="68">
        <f t="shared" si="21"/>
        <v>70000</v>
      </c>
      <c r="V33" s="68">
        <f>GEOMEAN(L33,N33,P33)</f>
        <v>65870.94462827043</v>
      </c>
      <c r="W33" s="68">
        <f>STDEV(L33,N33,P33)</f>
        <v>13539.45346016596</v>
      </c>
      <c r="X33" s="69">
        <f t="shared" si="28"/>
        <v>0.20554515403677862</v>
      </c>
      <c r="Y33" s="68">
        <f t="shared" si="22"/>
        <v>66840</v>
      </c>
      <c r="Z33" s="68">
        <f t="shared" si="29"/>
        <v>467880</v>
      </c>
      <c r="AA33" s="61" t="s">
        <v>175</v>
      </c>
    </row>
    <row r="34" spans="1:27" ht="39.75" customHeight="1" x14ac:dyDescent="0.25">
      <c r="A34" s="3">
        <v>23</v>
      </c>
      <c r="B34" s="3">
        <v>54622</v>
      </c>
      <c r="C34" s="278" t="s">
        <v>60</v>
      </c>
      <c r="D34" s="278"/>
      <c r="E34" s="4" t="s">
        <v>31</v>
      </c>
      <c r="F34" s="3">
        <v>0</v>
      </c>
      <c r="G34" s="6">
        <v>2</v>
      </c>
      <c r="H34" s="6">
        <v>2</v>
      </c>
      <c r="I34" s="7">
        <v>72101510</v>
      </c>
      <c r="J34" s="3" t="s">
        <v>19</v>
      </c>
      <c r="K34" s="38" t="s">
        <v>19</v>
      </c>
      <c r="L34" s="70">
        <v>850000</v>
      </c>
      <c r="M34" s="68">
        <f t="shared" si="0"/>
        <v>1700000</v>
      </c>
      <c r="N34" s="70">
        <v>325000</v>
      </c>
      <c r="O34" s="68">
        <f t="shared" si="23"/>
        <v>650000</v>
      </c>
      <c r="P34" s="70">
        <v>736249</v>
      </c>
      <c r="Q34" s="68">
        <f t="shared" si="24"/>
        <v>1472498</v>
      </c>
      <c r="R34" s="68">
        <f t="shared" si="20"/>
        <v>325000</v>
      </c>
      <c r="S34" s="68">
        <f t="shared" si="20"/>
        <v>650000</v>
      </c>
      <c r="T34" s="72">
        <f>AVERAGE(L34,N34,P34)</f>
        <v>637083</v>
      </c>
      <c r="U34" s="68">
        <f t="shared" si="21"/>
        <v>736249</v>
      </c>
      <c r="V34" s="68">
        <f t="shared" si="26"/>
        <v>588088.02329822816</v>
      </c>
      <c r="W34" s="68">
        <f t="shared" si="27"/>
        <v>276191.3678357816</v>
      </c>
      <c r="X34" s="69">
        <f t="shared" si="28"/>
        <v>0.46964290530317576</v>
      </c>
      <c r="Y34" s="68">
        <f t="shared" si="22"/>
        <v>637083</v>
      </c>
      <c r="Z34" s="68">
        <f t="shared" si="29"/>
        <v>1274166</v>
      </c>
      <c r="AA34" s="61" t="s">
        <v>175</v>
      </c>
    </row>
    <row r="35" spans="1:27" ht="153.75" customHeight="1" x14ac:dyDescent="0.25">
      <c r="A35" s="3">
        <v>24</v>
      </c>
      <c r="B35" s="4">
        <v>54611</v>
      </c>
      <c r="C35" s="279" t="s">
        <v>61</v>
      </c>
      <c r="D35" s="279" t="s">
        <v>62</v>
      </c>
      <c r="E35" s="4" t="s">
        <v>58</v>
      </c>
      <c r="F35" s="3">
        <v>0</v>
      </c>
      <c r="G35" s="6">
        <v>4</v>
      </c>
      <c r="H35" s="6">
        <v>4</v>
      </c>
      <c r="I35" s="7" t="s">
        <v>59</v>
      </c>
      <c r="J35" s="3" t="s">
        <v>19</v>
      </c>
      <c r="K35" s="38" t="s">
        <v>19</v>
      </c>
      <c r="L35" s="68">
        <v>140000</v>
      </c>
      <c r="M35" s="68">
        <f t="shared" si="0"/>
        <v>560000</v>
      </c>
      <c r="N35" s="68">
        <v>45500</v>
      </c>
      <c r="O35" s="68">
        <f t="shared" si="23"/>
        <v>182000</v>
      </c>
      <c r="P35" s="68">
        <v>51220</v>
      </c>
      <c r="Q35" s="68">
        <f t="shared" si="24"/>
        <v>204880</v>
      </c>
      <c r="R35" s="68">
        <f t="shared" si="20"/>
        <v>45500</v>
      </c>
      <c r="S35" s="68">
        <f t="shared" si="20"/>
        <v>182000</v>
      </c>
      <c r="T35" s="68">
        <f>AVERAGE(L35,N35,P35)</f>
        <v>78906.666666666672</v>
      </c>
      <c r="U35" s="68">
        <f t="shared" si="21"/>
        <v>51220</v>
      </c>
      <c r="V35" s="68">
        <f>GEOMEAN(L35,N35,P35)</f>
        <v>68842.981187807614</v>
      </c>
      <c r="W35" s="68">
        <f>STDEV(L35,N35,P35)</f>
        <v>52985.621949103646</v>
      </c>
      <c r="X35" s="69">
        <f t="shared" si="28"/>
        <v>0.76965902746942094</v>
      </c>
      <c r="Y35" s="68">
        <f t="shared" si="22"/>
        <v>78906.666666666672</v>
      </c>
      <c r="Z35" s="68">
        <f t="shared" si="29"/>
        <v>315626.66666666669</v>
      </c>
      <c r="AA35" s="61" t="s">
        <v>166</v>
      </c>
    </row>
    <row r="36" spans="1:27" ht="47.25" customHeight="1" x14ac:dyDescent="0.25">
      <c r="A36" s="3">
        <v>25</v>
      </c>
      <c r="B36" s="4">
        <v>54621</v>
      </c>
      <c r="C36" s="278" t="s">
        <v>63</v>
      </c>
      <c r="D36" s="278"/>
      <c r="E36" s="4" t="s">
        <v>58</v>
      </c>
      <c r="F36" s="3">
        <v>0</v>
      </c>
      <c r="G36" s="6">
        <v>6</v>
      </c>
      <c r="H36" s="6">
        <v>6</v>
      </c>
      <c r="I36" s="7" t="s">
        <v>64</v>
      </c>
      <c r="J36" s="3" t="s">
        <v>19</v>
      </c>
      <c r="K36" s="38" t="s">
        <v>19</v>
      </c>
      <c r="L36" s="70">
        <v>150000</v>
      </c>
      <c r="M36" s="68">
        <f t="shared" si="0"/>
        <v>900000</v>
      </c>
      <c r="N36" s="70">
        <v>260000</v>
      </c>
      <c r="O36" s="68">
        <f t="shared" si="23"/>
        <v>1560000</v>
      </c>
      <c r="P36" s="70">
        <v>390250</v>
      </c>
      <c r="Q36" s="68">
        <f t="shared" si="24"/>
        <v>2341500</v>
      </c>
      <c r="R36" s="68">
        <f t="shared" si="20"/>
        <v>150000</v>
      </c>
      <c r="S36" s="68">
        <f t="shared" si="20"/>
        <v>900000</v>
      </c>
      <c r="T36" s="68">
        <f>AVERAGE(L36,N36,P36)</f>
        <v>266750</v>
      </c>
      <c r="U36" s="68">
        <f t="shared" si="21"/>
        <v>260000</v>
      </c>
      <c r="V36" s="68">
        <f>GEOMEAN(L36,N36,P36)</f>
        <v>247819.70723737855</v>
      </c>
      <c r="W36" s="68">
        <f>STDEV(L36,N36,P36)</f>
        <v>120267.15054411159</v>
      </c>
      <c r="X36" s="69">
        <f t="shared" si="28"/>
        <v>0.48530099516626229</v>
      </c>
      <c r="Y36" s="68">
        <f t="shared" si="22"/>
        <v>266750</v>
      </c>
      <c r="Z36" s="68">
        <f t="shared" si="29"/>
        <v>1600500</v>
      </c>
      <c r="AA36" s="61" t="s">
        <v>166</v>
      </c>
    </row>
    <row r="37" spans="1:27" ht="26.25" customHeight="1" x14ac:dyDescent="0.25">
      <c r="A37" s="3">
        <v>26</v>
      </c>
      <c r="B37" s="4">
        <v>54621</v>
      </c>
      <c r="C37" s="257" t="s">
        <v>65</v>
      </c>
      <c r="D37" s="257" t="s">
        <v>66</v>
      </c>
      <c r="E37" s="4" t="s">
        <v>58</v>
      </c>
      <c r="F37" s="3">
        <v>0</v>
      </c>
      <c r="G37" s="6">
        <v>15</v>
      </c>
      <c r="H37" s="6">
        <v>15</v>
      </c>
      <c r="I37" s="7" t="s">
        <v>64</v>
      </c>
      <c r="J37" s="3" t="s">
        <v>19</v>
      </c>
      <c r="K37" s="38" t="s">
        <v>19</v>
      </c>
      <c r="L37" s="68">
        <v>65000</v>
      </c>
      <c r="M37" s="68">
        <f t="shared" si="0"/>
        <v>975000</v>
      </c>
      <c r="N37" s="68">
        <v>39000</v>
      </c>
      <c r="O37" s="68">
        <f t="shared" si="23"/>
        <v>585000</v>
      </c>
      <c r="P37" s="68">
        <v>44296</v>
      </c>
      <c r="Q37" s="68">
        <f t="shared" si="24"/>
        <v>664440</v>
      </c>
      <c r="R37" s="68">
        <f t="shared" si="20"/>
        <v>39000</v>
      </c>
      <c r="S37" s="68">
        <f t="shared" si="20"/>
        <v>585000</v>
      </c>
      <c r="T37" s="68">
        <f>AVERAGE(L37,N37,P37)</f>
        <v>49432</v>
      </c>
      <c r="U37" s="68">
        <f t="shared" ref="U37:U50" si="30">MEDIAN(L37,N37,P37)</f>
        <v>44296</v>
      </c>
      <c r="V37" s="68">
        <f t="shared" si="26"/>
        <v>48244.464630278548</v>
      </c>
      <c r="W37" s="68">
        <f t="shared" si="27"/>
        <v>13739.864337030405</v>
      </c>
      <c r="X37" s="69">
        <f t="shared" si="28"/>
        <v>0.28479670035362303</v>
      </c>
      <c r="Y37" s="68">
        <f t="shared" si="22"/>
        <v>49432</v>
      </c>
      <c r="Z37" s="68">
        <f t="shared" si="29"/>
        <v>741480</v>
      </c>
      <c r="AA37" s="61" t="s">
        <v>166</v>
      </c>
    </row>
    <row r="38" spans="1:27" ht="30.75" customHeight="1" x14ac:dyDescent="0.25">
      <c r="A38" s="3">
        <v>27</v>
      </c>
      <c r="B38" s="4">
        <v>54621</v>
      </c>
      <c r="C38" s="257" t="s">
        <v>67</v>
      </c>
      <c r="D38" s="257" t="s">
        <v>68</v>
      </c>
      <c r="E38" s="4" t="s">
        <v>58</v>
      </c>
      <c r="F38" s="3">
        <v>0</v>
      </c>
      <c r="G38" s="6">
        <v>15</v>
      </c>
      <c r="H38" s="6">
        <v>15</v>
      </c>
      <c r="I38" s="7" t="s">
        <v>64</v>
      </c>
      <c r="J38" s="3" t="s">
        <v>19</v>
      </c>
      <c r="K38" s="38" t="s">
        <v>19</v>
      </c>
      <c r="L38" s="70">
        <v>150000</v>
      </c>
      <c r="M38" s="68">
        <f t="shared" si="0"/>
        <v>2250000</v>
      </c>
      <c r="N38" s="70">
        <v>195000</v>
      </c>
      <c r="O38" s="68">
        <f t="shared" si="23"/>
        <v>2925000</v>
      </c>
      <c r="P38" s="70">
        <v>95021</v>
      </c>
      <c r="Q38" s="68">
        <f t="shared" si="24"/>
        <v>1425315</v>
      </c>
      <c r="R38" s="68">
        <f t="shared" si="20"/>
        <v>95021</v>
      </c>
      <c r="S38" s="68">
        <f t="shared" si="20"/>
        <v>1425315</v>
      </c>
      <c r="T38" s="68">
        <f t="shared" si="25"/>
        <v>146673.66666666666</v>
      </c>
      <c r="U38" s="68">
        <f>MEDIAN(L38,N38,P38)</f>
        <v>150000</v>
      </c>
      <c r="V38" s="68">
        <f>GEOMEAN(L38,N38,P38)</f>
        <v>140598.86744034343</v>
      </c>
      <c r="W38" s="68">
        <f>STDEV(L38,N38,P38)</f>
        <v>50072.432338896142</v>
      </c>
      <c r="X38" s="69">
        <f t="shared" si="28"/>
        <v>0.35613681141593861</v>
      </c>
      <c r="Y38" s="68">
        <f t="shared" si="22"/>
        <v>146673.66666666666</v>
      </c>
      <c r="Z38" s="68">
        <f t="shared" si="29"/>
        <v>2200105</v>
      </c>
      <c r="AA38" s="61" t="s">
        <v>166</v>
      </c>
    </row>
    <row r="39" spans="1:27" ht="21" customHeight="1" x14ac:dyDescent="0.25">
      <c r="A39" s="3">
        <v>28</v>
      </c>
      <c r="B39" s="4">
        <v>54621</v>
      </c>
      <c r="C39" s="257" t="s">
        <v>69</v>
      </c>
      <c r="D39" s="257" t="s">
        <v>70</v>
      </c>
      <c r="E39" s="4" t="s">
        <v>58</v>
      </c>
      <c r="F39" s="3">
        <v>0</v>
      </c>
      <c r="G39" s="6">
        <v>4</v>
      </c>
      <c r="H39" s="6">
        <v>4</v>
      </c>
      <c r="I39" s="7" t="s">
        <v>64</v>
      </c>
      <c r="J39" s="3" t="s">
        <v>19</v>
      </c>
      <c r="K39" s="38" t="s">
        <v>19</v>
      </c>
      <c r="L39" s="68">
        <v>78000</v>
      </c>
      <c r="M39" s="68">
        <f t="shared" si="0"/>
        <v>312000</v>
      </c>
      <c r="N39" s="68">
        <v>65000</v>
      </c>
      <c r="O39" s="68">
        <f t="shared" si="23"/>
        <v>260000</v>
      </c>
      <c r="P39" s="68">
        <v>135128</v>
      </c>
      <c r="Q39" s="68">
        <f t="shared" si="24"/>
        <v>540512</v>
      </c>
      <c r="R39" s="68">
        <f t="shared" si="20"/>
        <v>65000</v>
      </c>
      <c r="S39" s="68">
        <f t="shared" si="20"/>
        <v>260000</v>
      </c>
      <c r="T39" s="68">
        <f>AVERAGE(L39,N39,P39)</f>
        <v>92709.333333333328</v>
      </c>
      <c r="U39" s="68">
        <f>MEDIAN(L39,N39,P39)</f>
        <v>78000</v>
      </c>
      <c r="V39" s="68">
        <f>GEOMEAN(L39,N39,P39)</f>
        <v>88155.842994008126</v>
      </c>
      <c r="W39" s="68">
        <f t="shared" si="27"/>
        <v>37306.265711450324</v>
      </c>
      <c r="X39" s="69">
        <f t="shared" si="28"/>
        <v>0.42318540035952007</v>
      </c>
      <c r="Y39" s="68">
        <f t="shared" si="22"/>
        <v>92709.333333333328</v>
      </c>
      <c r="Z39" s="68">
        <f t="shared" si="29"/>
        <v>370837.33333333331</v>
      </c>
      <c r="AA39" s="61" t="s">
        <v>166</v>
      </c>
    </row>
    <row r="40" spans="1:27" ht="32.25" customHeight="1" x14ac:dyDescent="0.25">
      <c r="A40" s="3">
        <v>29</v>
      </c>
      <c r="B40" s="4">
        <v>54621</v>
      </c>
      <c r="C40" s="257" t="s">
        <v>71</v>
      </c>
      <c r="D40" s="257" t="s">
        <v>72</v>
      </c>
      <c r="E40" s="4" t="s">
        <v>58</v>
      </c>
      <c r="F40" s="3">
        <v>0</v>
      </c>
      <c r="G40" s="6">
        <v>13</v>
      </c>
      <c r="H40" s="6">
        <v>13</v>
      </c>
      <c r="I40" s="7" t="s">
        <v>64</v>
      </c>
      <c r="J40" s="3" t="s">
        <v>19</v>
      </c>
      <c r="K40" s="38" t="s">
        <v>19</v>
      </c>
      <c r="L40" s="70">
        <v>32000</v>
      </c>
      <c r="M40" s="68">
        <f t="shared" si="0"/>
        <v>416000</v>
      </c>
      <c r="N40" s="70">
        <v>65000</v>
      </c>
      <c r="O40" s="68">
        <f t="shared" si="23"/>
        <v>845000</v>
      </c>
      <c r="P40" s="70">
        <v>105350</v>
      </c>
      <c r="Q40" s="68">
        <f t="shared" si="24"/>
        <v>1369550</v>
      </c>
      <c r="R40" s="68">
        <f t="shared" si="20"/>
        <v>32000</v>
      </c>
      <c r="S40" s="68">
        <f t="shared" si="20"/>
        <v>416000</v>
      </c>
      <c r="T40" s="68">
        <f t="shared" si="25"/>
        <v>67450</v>
      </c>
      <c r="U40" s="68">
        <f t="shared" si="30"/>
        <v>65000</v>
      </c>
      <c r="V40" s="68">
        <f t="shared" si="26"/>
        <v>60288.242681469848</v>
      </c>
      <c r="W40" s="68">
        <f t="shared" si="27"/>
        <v>36736.323985940675</v>
      </c>
      <c r="X40" s="69">
        <f t="shared" si="28"/>
        <v>0.60934474703526109</v>
      </c>
      <c r="Y40" s="68">
        <f t="shared" si="22"/>
        <v>67450</v>
      </c>
      <c r="Z40" s="68">
        <f t="shared" si="29"/>
        <v>876850</v>
      </c>
      <c r="AA40" s="61" t="s">
        <v>166</v>
      </c>
    </row>
    <row r="41" spans="1:27" ht="26.25" customHeight="1" x14ac:dyDescent="0.25">
      <c r="A41" s="3">
        <v>30</v>
      </c>
      <c r="B41" s="4">
        <v>54621</v>
      </c>
      <c r="C41" s="257" t="s">
        <v>73</v>
      </c>
      <c r="D41" s="257" t="s">
        <v>74</v>
      </c>
      <c r="E41" s="4" t="s">
        <v>58</v>
      </c>
      <c r="F41" s="3">
        <v>0</v>
      </c>
      <c r="G41" s="6">
        <v>4</v>
      </c>
      <c r="H41" s="6">
        <v>4</v>
      </c>
      <c r="I41" s="7" t="s">
        <v>64</v>
      </c>
      <c r="J41" s="3" t="s">
        <v>19</v>
      </c>
      <c r="K41" s="38" t="s">
        <v>19</v>
      </c>
      <c r="L41" s="70">
        <v>120000</v>
      </c>
      <c r="M41" s="68">
        <f t="shared" si="0"/>
        <v>480000</v>
      </c>
      <c r="N41" s="70">
        <v>195000</v>
      </c>
      <c r="O41" s="68">
        <f t="shared" si="23"/>
        <v>780000</v>
      </c>
      <c r="P41" s="70">
        <v>44640</v>
      </c>
      <c r="Q41" s="68">
        <f t="shared" si="24"/>
        <v>178560</v>
      </c>
      <c r="R41" s="68">
        <f t="shared" si="20"/>
        <v>44640</v>
      </c>
      <c r="S41" s="68">
        <f t="shared" si="20"/>
        <v>178560</v>
      </c>
      <c r="T41" s="68">
        <f t="shared" si="25"/>
        <v>119880</v>
      </c>
      <c r="U41" s="68">
        <f t="shared" si="30"/>
        <v>120000</v>
      </c>
      <c r="V41" s="68">
        <f t="shared" si="26"/>
        <v>101464.31968392196</v>
      </c>
      <c r="W41" s="68">
        <f t="shared" si="27"/>
        <v>75180.071827579421</v>
      </c>
      <c r="X41" s="69">
        <f t="shared" si="28"/>
        <v>0.740950829432235</v>
      </c>
      <c r="Y41" s="68">
        <f t="shared" si="22"/>
        <v>119880</v>
      </c>
      <c r="Z41" s="68">
        <f t="shared" si="29"/>
        <v>479520</v>
      </c>
      <c r="AA41" s="61" t="s">
        <v>166</v>
      </c>
    </row>
    <row r="42" spans="1:27" ht="30" customHeight="1" x14ac:dyDescent="0.25">
      <c r="A42" s="3">
        <v>31</v>
      </c>
      <c r="B42" s="4">
        <v>54621</v>
      </c>
      <c r="C42" s="278" t="s">
        <v>75</v>
      </c>
      <c r="D42" s="278" t="s">
        <v>76</v>
      </c>
      <c r="E42" s="4" t="s">
        <v>39</v>
      </c>
      <c r="F42" s="3">
        <v>0</v>
      </c>
      <c r="G42" s="6">
        <v>24.43</v>
      </c>
      <c r="H42" s="6">
        <v>24.43</v>
      </c>
      <c r="I42" s="7" t="s">
        <v>64</v>
      </c>
      <c r="J42" s="3" t="s">
        <v>19</v>
      </c>
      <c r="K42" s="38" t="s">
        <v>19</v>
      </c>
      <c r="L42" s="68">
        <v>45000</v>
      </c>
      <c r="M42" s="68">
        <f t="shared" si="0"/>
        <v>1099350</v>
      </c>
      <c r="N42" s="68">
        <v>45500</v>
      </c>
      <c r="O42" s="68">
        <f t="shared" si="23"/>
        <v>1111565</v>
      </c>
      <c r="P42" s="68">
        <v>66444</v>
      </c>
      <c r="Q42" s="68">
        <f t="shared" si="24"/>
        <v>1623226.92</v>
      </c>
      <c r="R42" s="68">
        <f t="shared" si="20"/>
        <v>45000</v>
      </c>
      <c r="S42" s="68">
        <f t="shared" si="20"/>
        <v>1099350</v>
      </c>
      <c r="T42" s="68">
        <f t="shared" si="25"/>
        <v>52314.666666666664</v>
      </c>
      <c r="U42" s="68">
        <f t="shared" si="30"/>
        <v>45500</v>
      </c>
      <c r="V42" s="68">
        <f t="shared" si="26"/>
        <v>51431.188458095625</v>
      </c>
      <c r="W42" s="68">
        <f t="shared" si="27"/>
        <v>12238.915202473359</v>
      </c>
      <c r="X42" s="69">
        <f t="shared" si="28"/>
        <v>0.23796679737325552</v>
      </c>
      <c r="Y42" s="68">
        <f t="shared" si="22"/>
        <v>52314.666666666664</v>
      </c>
      <c r="Z42" s="68">
        <f t="shared" si="29"/>
        <v>1278047.3066666666</v>
      </c>
      <c r="AA42" s="61" t="s">
        <v>166</v>
      </c>
    </row>
    <row r="43" spans="1:27" ht="28.5" customHeight="1" x14ac:dyDescent="0.25">
      <c r="A43" s="3">
        <v>32</v>
      </c>
      <c r="B43" s="4">
        <v>54621</v>
      </c>
      <c r="C43" s="257" t="s">
        <v>77</v>
      </c>
      <c r="D43" s="257" t="s">
        <v>78</v>
      </c>
      <c r="E43" s="4" t="s">
        <v>31</v>
      </c>
      <c r="F43" s="3">
        <v>0</v>
      </c>
      <c r="G43" s="6">
        <v>26</v>
      </c>
      <c r="H43" s="6">
        <v>26</v>
      </c>
      <c r="I43" s="7" t="s">
        <v>64</v>
      </c>
      <c r="J43" s="3" t="s">
        <v>19</v>
      </c>
      <c r="K43" s="38" t="s">
        <v>19</v>
      </c>
      <c r="L43" s="70">
        <v>140000</v>
      </c>
      <c r="M43" s="68">
        <f t="shared" si="0"/>
        <v>3640000</v>
      </c>
      <c r="N43" s="70">
        <v>104000</v>
      </c>
      <c r="O43" s="68">
        <f t="shared" si="23"/>
        <v>2704000</v>
      </c>
      <c r="P43" s="70">
        <v>45820</v>
      </c>
      <c r="Q43" s="68">
        <f t="shared" si="24"/>
        <v>1191320</v>
      </c>
      <c r="R43" s="68">
        <f t="shared" si="20"/>
        <v>45820</v>
      </c>
      <c r="S43" s="68">
        <f t="shared" si="20"/>
        <v>1191320</v>
      </c>
      <c r="T43" s="68">
        <f t="shared" si="25"/>
        <v>96606.666666666672</v>
      </c>
      <c r="U43" s="68">
        <f t="shared" si="30"/>
        <v>104000</v>
      </c>
      <c r="V43" s="68">
        <f t="shared" si="26"/>
        <v>87378.681393500636</v>
      </c>
      <c r="W43" s="68">
        <f t="shared" si="27"/>
        <v>47523.300951568315</v>
      </c>
      <c r="X43" s="69">
        <f t="shared" si="28"/>
        <v>0.54387752474258755</v>
      </c>
      <c r="Y43" s="68">
        <f t="shared" si="22"/>
        <v>96606.666666666672</v>
      </c>
      <c r="Z43" s="68">
        <f t="shared" si="29"/>
        <v>2511773.3333333335</v>
      </c>
      <c r="AA43" s="61" t="s">
        <v>166</v>
      </c>
    </row>
    <row r="44" spans="1:27" ht="22.5" customHeight="1" x14ac:dyDescent="0.25">
      <c r="A44" s="3">
        <v>33</v>
      </c>
      <c r="B44" s="4">
        <v>54621</v>
      </c>
      <c r="C44" s="257" t="s">
        <v>79</v>
      </c>
      <c r="D44" s="257" t="s">
        <v>80</v>
      </c>
      <c r="E44" s="4" t="s">
        <v>39</v>
      </c>
      <c r="F44" s="3">
        <v>0</v>
      </c>
      <c r="G44" s="6">
        <v>23</v>
      </c>
      <c r="H44" s="6">
        <v>23</v>
      </c>
      <c r="I44" s="7" t="s">
        <v>64</v>
      </c>
      <c r="J44" s="3" t="s">
        <v>19</v>
      </c>
      <c r="K44" s="38" t="s">
        <v>19</v>
      </c>
      <c r="L44" s="70">
        <v>120000</v>
      </c>
      <c r="M44" s="68">
        <f t="shared" si="0"/>
        <v>2760000</v>
      </c>
      <c r="N44" s="70">
        <v>260000</v>
      </c>
      <c r="O44" s="68">
        <f t="shared" si="23"/>
        <v>5980000</v>
      </c>
      <c r="P44" s="70">
        <v>78950</v>
      </c>
      <c r="Q44" s="68">
        <f t="shared" si="24"/>
        <v>1815850</v>
      </c>
      <c r="R44" s="68">
        <f t="shared" si="20"/>
        <v>78950</v>
      </c>
      <c r="S44" s="68">
        <f t="shared" si="20"/>
        <v>1815850</v>
      </c>
      <c r="T44" s="68">
        <f t="shared" si="25"/>
        <v>152983.33333333334</v>
      </c>
      <c r="U44" s="68">
        <f t="shared" si="30"/>
        <v>120000</v>
      </c>
      <c r="V44" s="68">
        <f t="shared" si="26"/>
        <v>135052.38022245569</v>
      </c>
      <c r="W44" s="68">
        <f t="shared" si="27"/>
        <v>94924.711394522223</v>
      </c>
      <c r="X44" s="69">
        <f t="shared" si="28"/>
        <v>0.7028732943333843</v>
      </c>
      <c r="Y44" s="68">
        <f t="shared" si="22"/>
        <v>152983.33333333334</v>
      </c>
      <c r="Z44" s="68">
        <f t="shared" si="29"/>
        <v>3518616.666666667</v>
      </c>
      <c r="AA44" s="61" t="s">
        <v>166</v>
      </c>
    </row>
    <row r="45" spans="1:27" ht="113.25" customHeight="1" x14ac:dyDescent="0.25">
      <c r="A45" s="3">
        <v>34</v>
      </c>
      <c r="B45" s="4">
        <v>54621</v>
      </c>
      <c r="C45" s="257" t="s">
        <v>81</v>
      </c>
      <c r="D45" s="257" t="s">
        <v>82</v>
      </c>
      <c r="E45" s="4" t="s">
        <v>31</v>
      </c>
      <c r="F45" s="3">
        <v>0</v>
      </c>
      <c r="G45" s="6">
        <v>8</v>
      </c>
      <c r="H45" s="6">
        <v>8</v>
      </c>
      <c r="I45" s="7" t="s">
        <v>64</v>
      </c>
      <c r="J45" s="3" t="s">
        <v>19</v>
      </c>
      <c r="K45" s="38" t="s">
        <v>19</v>
      </c>
      <c r="L45" s="68">
        <v>420000</v>
      </c>
      <c r="M45" s="68">
        <f t="shared" si="0"/>
        <v>3360000</v>
      </c>
      <c r="N45" s="68">
        <v>325000</v>
      </c>
      <c r="O45" s="68">
        <f t="shared" si="23"/>
        <v>2600000</v>
      </c>
      <c r="P45" s="70">
        <v>1014875</v>
      </c>
      <c r="Q45" s="68">
        <f t="shared" si="24"/>
        <v>8119000</v>
      </c>
      <c r="R45" s="68">
        <f t="shared" si="20"/>
        <v>325000</v>
      </c>
      <c r="S45" s="68">
        <f t="shared" si="20"/>
        <v>2600000</v>
      </c>
      <c r="T45" s="68">
        <f t="shared" si="25"/>
        <v>586625</v>
      </c>
      <c r="U45" s="68">
        <f t="shared" si="30"/>
        <v>420000</v>
      </c>
      <c r="V45" s="68">
        <f t="shared" si="26"/>
        <v>517426.18378160486</v>
      </c>
      <c r="W45" s="68">
        <f t="shared" si="27"/>
        <v>373904.79653917253</v>
      </c>
      <c r="X45" s="69">
        <f t="shared" si="28"/>
        <v>0.72262442114253378</v>
      </c>
      <c r="Y45" s="68">
        <f t="shared" si="22"/>
        <v>586625</v>
      </c>
      <c r="Z45" s="68">
        <f t="shared" si="29"/>
        <v>4693000</v>
      </c>
      <c r="AA45" s="61" t="s">
        <v>166</v>
      </c>
    </row>
    <row r="46" spans="1:27" ht="35.25" customHeight="1" x14ac:dyDescent="0.25">
      <c r="A46" s="3">
        <v>35</v>
      </c>
      <c r="B46" s="4">
        <v>54621</v>
      </c>
      <c r="C46" s="278" t="s">
        <v>83</v>
      </c>
      <c r="D46" s="278" t="s">
        <v>84</v>
      </c>
      <c r="E46" s="4" t="s">
        <v>31</v>
      </c>
      <c r="F46" s="3">
        <v>0</v>
      </c>
      <c r="G46" s="6">
        <v>8</v>
      </c>
      <c r="H46" s="6">
        <v>8</v>
      </c>
      <c r="I46" s="7" t="s">
        <v>85</v>
      </c>
      <c r="J46" s="3" t="s">
        <v>19</v>
      </c>
      <c r="K46" s="38" t="s">
        <v>19</v>
      </c>
      <c r="L46" s="68">
        <v>80000</v>
      </c>
      <c r="M46" s="68">
        <f t="shared" si="0"/>
        <v>640000</v>
      </c>
      <c r="N46" s="68">
        <v>91000</v>
      </c>
      <c r="O46" s="68">
        <f t="shared" si="23"/>
        <v>728000</v>
      </c>
      <c r="P46" s="68">
        <v>125360</v>
      </c>
      <c r="Q46" s="68">
        <f t="shared" si="24"/>
        <v>1002880</v>
      </c>
      <c r="R46" s="68">
        <f t="shared" si="20"/>
        <v>80000</v>
      </c>
      <c r="S46" s="68">
        <f t="shared" si="20"/>
        <v>640000</v>
      </c>
      <c r="T46" s="68">
        <f t="shared" si="25"/>
        <v>98786.666666666672</v>
      </c>
      <c r="U46" s="68">
        <f t="shared" si="30"/>
        <v>91000</v>
      </c>
      <c r="V46" s="68">
        <f t="shared" si="26"/>
        <v>96998.150671512441</v>
      </c>
      <c r="W46" s="68">
        <f t="shared" si="27"/>
        <v>23661.287651633291</v>
      </c>
      <c r="X46" s="69">
        <f t="shared" si="28"/>
        <v>0.24393545122074597</v>
      </c>
      <c r="Y46" s="68">
        <f t="shared" si="22"/>
        <v>98786.666666666672</v>
      </c>
      <c r="Z46" s="68">
        <f t="shared" si="29"/>
        <v>790293.33333333337</v>
      </c>
      <c r="AA46" s="61" t="s">
        <v>166</v>
      </c>
    </row>
    <row r="47" spans="1:27" ht="191.25" customHeight="1" x14ac:dyDescent="0.25">
      <c r="A47" s="3">
        <v>36</v>
      </c>
      <c r="B47" s="4">
        <v>54621</v>
      </c>
      <c r="C47" s="257" t="s">
        <v>86</v>
      </c>
      <c r="D47" s="257" t="s">
        <v>87</v>
      </c>
      <c r="E47" s="4" t="s">
        <v>31</v>
      </c>
      <c r="F47" s="3">
        <v>0</v>
      </c>
      <c r="G47" s="6">
        <v>4</v>
      </c>
      <c r="H47" s="6">
        <v>4</v>
      </c>
      <c r="I47" s="7" t="s">
        <v>64</v>
      </c>
      <c r="J47" s="3" t="s">
        <v>19</v>
      </c>
      <c r="K47" s="38" t="s">
        <v>19</v>
      </c>
      <c r="L47" s="70">
        <v>1000000</v>
      </c>
      <c r="M47" s="68">
        <f t="shared" si="0"/>
        <v>4000000</v>
      </c>
      <c r="N47" s="70">
        <v>520000</v>
      </c>
      <c r="O47" s="68">
        <f t="shared" si="23"/>
        <v>2080000</v>
      </c>
      <c r="P47" s="70">
        <v>904365</v>
      </c>
      <c r="Q47" s="68">
        <f t="shared" si="24"/>
        <v>3617460</v>
      </c>
      <c r="R47" s="68">
        <f t="shared" ref="R47:S51" si="31">MIN(L47,N47,P47)</f>
        <v>520000</v>
      </c>
      <c r="S47" s="68">
        <f t="shared" si="31"/>
        <v>2080000</v>
      </c>
      <c r="T47" s="68">
        <f t="shared" si="25"/>
        <v>808121.66666666663</v>
      </c>
      <c r="U47" s="68">
        <f t="shared" si="30"/>
        <v>904365</v>
      </c>
      <c r="V47" s="68">
        <f t="shared" si="26"/>
        <v>777646.75359032373</v>
      </c>
      <c r="W47" s="68">
        <f t="shared" si="27"/>
        <v>254061.18241150767</v>
      </c>
      <c r="X47" s="69">
        <f t="shared" si="28"/>
        <v>0.32670512830990484</v>
      </c>
      <c r="Y47" s="68">
        <f t="shared" si="22"/>
        <v>808121.66666666663</v>
      </c>
      <c r="Z47" s="68">
        <f t="shared" si="29"/>
        <v>3232486.6666666665</v>
      </c>
      <c r="AA47" s="61" t="s">
        <v>166</v>
      </c>
    </row>
    <row r="48" spans="1:27" ht="36.75" customHeight="1" x14ac:dyDescent="0.25">
      <c r="A48" s="3">
        <v>37</v>
      </c>
      <c r="B48" s="4">
        <v>54621</v>
      </c>
      <c r="C48" s="257" t="s">
        <v>88</v>
      </c>
      <c r="D48" s="257" t="s">
        <v>89</v>
      </c>
      <c r="E48" s="4" t="s">
        <v>31</v>
      </c>
      <c r="F48" s="3">
        <v>0</v>
      </c>
      <c r="G48" s="6">
        <v>10</v>
      </c>
      <c r="H48" s="6">
        <v>10</v>
      </c>
      <c r="I48" s="7" t="s">
        <v>64</v>
      </c>
      <c r="J48" s="3" t="s">
        <v>19</v>
      </c>
      <c r="K48" s="38" t="s">
        <v>19</v>
      </c>
      <c r="L48" s="68">
        <v>280000</v>
      </c>
      <c r="M48" s="68">
        <f t="shared" si="0"/>
        <v>2800000</v>
      </c>
      <c r="N48" s="68">
        <v>455000</v>
      </c>
      <c r="O48" s="68">
        <f t="shared" si="23"/>
        <v>4550000</v>
      </c>
      <c r="P48" s="68">
        <v>315525</v>
      </c>
      <c r="Q48" s="68">
        <f t="shared" si="24"/>
        <v>3155250</v>
      </c>
      <c r="R48" s="68">
        <f t="shared" si="31"/>
        <v>280000</v>
      </c>
      <c r="S48" s="68">
        <f t="shared" si="31"/>
        <v>2800000</v>
      </c>
      <c r="T48" s="68">
        <f t="shared" si="25"/>
        <v>350175</v>
      </c>
      <c r="U48" s="68">
        <f t="shared" si="30"/>
        <v>315525</v>
      </c>
      <c r="V48" s="68">
        <f t="shared" si="26"/>
        <v>342558.22619931254</v>
      </c>
      <c r="W48" s="68">
        <f t="shared" si="27"/>
        <v>92502.523614223624</v>
      </c>
      <c r="X48" s="69">
        <f t="shared" si="28"/>
        <v>0.27003445411467764</v>
      </c>
      <c r="Y48" s="68">
        <f t="shared" si="22"/>
        <v>350175</v>
      </c>
      <c r="Z48" s="68">
        <f t="shared" si="29"/>
        <v>3501750</v>
      </c>
      <c r="AA48" s="61" t="s">
        <v>166</v>
      </c>
    </row>
    <row r="49" spans="1:27" ht="162" customHeight="1" x14ac:dyDescent="0.25">
      <c r="A49" s="3">
        <v>38</v>
      </c>
      <c r="B49" s="4">
        <v>54621</v>
      </c>
      <c r="C49" s="257" t="s">
        <v>90</v>
      </c>
      <c r="D49" s="257" t="s">
        <v>91</v>
      </c>
      <c r="E49" s="4" t="s">
        <v>31</v>
      </c>
      <c r="F49" s="3">
        <v>0</v>
      </c>
      <c r="G49" s="6">
        <v>8</v>
      </c>
      <c r="H49" s="6">
        <v>8</v>
      </c>
      <c r="I49" s="7" t="s">
        <v>64</v>
      </c>
      <c r="J49" s="3" t="s">
        <v>19</v>
      </c>
      <c r="K49" s="38" t="s">
        <v>19</v>
      </c>
      <c r="L49" s="68">
        <v>1000000</v>
      </c>
      <c r="M49" s="68">
        <f t="shared" si="0"/>
        <v>8000000</v>
      </c>
      <c r="N49" s="68">
        <v>520000</v>
      </c>
      <c r="O49" s="68">
        <f t="shared" si="23"/>
        <v>4160000</v>
      </c>
      <c r="P49" s="68">
        <v>630315</v>
      </c>
      <c r="Q49" s="68">
        <f t="shared" si="24"/>
        <v>5042520</v>
      </c>
      <c r="R49" s="68">
        <f t="shared" si="31"/>
        <v>520000</v>
      </c>
      <c r="S49" s="68">
        <f t="shared" si="31"/>
        <v>4160000</v>
      </c>
      <c r="T49" s="68">
        <f t="shared" si="25"/>
        <v>716771.66666666663</v>
      </c>
      <c r="U49" s="68">
        <f t="shared" si="30"/>
        <v>630315</v>
      </c>
      <c r="V49" s="68">
        <f t="shared" si="26"/>
        <v>689477.86586189584</v>
      </c>
      <c r="W49" s="68">
        <f t="shared" si="27"/>
        <v>251408.16694835786</v>
      </c>
      <c r="X49" s="69">
        <f t="shared" si="28"/>
        <v>0.36463558787935846</v>
      </c>
      <c r="Y49" s="68">
        <f t="shared" si="22"/>
        <v>716771.66666666663</v>
      </c>
      <c r="Z49" s="68">
        <f t="shared" si="29"/>
        <v>5734173.333333333</v>
      </c>
      <c r="AA49" s="61" t="s">
        <v>166</v>
      </c>
    </row>
    <row r="50" spans="1:27" ht="96.75" customHeight="1" x14ac:dyDescent="0.25">
      <c r="A50" s="3">
        <v>39</v>
      </c>
      <c r="B50" s="4">
        <v>54621</v>
      </c>
      <c r="C50" s="257" t="s">
        <v>92</v>
      </c>
      <c r="D50" s="257" t="s">
        <v>93</v>
      </c>
      <c r="E50" s="4" t="s">
        <v>31</v>
      </c>
      <c r="F50" s="3">
        <v>0</v>
      </c>
      <c r="G50" s="6">
        <v>14</v>
      </c>
      <c r="H50" s="6">
        <v>14</v>
      </c>
      <c r="I50" s="7" t="s">
        <v>64</v>
      </c>
      <c r="J50" s="3" t="s">
        <v>19</v>
      </c>
      <c r="K50" s="38" t="s">
        <v>19</v>
      </c>
      <c r="L50" s="70">
        <v>260000</v>
      </c>
      <c r="M50" s="68">
        <f t="shared" si="0"/>
        <v>3640000</v>
      </c>
      <c r="N50" s="70">
        <v>390000</v>
      </c>
      <c r="O50" s="68">
        <f t="shared" si="23"/>
        <v>5460000</v>
      </c>
      <c r="P50" s="70">
        <v>682002</v>
      </c>
      <c r="Q50" s="68">
        <f t="shared" si="24"/>
        <v>9548028</v>
      </c>
      <c r="R50" s="68">
        <f t="shared" si="31"/>
        <v>260000</v>
      </c>
      <c r="S50" s="68">
        <f t="shared" si="31"/>
        <v>3640000</v>
      </c>
      <c r="T50" s="68">
        <f t="shared" si="25"/>
        <v>444000.66666666669</v>
      </c>
      <c r="U50" s="68">
        <f t="shared" si="30"/>
        <v>390000</v>
      </c>
      <c r="V50" s="68">
        <f t="shared" si="26"/>
        <v>410463.49091240385</v>
      </c>
      <c r="W50" s="68">
        <f t="shared" si="27"/>
        <v>216121.43808825008</v>
      </c>
      <c r="X50" s="69">
        <f t="shared" si="28"/>
        <v>0.52653023441339908</v>
      </c>
      <c r="Y50" s="68">
        <f t="shared" si="22"/>
        <v>444000.66666666669</v>
      </c>
      <c r="Z50" s="68">
        <f t="shared" si="29"/>
        <v>6216009.333333334</v>
      </c>
      <c r="AA50" s="61" t="s">
        <v>166</v>
      </c>
    </row>
    <row r="51" spans="1:27" ht="42.75" customHeight="1" x14ac:dyDescent="0.25">
      <c r="A51" s="3">
        <v>40</v>
      </c>
      <c r="B51" s="4">
        <v>54621</v>
      </c>
      <c r="C51" s="257" t="s">
        <v>94</v>
      </c>
      <c r="D51" s="257"/>
      <c r="E51" s="4" t="s">
        <v>39</v>
      </c>
      <c r="F51" s="3">
        <v>0</v>
      </c>
      <c r="G51" s="6">
        <v>50</v>
      </c>
      <c r="H51" s="6">
        <v>50</v>
      </c>
      <c r="I51" s="7" t="s">
        <v>64</v>
      </c>
      <c r="J51" s="3" t="s">
        <v>19</v>
      </c>
      <c r="K51" s="38" t="s">
        <v>19</v>
      </c>
      <c r="L51" s="70">
        <v>45000</v>
      </c>
      <c r="M51" s="68">
        <f t="shared" si="0"/>
        <v>2250000</v>
      </c>
      <c r="N51" s="70">
        <v>104000</v>
      </c>
      <c r="O51" s="68">
        <f t="shared" si="23"/>
        <v>5200000</v>
      </c>
      <c r="P51" s="70">
        <v>70752</v>
      </c>
      <c r="Q51" s="68">
        <f t="shared" si="24"/>
        <v>3537600</v>
      </c>
      <c r="R51" s="68">
        <f t="shared" si="31"/>
        <v>45000</v>
      </c>
      <c r="S51" s="68">
        <f t="shared" si="31"/>
        <v>2250000</v>
      </c>
      <c r="T51" s="68">
        <f>AVERAGE(L51,N51,P51)</f>
        <v>73250.666666666672</v>
      </c>
      <c r="U51" s="68">
        <f>MEDIAN(L51,N51,P51)</f>
        <v>70752</v>
      </c>
      <c r="V51" s="68">
        <f>GEOMEAN(L51,N51,P51)</f>
        <v>69182.277974859782</v>
      </c>
      <c r="W51" s="68">
        <f>STDEV(L51,N51,P51)</f>
        <v>29579.257957787464</v>
      </c>
      <c r="X51" s="69">
        <f t="shared" si="28"/>
        <v>0.42755542060260432</v>
      </c>
      <c r="Y51" s="68">
        <f t="shared" si="22"/>
        <v>73250.666666666672</v>
      </c>
      <c r="Z51" s="68">
        <f t="shared" si="29"/>
        <v>3662533.3333333335</v>
      </c>
      <c r="AA51" s="61" t="s">
        <v>166</v>
      </c>
    </row>
    <row r="52" spans="1:27" x14ac:dyDescent="0.25">
      <c r="A52" s="280" t="s">
        <v>2</v>
      </c>
      <c r="B52" s="280"/>
      <c r="C52" s="280"/>
      <c r="D52" s="280"/>
      <c r="E52" s="280" t="s">
        <v>3</v>
      </c>
      <c r="F52" s="280"/>
      <c r="G52" s="280" t="s">
        <v>4</v>
      </c>
      <c r="H52" s="280"/>
      <c r="I52" s="280"/>
      <c r="J52" s="280"/>
      <c r="K52" s="306"/>
      <c r="L52" s="50"/>
      <c r="M52" s="50"/>
      <c r="N52" s="50"/>
      <c r="O52" s="50"/>
      <c r="P52" s="50"/>
      <c r="Q52" s="50"/>
      <c r="R52" s="78"/>
      <c r="S52" s="78"/>
      <c r="T52" s="74"/>
      <c r="U52" s="74"/>
      <c r="V52" s="74"/>
      <c r="W52" s="74"/>
      <c r="X52" s="74"/>
      <c r="Y52" s="74"/>
      <c r="Z52" s="74"/>
      <c r="AA52" s="74"/>
    </row>
    <row r="53" spans="1:27" ht="15" customHeight="1" x14ac:dyDescent="0.25">
      <c r="A53" s="256" t="s">
        <v>95</v>
      </c>
      <c r="B53" s="256"/>
      <c r="C53" s="256"/>
      <c r="D53" s="256"/>
      <c r="E53" s="256" t="s">
        <v>96</v>
      </c>
      <c r="F53" s="256"/>
      <c r="G53" s="256"/>
      <c r="H53" s="256"/>
      <c r="I53" s="256"/>
      <c r="J53" s="256"/>
      <c r="K53" s="306"/>
      <c r="L53" s="262" t="s">
        <v>162</v>
      </c>
      <c r="M53" s="262"/>
      <c r="N53" s="263" t="s">
        <v>164</v>
      </c>
      <c r="O53" s="263"/>
      <c r="P53" s="264" t="s">
        <v>163</v>
      </c>
      <c r="Q53" s="264"/>
      <c r="R53" s="265" t="s">
        <v>159</v>
      </c>
      <c r="S53" s="265"/>
      <c r="T53" s="266" t="s">
        <v>166</v>
      </c>
      <c r="U53" s="267" t="s">
        <v>167</v>
      </c>
      <c r="V53" s="258" t="s">
        <v>168</v>
      </c>
      <c r="W53" s="259" t="s">
        <v>169</v>
      </c>
      <c r="X53" s="260" t="s">
        <v>174</v>
      </c>
      <c r="Y53" s="271" t="s">
        <v>170</v>
      </c>
      <c r="Z53" s="272"/>
      <c r="AA53" s="308" t="s">
        <v>171</v>
      </c>
    </row>
    <row r="54" spans="1:27" ht="42.75" customHeight="1" x14ac:dyDescent="0.25">
      <c r="A54" s="1" t="s">
        <v>7</v>
      </c>
      <c r="B54" s="51" t="s">
        <v>8</v>
      </c>
      <c r="C54" s="256" t="s">
        <v>9</v>
      </c>
      <c r="D54" s="256"/>
      <c r="E54" s="51" t="s">
        <v>10</v>
      </c>
      <c r="F54" s="2" t="s">
        <v>11</v>
      </c>
      <c r="G54" s="51" t="s">
        <v>12</v>
      </c>
      <c r="H54" s="2" t="s">
        <v>13</v>
      </c>
      <c r="I54" s="51" t="s">
        <v>14</v>
      </c>
      <c r="J54" s="51" t="s">
        <v>15</v>
      </c>
      <c r="K54" s="55" t="s">
        <v>16</v>
      </c>
      <c r="L54" s="45" t="s">
        <v>160</v>
      </c>
      <c r="M54" s="45" t="s">
        <v>161</v>
      </c>
      <c r="N54" s="46" t="s">
        <v>160</v>
      </c>
      <c r="O54" s="46" t="s">
        <v>161</v>
      </c>
      <c r="P54" s="47" t="s">
        <v>160</v>
      </c>
      <c r="Q54" s="47" t="s">
        <v>161</v>
      </c>
      <c r="R54" s="76" t="s">
        <v>160</v>
      </c>
      <c r="S54" s="76" t="s">
        <v>161</v>
      </c>
      <c r="T54" s="266"/>
      <c r="U54" s="267"/>
      <c r="V54" s="258"/>
      <c r="W54" s="259"/>
      <c r="X54" s="261"/>
      <c r="Y54" s="77" t="s">
        <v>160</v>
      </c>
      <c r="Z54" s="77" t="s">
        <v>161</v>
      </c>
      <c r="AA54" s="308"/>
    </row>
    <row r="55" spans="1:27" ht="44.25" customHeight="1" x14ac:dyDescent="0.25">
      <c r="A55" s="3">
        <v>41</v>
      </c>
      <c r="B55" s="3">
        <v>54740</v>
      </c>
      <c r="C55" s="277" t="s">
        <v>97</v>
      </c>
      <c r="D55" s="277" t="s">
        <v>98</v>
      </c>
      <c r="E55" s="4" t="s">
        <v>18</v>
      </c>
      <c r="F55" s="3">
        <v>0</v>
      </c>
      <c r="G55" s="6">
        <v>129.44999999999999</v>
      </c>
      <c r="H55" s="6">
        <v>129.44999999999999</v>
      </c>
      <c r="I55" s="7">
        <v>73151801</v>
      </c>
      <c r="J55" s="3" t="s">
        <v>19</v>
      </c>
      <c r="K55" s="38" t="s">
        <v>19</v>
      </c>
      <c r="L55" s="68">
        <v>65000</v>
      </c>
      <c r="M55" s="68">
        <f t="shared" si="0"/>
        <v>8414250</v>
      </c>
      <c r="N55" s="68">
        <v>78000</v>
      </c>
      <c r="O55" s="68">
        <f>H55*N55</f>
        <v>10097100</v>
      </c>
      <c r="P55" s="68">
        <v>69411</v>
      </c>
      <c r="Q55" s="68">
        <f>H55*P55</f>
        <v>8985253.9499999993</v>
      </c>
      <c r="R55" s="68">
        <f t="shared" ref="R55:S60" si="32">MIN(L55,N55,P55)</f>
        <v>65000</v>
      </c>
      <c r="S55" s="68">
        <f t="shared" si="32"/>
        <v>8414250</v>
      </c>
      <c r="T55" s="68">
        <f>AVERAGE(L55,N55,P55)</f>
        <v>70803.666666666672</v>
      </c>
      <c r="U55" s="68">
        <f>MEDIAN(L55,N55,P55)</f>
        <v>69411</v>
      </c>
      <c r="V55" s="68">
        <f>GEOMEAN(L55,N55,P55)</f>
        <v>70601.200668669349</v>
      </c>
      <c r="W55" s="68">
        <f>STDEV(L55,N55,P55)</f>
        <v>6610.9485199427572</v>
      </c>
      <c r="X55" s="69">
        <f>W55/V55</f>
        <v>9.3637904983625772E-2</v>
      </c>
      <c r="Y55" s="68">
        <f>+T55</f>
        <v>70803.666666666672</v>
      </c>
      <c r="Z55" s="68">
        <f>H55*Y55</f>
        <v>9165534.6500000004</v>
      </c>
      <c r="AA55" s="61" t="s">
        <v>166</v>
      </c>
    </row>
    <row r="56" spans="1:27" ht="45" customHeight="1" x14ac:dyDescent="0.25">
      <c r="A56" s="3">
        <v>42</v>
      </c>
      <c r="B56" s="4">
        <v>54730</v>
      </c>
      <c r="C56" s="268" t="s">
        <v>99</v>
      </c>
      <c r="D56" s="268" t="s">
        <v>100</v>
      </c>
      <c r="E56" s="4" t="s">
        <v>18</v>
      </c>
      <c r="F56" s="3">
        <v>0</v>
      </c>
      <c r="G56" s="6">
        <v>375.69</v>
      </c>
      <c r="H56" s="6">
        <v>375.69</v>
      </c>
      <c r="I56" s="7">
        <v>72151303</v>
      </c>
      <c r="J56" s="3" t="s">
        <v>19</v>
      </c>
      <c r="K56" s="38" t="s">
        <v>19</v>
      </c>
      <c r="L56" s="68">
        <v>29000</v>
      </c>
      <c r="M56" s="68">
        <f t="shared" si="0"/>
        <v>10895010</v>
      </c>
      <c r="N56" s="68">
        <v>78000</v>
      </c>
      <c r="O56" s="68">
        <f t="shared" ref="O56:O60" si="33">H56*N56</f>
        <v>29303820</v>
      </c>
      <c r="P56" s="68">
        <v>23817</v>
      </c>
      <c r="Q56" s="68">
        <f t="shared" ref="Q56:Q60" si="34">H56*P56</f>
        <v>8947808.7300000004</v>
      </c>
      <c r="R56" s="68">
        <f t="shared" si="32"/>
        <v>23817</v>
      </c>
      <c r="S56" s="68">
        <f t="shared" si="32"/>
        <v>8947808.7300000004</v>
      </c>
      <c r="T56" s="68">
        <f t="shared" ref="T56:T60" si="35">AVERAGE(L56,N56,P56)</f>
        <v>43605.666666666664</v>
      </c>
      <c r="U56" s="68">
        <f t="shared" ref="U56:U60" si="36">MEDIAN(L56,N56,P56)</f>
        <v>29000</v>
      </c>
      <c r="V56" s="68">
        <f t="shared" ref="V56:V60" si="37">GEOMEAN(L56,N56,P56)</f>
        <v>37768.223062938385</v>
      </c>
      <c r="W56" s="68">
        <f t="shared" ref="W56:W60" si="38">STDEV(L56,N56,P56)</f>
        <v>29898.88787786819</v>
      </c>
      <c r="X56" s="69">
        <f t="shared" ref="X56:X60" si="39">W56/V56</f>
        <v>0.79164137079056007</v>
      </c>
      <c r="Y56" s="68">
        <f>+T56</f>
        <v>43605.666666666664</v>
      </c>
      <c r="Z56" s="68">
        <f t="shared" ref="Z56:Z59" si="40">H56*Y56</f>
        <v>16382212.909999998</v>
      </c>
      <c r="AA56" s="61" t="s">
        <v>166</v>
      </c>
    </row>
    <row r="57" spans="1:27" ht="39.75" customHeight="1" x14ac:dyDescent="0.25">
      <c r="A57" s="3">
        <v>43</v>
      </c>
      <c r="B57" s="4">
        <v>54760</v>
      </c>
      <c r="C57" s="268" t="s">
        <v>101</v>
      </c>
      <c r="D57" s="268"/>
      <c r="E57" s="4" t="s">
        <v>31</v>
      </c>
      <c r="F57" s="3">
        <v>0</v>
      </c>
      <c r="G57" s="6">
        <v>8</v>
      </c>
      <c r="H57" s="6">
        <v>8</v>
      </c>
      <c r="I57" s="7">
        <v>72154032</v>
      </c>
      <c r="J57" s="3" t="s">
        <v>19</v>
      </c>
      <c r="K57" s="38" t="s">
        <v>19</v>
      </c>
      <c r="L57" s="70">
        <v>340000</v>
      </c>
      <c r="M57" s="68">
        <f t="shared" si="0"/>
        <v>2720000</v>
      </c>
      <c r="N57" s="70">
        <v>91000</v>
      </c>
      <c r="O57" s="68">
        <f t="shared" si="33"/>
        <v>728000</v>
      </c>
      <c r="P57" s="70">
        <v>228120</v>
      </c>
      <c r="Q57" s="68">
        <f t="shared" si="34"/>
        <v>1824960</v>
      </c>
      <c r="R57" s="68">
        <f t="shared" si="32"/>
        <v>91000</v>
      </c>
      <c r="S57" s="68">
        <f t="shared" si="32"/>
        <v>728000</v>
      </c>
      <c r="T57" s="68">
        <f t="shared" si="35"/>
        <v>219706.66666666666</v>
      </c>
      <c r="U57" s="68">
        <f t="shared" si="36"/>
        <v>228120</v>
      </c>
      <c r="V57" s="68">
        <f t="shared" si="37"/>
        <v>191820.29626724054</v>
      </c>
      <c r="W57" s="68">
        <f t="shared" si="38"/>
        <v>124713.02311039263</v>
      </c>
      <c r="X57" s="69">
        <f t="shared" si="39"/>
        <v>0.65015551293198259</v>
      </c>
      <c r="Y57" s="68">
        <f>+T57</f>
        <v>219706.66666666666</v>
      </c>
      <c r="Z57" s="68">
        <f t="shared" si="40"/>
        <v>1757653.3333333333</v>
      </c>
      <c r="AA57" s="61" t="s">
        <v>166</v>
      </c>
    </row>
    <row r="58" spans="1:27" ht="30" customHeight="1" x14ac:dyDescent="0.25">
      <c r="A58" s="3">
        <v>44</v>
      </c>
      <c r="B58" s="4">
        <v>54760</v>
      </c>
      <c r="C58" s="268" t="s">
        <v>102</v>
      </c>
      <c r="D58" s="268" t="s">
        <v>103</v>
      </c>
      <c r="E58" s="4" t="s">
        <v>18</v>
      </c>
      <c r="F58" s="3">
        <v>0</v>
      </c>
      <c r="G58" s="6">
        <v>10</v>
      </c>
      <c r="H58" s="6">
        <v>10</v>
      </c>
      <c r="I58" s="7">
        <v>72154032</v>
      </c>
      <c r="J58" s="3" t="s">
        <v>19</v>
      </c>
      <c r="K58" s="38" t="s">
        <v>19</v>
      </c>
      <c r="L58" s="70">
        <v>34000</v>
      </c>
      <c r="M58" s="68">
        <f t="shared" si="0"/>
        <v>340000</v>
      </c>
      <c r="N58" s="70">
        <v>104000</v>
      </c>
      <c r="O58" s="68">
        <f t="shared" si="33"/>
        <v>1040000</v>
      </c>
      <c r="P58" s="70">
        <v>924800</v>
      </c>
      <c r="Q58" s="68">
        <f t="shared" si="34"/>
        <v>9248000</v>
      </c>
      <c r="R58" s="68">
        <f t="shared" si="32"/>
        <v>34000</v>
      </c>
      <c r="S58" s="68">
        <f t="shared" si="32"/>
        <v>340000</v>
      </c>
      <c r="T58" s="68">
        <f t="shared" si="35"/>
        <v>354266.66666666669</v>
      </c>
      <c r="U58" s="68">
        <f t="shared" si="36"/>
        <v>104000</v>
      </c>
      <c r="V58" s="68">
        <f t="shared" si="37"/>
        <v>148429.4320963104</v>
      </c>
      <c r="W58" s="68">
        <f t="shared" si="38"/>
        <v>495334.44593863381</v>
      </c>
      <c r="X58" s="69">
        <f t="shared" si="39"/>
        <v>3.3371713341679401</v>
      </c>
      <c r="Y58" s="68">
        <f>+T58</f>
        <v>354266.66666666669</v>
      </c>
      <c r="Z58" s="68">
        <f t="shared" si="40"/>
        <v>3542666.666666667</v>
      </c>
      <c r="AA58" s="61" t="s">
        <v>166</v>
      </c>
    </row>
    <row r="59" spans="1:27" ht="36.75" customHeight="1" x14ac:dyDescent="0.25">
      <c r="A59" s="3">
        <v>45</v>
      </c>
      <c r="B59" s="4">
        <v>54760</v>
      </c>
      <c r="C59" s="268" t="s">
        <v>104</v>
      </c>
      <c r="D59" s="268" t="s">
        <v>105</v>
      </c>
      <c r="E59" s="4" t="s">
        <v>18</v>
      </c>
      <c r="F59" s="3">
        <v>0</v>
      </c>
      <c r="G59" s="6">
        <v>20</v>
      </c>
      <c r="H59" s="6">
        <v>20</v>
      </c>
      <c r="I59" s="7">
        <v>72153605</v>
      </c>
      <c r="J59" s="3" t="s">
        <v>19</v>
      </c>
      <c r="K59" s="38" t="s">
        <v>19</v>
      </c>
      <c r="L59" s="70">
        <v>27000</v>
      </c>
      <c r="M59" s="68">
        <f t="shared" si="0"/>
        <v>540000</v>
      </c>
      <c r="N59" s="70">
        <v>78000</v>
      </c>
      <c r="O59" s="68">
        <f t="shared" si="33"/>
        <v>1560000</v>
      </c>
      <c r="P59" s="70">
        <v>401830</v>
      </c>
      <c r="Q59" s="68">
        <f t="shared" si="34"/>
        <v>8036600</v>
      </c>
      <c r="R59" s="68">
        <f t="shared" si="32"/>
        <v>27000</v>
      </c>
      <c r="S59" s="68">
        <f t="shared" si="32"/>
        <v>540000</v>
      </c>
      <c r="T59" s="68">
        <f t="shared" si="35"/>
        <v>168943.33333333334</v>
      </c>
      <c r="U59" s="68">
        <f t="shared" si="36"/>
        <v>78000</v>
      </c>
      <c r="V59" s="68">
        <f t="shared" si="37"/>
        <v>94587.462487789249</v>
      </c>
      <c r="W59" s="68">
        <f t="shared" si="38"/>
        <v>203291.41554264739</v>
      </c>
      <c r="X59" s="69">
        <f t="shared" si="39"/>
        <v>2.1492427240966663</v>
      </c>
      <c r="Y59" s="68">
        <f>+T59</f>
        <v>168943.33333333334</v>
      </c>
      <c r="Z59" s="68">
        <f t="shared" si="40"/>
        <v>3378866.666666667</v>
      </c>
      <c r="AA59" s="61" t="s">
        <v>166</v>
      </c>
    </row>
    <row r="60" spans="1:27" ht="34.5" customHeight="1" x14ac:dyDescent="0.25">
      <c r="A60" s="3">
        <v>46</v>
      </c>
      <c r="B60" s="4">
        <v>54760</v>
      </c>
      <c r="C60" s="281" t="s">
        <v>106</v>
      </c>
      <c r="D60" s="282" t="s">
        <v>107</v>
      </c>
      <c r="E60" s="4" t="s">
        <v>31</v>
      </c>
      <c r="F60" s="3">
        <v>0</v>
      </c>
      <c r="G60" s="6">
        <v>10</v>
      </c>
      <c r="H60" s="6">
        <v>10</v>
      </c>
      <c r="I60" s="7">
        <v>72153605</v>
      </c>
      <c r="J60" s="3" t="s">
        <v>19</v>
      </c>
      <c r="K60" s="38" t="s">
        <v>19</v>
      </c>
      <c r="L60" s="68">
        <v>420000</v>
      </c>
      <c r="M60" s="68">
        <f t="shared" si="0"/>
        <v>4200000</v>
      </c>
      <c r="N60" s="68">
        <v>455000</v>
      </c>
      <c r="O60" s="68">
        <f t="shared" si="33"/>
        <v>4550000</v>
      </c>
      <c r="P60" s="70">
        <v>2264860</v>
      </c>
      <c r="Q60" s="68">
        <f t="shared" si="34"/>
        <v>22648600</v>
      </c>
      <c r="R60" s="68">
        <f t="shared" si="32"/>
        <v>420000</v>
      </c>
      <c r="S60" s="68">
        <f t="shared" si="32"/>
        <v>4200000</v>
      </c>
      <c r="T60" s="68">
        <f t="shared" si="35"/>
        <v>1046620</v>
      </c>
      <c r="U60" s="68">
        <f t="shared" si="36"/>
        <v>455000</v>
      </c>
      <c r="V60" s="68">
        <f t="shared" si="37"/>
        <v>756427.57020526507</v>
      </c>
      <c r="W60" s="68">
        <f t="shared" si="38"/>
        <v>1055171.9164193103</v>
      </c>
      <c r="X60" s="69">
        <f t="shared" si="39"/>
        <v>1.3949411126474112</v>
      </c>
      <c r="Y60" s="68">
        <f>+R60</f>
        <v>420000</v>
      </c>
      <c r="Z60" s="68">
        <f>H60*Y60</f>
        <v>4200000</v>
      </c>
      <c r="AA60" s="60" t="s">
        <v>173</v>
      </c>
    </row>
    <row r="61" spans="1:27" x14ac:dyDescent="0.25">
      <c r="A61" s="80"/>
      <c r="B61" s="84"/>
      <c r="C61" s="85"/>
      <c r="D61" s="85"/>
      <c r="E61" s="86"/>
      <c r="F61" s="80"/>
      <c r="G61" s="87"/>
      <c r="H61" s="87"/>
      <c r="I61" s="83"/>
      <c r="J61" s="80"/>
      <c r="K61" s="80"/>
      <c r="L61" s="50"/>
      <c r="M61" s="50"/>
      <c r="N61" s="50"/>
      <c r="O61" s="50"/>
      <c r="P61" s="50"/>
      <c r="Q61" s="50"/>
      <c r="R61" s="78"/>
      <c r="S61" s="78"/>
      <c r="T61" s="74"/>
      <c r="U61" s="74"/>
      <c r="V61" s="74"/>
      <c r="W61" s="74"/>
      <c r="X61" s="74"/>
      <c r="Y61" s="74"/>
      <c r="Z61" s="74"/>
      <c r="AA61" s="74"/>
    </row>
    <row r="62" spans="1:27" x14ac:dyDescent="0.25">
      <c r="A62" s="5" t="s">
        <v>108</v>
      </c>
      <c r="B62" s="5"/>
      <c r="C62" s="5"/>
      <c r="D62" s="5"/>
      <c r="E62" s="283" t="s">
        <v>1</v>
      </c>
      <c r="F62" s="283"/>
      <c r="G62" s="283"/>
      <c r="H62" s="283"/>
      <c r="I62" s="309">
        <v>164000001829</v>
      </c>
      <c r="J62" s="309"/>
      <c r="K62" s="309"/>
      <c r="L62" s="50"/>
      <c r="M62" s="50"/>
      <c r="N62" s="50"/>
      <c r="O62" s="50"/>
      <c r="P62" s="50"/>
      <c r="Q62" s="50"/>
      <c r="R62" s="78"/>
      <c r="S62" s="78"/>
      <c r="T62" s="74"/>
      <c r="U62" s="74"/>
      <c r="V62" s="74"/>
      <c r="W62" s="74"/>
      <c r="X62" s="74"/>
      <c r="Y62" s="74"/>
      <c r="Z62" s="74"/>
      <c r="AA62" s="74"/>
    </row>
    <row r="63" spans="1:27" x14ac:dyDescent="0.25">
      <c r="A63" s="256" t="s">
        <v>2</v>
      </c>
      <c r="B63" s="256"/>
      <c r="C63" s="256"/>
      <c r="D63" s="256"/>
      <c r="E63" s="256" t="s">
        <v>3</v>
      </c>
      <c r="F63" s="256"/>
      <c r="G63" s="256" t="s">
        <v>4</v>
      </c>
      <c r="H63" s="256"/>
      <c r="I63" s="256"/>
      <c r="J63" s="256"/>
      <c r="K63" s="306"/>
      <c r="L63" s="50"/>
      <c r="M63" s="50"/>
      <c r="N63" s="50"/>
      <c r="O63" s="50"/>
      <c r="P63" s="50"/>
      <c r="Q63" s="50"/>
      <c r="R63" s="78"/>
      <c r="S63" s="78"/>
      <c r="T63" s="74"/>
      <c r="U63" s="74"/>
      <c r="V63" s="74"/>
      <c r="W63" s="74"/>
      <c r="X63" s="74"/>
      <c r="Y63" s="74"/>
      <c r="Z63" s="74"/>
      <c r="AA63" s="74"/>
    </row>
    <row r="64" spans="1:27" ht="15" customHeight="1" x14ac:dyDescent="0.25">
      <c r="A64" s="284" t="s">
        <v>27</v>
      </c>
      <c r="B64" s="285"/>
      <c r="C64" s="285"/>
      <c r="D64" s="286"/>
      <c r="E64" s="256" t="s">
        <v>28</v>
      </c>
      <c r="F64" s="256"/>
      <c r="G64" s="256"/>
      <c r="H64" s="256"/>
      <c r="I64" s="256"/>
      <c r="J64" s="256"/>
      <c r="K64" s="306"/>
      <c r="L64" s="262" t="s">
        <v>162</v>
      </c>
      <c r="M64" s="262"/>
      <c r="N64" s="263" t="s">
        <v>164</v>
      </c>
      <c r="O64" s="263"/>
      <c r="P64" s="264" t="s">
        <v>163</v>
      </c>
      <c r="Q64" s="264"/>
      <c r="R64" s="265" t="s">
        <v>159</v>
      </c>
      <c r="S64" s="265"/>
      <c r="T64" s="266" t="s">
        <v>166</v>
      </c>
      <c r="U64" s="267" t="s">
        <v>167</v>
      </c>
      <c r="V64" s="258" t="s">
        <v>168</v>
      </c>
      <c r="W64" s="259" t="s">
        <v>169</v>
      </c>
      <c r="X64" s="260" t="s">
        <v>174</v>
      </c>
      <c r="Y64" s="271" t="s">
        <v>170</v>
      </c>
      <c r="Z64" s="272"/>
      <c r="AA64" s="308" t="s">
        <v>171</v>
      </c>
    </row>
    <row r="65" spans="1:27" ht="45" x14ac:dyDescent="0.25">
      <c r="A65" s="51" t="s">
        <v>7</v>
      </c>
      <c r="B65" s="51" t="s">
        <v>8</v>
      </c>
      <c r="C65" s="256" t="s">
        <v>9</v>
      </c>
      <c r="D65" s="256"/>
      <c r="E65" s="51" t="s">
        <v>10</v>
      </c>
      <c r="F65" s="2" t="s">
        <v>11</v>
      </c>
      <c r="G65" s="51" t="s">
        <v>12</v>
      </c>
      <c r="H65" s="2" t="s">
        <v>13</v>
      </c>
      <c r="I65" s="51" t="s">
        <v>14</v>
      </c>
      <c r="J65" s="51" t="s">
        <v>15</v>
      </c>
      <c r="K65" s="55" t="s">
        <v>16</v>
      </c>
      <c r="L65" s="45" t="s">
        <v>160</v>
      </c>
      <c r="M65" s="45" t="s">
        <v>161</v>
      </c>
      <c r="N65" s="46" t="s">
        <v>160</v>
      </c>
      <c r="O65" s="46" t="s">
        <v>161</v>
      </c>
      <c r="P65" s="47" t="s">
        <v>160</v>
      </c>
      <c r="Q65" s="47" t="s">
        <v>161</v>
      </c>
      <c r="R65" s="76" t="s">
        <v>160</v>
      </c>
      <c r="S65" s="76" t="s">
        <v>161</v>
      </c>
      <c r="T65" s="266"/>
      <c r="U65" s="267"/>
      <c r="V65" s="258"/>
      <c r="W65" s="259"/>
      <c r="X65" s="261"/>
      <c r="Y65" s="77" t="s">
        <v>160</v>
      </c>
      <c r="Z65" s="77" t="s">
        <v>161</v>
      </c>
      <c r="AA65" s="308"/>
    </row>
    <row r="66" spans="1:27" ht="47.25" customHeight="1" x14ac:dyDescent="0.25">
      <c r="A66" s="3">
        <v>47</v>
      </c>
      <c r="B66" s="3">
        <v>54560</v>
      </c>
      <c r="C66" s="268" t="s">
        <v>109</v>
      </c>
      <c r="D66" s="268" t="s">
        <v>110</v>
      </c>
      <c r="E66" s="4" t="s">
        <v>18</v>
      </c>
      <c r="F66" s="3">
        <v>0</v>
      </c>
      <c r="G66" s="6">
        <v>106</v>
      </c>
      <c r="H66" s="6">
        <v>106</v>
      </c>
      <c r="I66" s="7">
        <v>72152504</v>
      </c>
      <c r="J66" s="3" t="s">
        <v>19</v>
      </c>
      <c r="K66" s="38" t="s">
        <v>19</v>
      </c>
      <c r="L66" s="68">
        <v>65000</v>
      </c>
      <c r="M66" s="68">
        <f t="shared" si="0"/>
        <v>6890000</v>
      </c>
      <c r="N66" s="68">
        <v>104000</v>
      </c>
      <c r="O66" s="68">
        <f>H66*N66</f>
        <v>11024000</v>
      </c>
      <c r="P66" s="68">
        <v>79300</v>
      </c>
      <c r="Q66" s="68">
        <f>H66*P66</f>
        <v>8405800</v>
      </c>
      <c r="R66" s="68">
        <f t="shared" ref="R66:S73" si="41">MIN(L66,N66,P66)</f>
        <v>65000</v>
      </c>
      <c r="S66" s="68">
        <f t="shared" si="41"/>
        <v>6890000</v>
      </c>
      <c r="T66" s="68">
        <f>AVERAGE(L66,N66,P66)</f>
        <v>82766.666666666672</v>
      </c>
      <c r="U66" s="68">
        <f>MEDIAN(L66,N66,P66)</f>
        <v>79300</v>
      </c>
      <c r="V66" s="68">
        <f>GEOMEAN(L66,N66,P66)</f>
        <v>81234.397003841164</v>
      </c>
      <c r="W66" s="68">
        <f>STDEV(L66,N66,P66)</f>
        <v>19729.757558909179</v>
      </c>
      <c r="X66" s="69">
        <f>W66/V66</f>
        <v>0.24287442618643748</v>
      </c>
      <c r="Y66" s="68">
        <f t="shared" ref="Y66:Y73" si="42">+T66</f>
        <v>82766.666666666672</v>
      </c>
      <c r="Z66" s="68">
        <f>H66*Y66</f>
        <v>8773266.6666666679</v>
      </c>
      <c r="AA66" s="61" t="s">
        <v>176</v>
      </c>
    </row>
    <row r="67" spans="1:27" x14ac:dyDescent="0.25">
      <c r="A67" s="3">
        <v>48</v>
      </c>
      <c r="B67" s="3">
        <v>54560</v>
      </c>
      <c r="C67" s="268" t="s">
        <v>111</v>
      </c>
      <c r="D67" s="268"/>
      <c r="E67" s="4" t="s">
        <v>18</v>
      </c>
      <c r="F67" s="3">
        <v>0</v>
      </c>
      <c r="G67" s="6">
        <v>364</v>
      </c>
      <c r="H67" s="6">
        <v>364</v>
      </c>
      <c r="I67" s="7">
        <v>72101501</v>
      </c>
      <c r="J67" s="3" t="s">
        <v>19</v>
      </c>
      <c r="K67" s="38" t="s">
        <v>19</v>
      </c>
      <c r="L67" s="68">
        <v>12000</v>
      </c>
      <c r="M67" s="68">
        <f t="shared" si="0"/>
        <v>4368000</v>
      </c>
      <c r="N67" s="68">
        <v>15600</v>
      </c>
      <c r="O67" s="68">
        <f t="shared" ref="O67:O73" si="43">H67*N67</f>
        <v>5678400</v>
      </c>
      <c r="P67" s="68">
        <v>25287</v>
      </c>
      <c r="Q67" s="68">
        <f t="shared" ref="Q67:Q73" si="44">H67*P67</f>
        <v>9204468</v>
      </c>
      <c r="R67" s="68">
        <f t="shared" si="41"/>
        <v>12000</v>
      </c>
      <c r="S67" s="68">
        <f t="shared" si="41"/>
        <v>4368000</v>
      </c>
      <c r="T67" s="68">
        <f t="shared" ref="T67:T73" si="45">AVERAGE(L67,N67,P67)</f>
        <v>17629</v>
      </c>
      <c r="U67" s="68">
        <f t="shared" ref="U67:U73" si="46">MEDIAN(L67,N67,P67)</f>
        <v>15600</v>
      </c>
      <c r="V67" s="68">
        <f t="shared" ref="V67:V73" si="47">GEOMEAN(L67,N67,P67)</f>
        <v>16790.658071529262</v>
      </c>
      <c r="W67" s="68">
        <f t="shared" ref="W67:W73" si="48">STDEV(L67,N67,P67)</f>
        <v>6871.9519061180863</v>
      </c>
      <c r="X67" s="69">
        <f t="shared" ref="X67:X73" si="49">W67/V67</f>
        <v>0.40927233922834577</v>
      </c>
      <c r="Y67" s="68">
        <f t="shared" si="42"/>
        <v>17629</v>
      </c>
      <c r="Z67" s="68">
        <f t="shared" ref="Z67:Z73" si="50">H67*Y67</f>
        <v>6416956</v>
      </c>
      <c r="AA67" s="61" t="s">
        <v>176</v>
      </c>
    </row>
    <row r="68" spans="1:27" x14ac:dyDescent="0.25">
      <c r="A68" s="3">
        <v>49</v>
      </c>
      <c r="B68" s="3">
        <v>54560</v>
      </c>
      <c r="C68" s="268" t="s">
        <v>112</v>
      </c>
      <c r="D68" s="268" t="s">
        <v>113</v>
      </c>
      <c r="E68" s="4" t="s">
        <v>18</v>
      </c>
      <c r="F68" s="3">
        <v>0</v>
      </c>
      <c r="G68" s="6">
        <v>44.32</v>
      </c>
      <c r="H68" s="6">
        <v>44.32</v>
      </c>
      <c r="I68" s="7">
        <v>72101501</v>
      </c>
      <c r="J68" s="3" t="s">
        <v>19</v>
      </c>
      <c r="K68" s="38" t="s">
        <v>19</v>
      </c>
      <c r="L68" s="68">
        <v>20000</v>
      </c>
      <c r="M68" s="68">
        <f t="shared" si="0"/>
        <v>886400</v>
      </c>
      <c r="N68" s="68">
        <v>28600</v>
      </c>
      <c r="O68" s="68">
        <f t="shared" si="43"/>
        <v>1267552</v>
      </c>
      <c r="P68" s="68">
        <v>37202</v>
      </c>
      <c r="Q68" s="68">
        <f t="shared" si="44"/>
        <v>1648792.64</v>
      </c>
      <c r="R68" s="68">
        <f t="shared" si="41"/>
        <v>20000</v>
      </c>
      <c r="S68" s="68">
        <f t="shared" si="41"/>
        <v>886400</v>
      </c>
      <c r="T68" s="68">
        <f t="shared" si="45"/>
        <v>28600.666666666668</v>
      </c>
      <c r="U68" s="68">
        <f t="shared" si="46"/>
        <v>28600</v>
      </c>
      <c r="V68" s="68">
        <f t="shared" si="47"/>
        <v>27711.121705305599</v>
      </c>
      <c r="W68" s="68">
        <f t="shared" si="48"/>
        <v>8601.0000193775868</v>
      </c>
      <c r="X68" s="69">
        <f t="shared" si="49"/>
        <v>0.31038079623210746</v>
      </c>
      <c r="Y68" s="68">
        <f t="shared" si="42"/>
        <v>28600.666666666668</v>
      </c>
      <c r="Z68" s="68">
        <f t="shared" si="50"/>
        <v>1267581.5466666666</v>
      </c>
      <c r="AA68" s="61" t="s">
        <v>176</v>
      </c>
    </row>
    <row r="69" spans="1:27" ht="30.75" customHeight="1" x14ac:dyDescent="0.25">
      <c r="A69" s="3">
        <v>50</v>
      </c>
      <c r="B69" s="4">
        <v>54522</v>
      </c>
      <c r="C69" s="257" t="s">
        <v>38</v>
      </c>
      <c r="D69" s="257"/>
      <c r="E69" s="4" t="s">
        <v>39</v>
      </c>
      <c r="F69" s="3">
        <v>0</v>
      </c>
      <c r="G69" s="6">
        <v>80</v>
      </c>
      <c r="H69" s="6">
        <v>80</v>
      </c>
      <c r="I69" s="7">
        <v>72152601</v>
      </c>
      <c r="J69" s="3" t="s">
        <v>19</v>
      </c>
      <c r="K69" s="38" t="s">
        <v>19</v>
      </c>
      <c r="L69" s="68">
        <v>35000</v>
      </c>
      <c r="M69" s="68">
        <f t="shared" si="0"/>
        <v>2800000</v>
      </c>
      <c r="N69" s="68">
        <v>52000</v>
      </c>
      <c r="O69" s="68">
        <f t="shared" si="43"/>
        <v>4160000</v>
      </c>
      <c r="P69" s="68">
        <v>85702</v>
      </c>
      <c r="Q69" s="68">
        <f t="shared" si="44"/>
        <v>6856160</v>
      </c>
      <c r="R69" s="68">
        <f t="shared" si="41"/>
        <v>35000</v>
      </c>
      <c r="S69" s="68">
        <f t="shared" si="41"/>
        <v>2800000</v>
      </c>
      <c r="T69" s="68">
        <f t="shared" si="45"/>
        <v>57567.333333333336</v>
      </c>
      <c r="U69" s="68">
        <f t="shared" si="46"/>
        <v>52000</v>
      </c>
      <c r="V69" s="68">
        <f t="shared" si="47"/>
        <v>53829.554018620489</v>
      </c>
      <c r="W69" s="68">
        <f t="shared" si="48"/>
        <v>25805.418061588018</v>
      </c>
      <c r="X69" s="69">
        <f t="shared" si="49"/>
        <v>0.47939126623009953</v>
      </c>
      <c r="Y69" s="68">
        <f t="shared" si="42"/>
        <v>57567.333333333336</v>
      </c>
      <c r="Z69" s="68">
        <f t="shared" si="50"/>
        <v>4605386.666666667</v>
      </c>
      <c r="AA69" s="61" t="s">
        <v>166</v>
      </c>
    </row>
    <row r="70" spans="1:27" ht="27.75" customHeight="1" x14ac:dyDescent="0.25">
      <c r="A70" s="3">
        <v>51</v>
      </c>
      <c r="B70" s="4">
        <v>54522</v>
      </c>
      <c r="C70" s="257" t="s">
        <v>40</v>
      </c>
      <c r="D70" s="257" t="s">
        <v>114</v>
      </c>
      <c r="E70" s="4" t="s">
        <v>18</v>
      </c>
      <c r="F70" s="3">
        <v>0</v>
      </c>
      <c r="G70" s="6">
        <v>160</v>
      </c>
      <c r="H70" s="6">
        <v>160</v>
      </c>
      <c r="I70" s="7">
        <v>72152601</v>
      </c>
      <c r="J70" s="3" t="s">
        <v>19</v>
      </c>
      <c r="K70" s="38" t="s">
        <v>19</v>
      </c>
      <c r="L70" s="68">
        <v>38000</v>
      </c>
      <c r="M70" s="68">
        <f t="shared" si="0"/>
        <v>6080000</v>
      </c>
      <c r="N70" s="68">
        <v>67600</v>
      </c>
      <c r="O70" s="68">
        <f t="shared" si="43"/>
        <v>10816000</v>
      </c>
      <c r="P70" s="68">
        <v>45025</v>
      </c>
      <c r="Q70" s="68">
        <f t="shared" si="44"/>
        <v>7204000</v>
      </c>
      <c r="R70" s="68">
        <f t="shared" si="41"/>
        <v>38000</v>
      </c>
      <c r="S70" s="68">
        <f t="shared" si="41"/>
        <v>6080000</v>
      </c>
      <c r="T70" s="68">
        <f t="shared" si="45"/>
        <v>50208.333333333336</v>
      </c>
      <c r="U70" s="68">
        <f t="shared" si="46"/>
        <v>45025</v>
      </c>
      <c r="V70" s="68">
        <f t="shared" si="47"/>
        <v>48722.325032866414</v>
      </c>
      <c r="W70" s="68">
        <f t="shared" si="48"/>
        <v>15465.775387394371</v>
      </c>
      <c r="X70" s="69">
        <f t="shared" si="49"/>
        <v>0.31742687519451684</v>
      </c>
      <c r="Y70" s="68">
        <f t="shared" si="42"/>
        <v>50208.333333333336</v>
      </c>
      <c r="Z70" s="68">
        <f t="shared" si="50"/>
        <v>8033333.333333334</v>
      </c>
      <c r="AA70" s="61" t="s">
        <v>166</v>
      </c>
    </row>
    <row r="71" spans="1:27" ht="29.25" customHeight="1" x14ac:dyDescent="0.25">
      <c r="A71" s="3">
        <v>52</v>
      </c>
      <c r="B71" s="3">
        <v>54560</v>
      </c>
      <c r="C71" s="277" t="s">
        <v>115</v>
      </c>
      <c r="D71" s="277"/>
      <c r="E71" s="4" t="s">
        <v>18</v>
      </c>
      <c r="F71" s="3">
        <v>0</v>
      </c>
      <c r="G71" s="6">
        <v>16.48</v>
      </c>
      <c r="H71" s="6">
        <v>16.48</v>
      </c>
      <c r="I71" s="7">
        <v>72153204</v>
      </c>
      <c r="J71" s="3" t="s">
        <v>19</v>
      </c>
      <c r="K71" s="38" t="s">
        <v>19</v>
      </c>
      <c r="L71" s="68">
        <v>34000</v>
      </c>
      <c r="M71" s="68">
        <f t="shared" ref="M71:M131" si="51">H71*L71</f>
        <v>560320</v>
      </c>
      <c r="N71" s="68">
        <v>23400</v>
      </c>
      <c r="O71" s="68">
        <f t="shared" si="43"/>
        <v>385632</v>
      </c>
      <c r="P71" s="68">
        <v>51514</v>
      </c>
      <c r="Q71" s="68">
        <f t="shared" si="44"/>
        <v>848950.72</v>
      </c>
      <c r="R71" s="68">
        <f t="shared" si="41"/>
        <v>23400</v>
      </c>
      <c r="S71" s="68">
        <f t="shared" si="41"/>
        <v>385632</v>
      </c>
      <c r="T71" s="68">
        <f t="shared" si="45"/>
        <v>36304.666666666664</v>
      </c>
      <c r="U71" s="68">
        <f t="shared" si="46"/>
        <v>34000</v>
      </c>
      <c r="V71" s="68">
        <f t="shared" si="47"/>
        <v>34477.837309600065</v>
      </c>
      <c r="W71" s="68">
        <f t="shared" si="48"/>
        <v>14197.988073432562</v>
      </c>
      <c r="X71" s="69">
        <f t="shared" si="49"/>
        <v>0.41180042547156087</v>
      </c>
      <c r="Y71" s="68">
        <f t="shared" si="42"/>
        <v>36304.666666666664</v>
      </c>
      <c r="Z71" s="68">
        <f t="shared" si="50"/>
        <v>598300.90666666662</v>
      </c>
      <c r="AA71" s="61" t="s">
        <v>166</v>
      </c>
    </row>
    <row r="72" spans="1:27" ht="37.5" customHeight="1" x14ac:dyDescent="0.25">
      <c r="A72" s="3">
        <v>53</v>
      </c>
      <c r="B72" s="3">
        <v>54560</v>
      </c>
      <c r="C72" s="277" t="s">
        <v>116</v>
      </c>
      <c r="D72" s="277"/>
      <c r="E72" s="4" t="s">
        <v>39</v>
      </c>
      <c r="F72" s="3">
        <v>0</v>
      </c>
      <c r="G72" s="19">
        <v>21</v>
      </c>
      <c r="H72" s="19">
        <v>2.25</v>
      </c>
      <c r="I72" s="7">
        <v>72101501</v>
      </c>
      <c r="J72" s="3" t="s">
        <v>19</v>
      </c>
      <c r="K72" s="38" t="s">
        <v>19</v>
      </c>
      <c r="L72" s="68">
        <v>18000</v>
      </c>
      <c r="M72" s="68">
        <f t="shared" si="51"/>
        <v>40500</v>
      </c>
      <c r="N72" s="68">
        <v>39000</v>
      </c>
      <c r="O72" s="68">
        <f t="shared" si="43"/>
        <v>87750</v>
      </c>
      <c r="P72" s="70">
        <v>9502</v>
      </c>
      <c r="Q72" s="68">
        <f t="shared" si="44"/>
        <v>21379.5</v>
      </c>
      <c r="R72" s="68">
        <f t="shared" si="41"/>
        <v>9502</v>
      </c>
      <c r="S72" s="68">
        <f t="shared" si="41"/>
        <v>21379.5</v>
      </c>
      <c r="T72" s="68">
        <f t="shared" si="45"/>
        <v>22167.333333333332</v>
      </c>
      <c r="U72" s="68">
        <f t="shared" si="46"/>
        <v>18000</v>
      </c>
      <c r="V72" s="68">
        <f t="shared" si="47"/>
        <v>18824.236885940194</v>
      </c>
      <c r="W72" s="68">
        <f t="shared" si="48"/>
        <v>15184.136502723273</v>
      </c>
      <c r="X72" s="69">
        <f t="shared" si="49"/>
        <v>0.8066269349842432</v>
      </c>
      <c r="Y72" s="68">
        <f t="shared" si="42"/>
        <v>22167.333333333332</v>
      </c>
      <c r="Z72" s="68">
        <f t="shared" si="50"/>
        <v>49876.5</v>
      </c>
      <c r="AA72" s="61" t="s">
        <v>166</v>
      </c>
    </row>
    <row r="73" spans="1:27" ht="29.25" customHeight="1" x14ac:dyDescent="0.25">
      <c r="A73" s="3">
        <v>54</v>
      </c>
      <c r="B73" s="4">
        <v>54522</v>
      </c>
      <c r="C73" s="268" t="s">
        <v>117</v>
      </c>
      <c r="D73" s="268" t="s">
        <v>118</v>
      </c>
      <c r="E73" s="4" t="s">
        <v>18</v>
      </c>
      <c r="F73" s="3">
        <v>0</v>
      </c>
      <c r="G73" s="6">
        <v>160</v>
      </c>
      <c r="H73" s="6">
        <v>160</v>
      </c>
      <c r="I73" s="7">
        <v>72152605</v>
      </c>
      <c r="J73" s="3" t="s">
        <v>19</v>
      </c>
      <c r="K73" s="38" t="s">
        <v>19</v>
      </c>
      <c r="L73" s="70">
        <v>58000</v>
      </c>
      <c r="M73" s="68">
        <f t="shared" si="51"/>
        <v>9280000</v>
      </c>
      <c r="N73" s="70">
        <v>39000</v>
      </c>
      <c r="O73" s="68">
        <f t="shared" si="43"/>
        <v>6240000</v>
      </c>
      <c r="P73" s="70">
        <v>75460</v>
      </c>
      <c r="Q73" s="68">
        <f t="shared" si="44"/>
        <v>12073600</v>
      </c>
      <c r="R73" s="68">
        <f t="shared" si="41"/>
        <v>39000</v>
      </c>
      <c r="S73" s="68">
        <f t="shared" si="41"/>
        <v>6240000</v>
      </c>
      <c r="T73" s="68">
        <f t="shared" si="45"/>
        <v>57486.666666666664</v>
      </c>
      <c r="U73" s="68">
        <f t="shared" si="46"/>
        <v>58000</v>
      </c>
      <c r="V73" s="68">
        <f t="shared" si="47"/>
        <v>55471.486042914912</v>
      </c>
      <c r="W73" s="68">
        <f t="shared" si="48"/>
        <v>18235.419746562813</v>
      </c>
      <c r="X73" s="69">
        <f t="shared" si="49"/>
        <v>0.32873501410175271</v>
      </c>
      <c r="Y73" s="68">
        <f t="shared" si="42"/>
        <v>57486.666666666664</v>
      </c>
      <c r="Z73" s="68">
        <f t="shared" si="50"/>
        <v>9197866.666666666</v>
      </c>
      <c r="AA73" s="61" t="s">
        <v>166</v>
      </c>
    </row>
    <row r="74" spans="1:27" x14ac:dyDescent="0.25">
      <c r="A74" s="88"/>
      <c r="B74" s="88"/>
      <c r="C74" s="89"/>
      <c r="D74" s="89"/>
      <c r="E74" s="88"/>
      <c r="F74" s="88"/>
      <c r="G74" s="90"/>
      <c r="H74" s="90"/>
      <c r="I74" s="88"/>
      <c r="J74" s="88"/>
      <c r="K74" s="88"/>
      <c r="L74" s="50"/>
      <c r="M74" s="50"/>
      <c r="N74" s="50"/>
      <c r="O74" s="50"/>
      <c r="P74" s="50"/>
      <c r="Q74" s="50"/>
      <c r="R74" s="78"/>
      <c r="S74" s="78"/>
      <c r="T74" s="74"/>
      <c r="U74" s="74"/>
      <c r="V74" s="74"/>
      <c r="W74" s="74"/>
      <c r="X74" s="74"/>
      <c r="Y74" s="74"/>
      <c r="Z74" s="74"/>
      <c r="AA74" s="74"/>
    </row>
    <row r="75" spans="1:27" x14ac:dyDescent="0.25">
      <c r="A75" s="256" t="s">
        <v>2</v>
      </c>
      <c r="B75" s="256"/>
      <c r="C75" s="256"/>
      <c r="D75" s="256"/>
      <c r="E75" s="256" t="s">
        <v>3</v>
      </c>
      <c r="F75" s="256"/>
      <c r="G75" s="256" t="s">
        <v>4</v>
      </c>
      <c r="H75" s="256"/>
      <c r="I75" s="256"/>
      <c r="J75" s="256"/>
      <c r="K75" s="306"/>
      <c r="L75" s="50"/>
      <c r="M75" s="50"/>
      <c r="N75" s="50"/>
      <c r="O75" s="50"/>
      <c r="P75" s="50"/>
      <c r="Q75" s="50"/>
      <c r="R75" s="78"/>
      <c r="S75" s="78"/>
      <c r="T75" s="74"/>
      <c r="U75" s="74"/>
      <c r="V75" s="74"/>
      <c r="W75" s="74"/>
      <c r="X75" s="74"/>
      <c r="Y75" s="74"/>
      <c r="Z75" s="74"/>
      <c r="AA75" s="74"/>
    </row>
    <row r="76" spans="1:27" ht="15" customHeight="1" x14ac:dyDescent="0.25">
      <c r="A76" s="256" t="s">
        <v>95</v>
      </c>
      <c r="B76" s="256"/>
      <c r="C76" s="256"/>
      <c r="D76" s="256"/>
      <c r="E76" s="256" t="s">
        <v>96</v>
      </c>
      <c r="F76" s="256"/>
      <c r="G76" s="256"/>
      <c r="H76" s="256"/>
      <c r="I76" s="256"/>
      <c r="J76" s="256"/>
      <c r="K76" s="306"/>
      <c r="L76" s="273" t="s">
        <v>162</v>
      </c>
      <c r="M76" s="262"/>
      <c r="N76" s="263" t="s">
        <v>164</v>
      </c>
      <c r="O76" s="263"/>
      <c r="P76" s="264" t="s">
        <v>163</v>
      </c>
      <c r="Q76" s="264"/>
      <c r="R76" s="265" t="s">
        <v>159</v>
      </c>
      <c r="S76" s="265"/>
      <c r="T76" s="266" t="s">
        <v>166</v>
      </c>
      <c r="U76" s="267" t="s">
        <v>167</v>
      </c>
      <c r="V76" s="258" t="s">
        <v>168</v>
      </c>
      <c r="W76" s="259" t="s">
        <v>169</v>
      </c>
      <c r="X76" s="260" t="s">
        <v>174</v>
      </c>
      <c r="Y76" s="271" t="s">
        <v>170</v>
      </c>
      <c r="Z76" s="272"/>
      <c r="AA76" s="308" t="s">
        <v>171</v>
      </c>
    </row>
    <row r="77" spans="1:27" ht="24" customHeight="1" x14ac:dyDescent="0.25">
      <c r="A77" s="1" t="s">
        <v>7</v>
      </c>
      <c r="B77" s="51" t="s">
        <v>8</v>
      </c>
      <c r="C77" s="256" t="s">
        <v>9</v>
      </c>
      <c r="D77" s="256"/>
      <c r="E77" s="51" t="s">
        <v>10</v>
      </c>
      <c r="F77" s="2" t="s">
        <v>11</v>
      </c>
      <c r="G77" s="51" t="s">
        <v>12</v>
      </c>
      <c r="H77" s="2" t="s">
        <v>13</v>
      </c>
      <c r="I77" s="51" t="s">
        <v>14</v>
      </c>
      <c r="J77" s="51" t="s">
        <v>15</v>
      </c>
      <c r="K77" s="55" t="s">
        <v>16</v>
      </c>
      <c r="L77" s="45" t="s">
        <v>160</v>
      </c>
      <c r="M77" s="45" t="s">
        <v>161</v>
      </c>
      <c r="N77" s="46" t="s">
        <v>160</v>
      </c>
      <c r="O77" s="46" t="s">
        <v>161</v>
      </c>
      <c r="P77" s="47" t="s">
        <v>160</v>
      </c>
      <c r="Q77" s="47" t="s">
        <v>161</v>
      </c>
      <c r="R77" s="76" t="s">
        <v>160</v>
      </c>
      <c r="S77" s="76" t="s">
        <v>161</v>
      </c>
      <c r="T77" s="266"/>
      <c r="U77" s="267"/>
      <c r="V77" s="258"/>
      <c r="W77" s="259"/>
      <c r="X77" s="261"/>
      <c r="Y77" s="77" t="s">
        <v>160</v>
      </c>
      <c r="Z77" s="77" t="s">
        <v>161</v>
      </c>
      <c r="AA77" s="308"/>
    </row>
    <row r="78" spans="1:27" ht="40.5" customHeight="1" x14ac:dyDescent="0.25">
      <c r="A78" s="3">
        <v>55</v>
      </c>
      <c r="B78" s="4">
        <v>54730</v>
      </c>
      <c r="C78" s="268" t="s">
        <v>99</v>
      </c>
      <c r="D78" s="268" t="s">
        <v>100</v>
      </c>
      <c r="E78" s="4" t="s">
        <v>18</v>
      </c>
      <c r="F78" s="3">
        <v>0</v>
      </c>
      <c r="G78" s="6">
        <v>150</v>
      </c>
      <c r="H78" s="6">
        <v>150</v>
      </c>
      <c r="I78" s="7">
        <v>72151303</v>
      </c>
      <c r="J78" s="3" t="s">
        <v>19</v>
      </c>
      <c r="K78" s="38" t="s">
        <v>19</v>
      </c>
      <c r="L78" s="68">
        <v>29000</v>
      </c>
      <c r="M78" s="68">
        <f>H78*L78</f>
        <v>4350000</v>
      </c>
      <c r="N78" s="68">
        <v>78000</v>
      </c>
      <c r="O78" s="68">
        <f>H78*N78</f>
        <v>11700000</v>
      </c>
      <c r="P78" s="68">
        <v>23817</v>
      </c>
      <c r="Q78" s="68">
        <f>H78*P78</f>
        <v>3572550</v>
      </c>
      <c r="R78" s="68">
        <f t="shared" ref="R78:S82" si="52">MIN(L78,N78,P78)</f>
        <v>23817</v>
      </c>
      <c r="S78" s="68">
        <f t="shared" si="52"/>
        <v>3572550</v>
      </c>
      <c r="T78" s="68">
        <f>AVERAGE(L78,N78,P78)</f>
        <v>43605.666666666664</v>
      </c>
      <c r="U78" s="68">
        <f>MEDIAN(L78,N78,P78)</f>
        <v>29000</v>
      </c>
      <c r="V78" s="68">
        <f>GEOMEAN(L78,N78,P78)</f>
        <v>37768.223062938385</v>
      </c>
      <c r="W78" s="68">
        <f>STDEV(L78,N78,P78)</f>
        <v>29898.88787786819</v>
      </c>
      <c r="X78" s="69">
        <f>W78/V78</f>
        <v>0.79164137079056007</v>
      </c>
      <c r="Y78" s="68">
        <f>+T78</f>
        <v>43605.666666666664</v>
      </c>
      <c r="Z78" s="68">
        <f>H78*Y78</f>
        <v>6540850</v>
      </c>
      <c r="AA78" s="61" t="s">
        <v>166</v>
      </c>
    </row>
    <row r="79" spans="1:27" ht="27" customHeight="1" x14ac:dyDescent="0.25">
      <c r="A79" s="3">
        <v>56</v>
      </c>
      <c r="B79" s="4">
        <v>54760</v>
      </c>
      <c r="C79" s="268" t="s">
        <v>101</v>
      </c>
      <c r="D79" s="268"/>
      <c r="E79" s="4" t="s">
        <v>31</v>
      </c>
      <c r="F79" s="3">
        <v>0</v>
      </c>
      <c r="G79" s="6">
        <v>10</v>
      </c>
      <c r="H79" s="6">
        <v>10</v>
      </c>
      <c r="I79" s="7">
        <v>72154032</v>
      </c>
      <c r="J79" s="3" t="s">
        <v>19</v>
      </c>
      <c r="K79" s="38" t="s">
        <v>19</v>
      </c>
      <c r="L79" s="70">
        <v>340000</v>
      </c>
      <c r="M79" s="68">
        <f t="shared" si="51"/>
        <v>3400000</v>
      </c>
      <c r="N79" s="70">
        <v>91000</v>
      </c>
      <c r="O79" s="68">
        <f t="shared" ref="O79:O82" si="53">H79*N79</f>
        <v>910000</v>
      </c>
      <c r="P79" s="70">
        <v>228120</v>
      </c>
      <c r="Q79" s="68">
        <f t="shared" ref="Q79:Q82" si="54">H79*P79</f>
        <v>2281200</v>
      </c>
      <c r="R79" s="68">
        <f t="shared" si="52"/>
        <v>91000</v>
      </c>
      <c r="S79" s="68">
        <f t="shared" si="52"/>
        <v>910000</v>
      </c>
      <c r="T79" s="68">
        <f t="shared" ref="T79:T82" si="55">AVERAGE(L79,N79,P79)</f>
        <v>219706.66666666666</v>
      </c>
      <c r="U79" s="68">
        <f t="shared" ref="U79:U82" si="56">MEDIAN(L79,N79,P79)</f>
        <v>228120</v>
      </c>
      <c r="V79" s="68">
        <f t="shared" ref="V79:V82" si="57">GEOMEAN(L79,N79,P79)</f>
        <v>191820.29626724054</v>
      </c>
      <c r="W79" s="68">
        <f t="shared" ref="W79:W82" si="58">STDEV(L79,N79,P79)</f>
        <v>124713.02311039263</v>
      </c>
      <c r="X79" s="69">
        <f t="shared" ref="X79:X82" si="59">W79/V79</f>
        <v>0.65015551293198259</v>
      </c>
      <c r="Y79" s="68">
        <f>+T79</f>
        <v>219706.66666666666</v>
      </c>
      <c r="Z79" s="68">
        <f t="shared" ref="Z79:Z82" si="60">H79*Y79</f>
        <v>2197066.6666666665</v>
      </c>
      <c r="AA79" s="61" t="s">
        <v>166</v>
      </c>
    </row>
    <row r="80" spans="1:27" ht="27.75" customHeight="1" x14ac:dyDescent="0.25">
      <c r="A80" s="3">
        <v>57</v>
      </c>
      <c r="B80" s="4">
        <v>54760</v>
      </c>
      <c r="C80" s="268" t="s">
        <v>102</v>
      </c>
      <c r="D80" s="268" t="s">
        <v>103</v>
      </c>
      <c r="E80" s="4" t="s">
        <v>18</v>
      </c>
      <c r="F80" s="3">
        <v>0</v>
      </c>
      <c r="G80" s="6">
        <v>40</v>
      </c>
      <c r="H80" s="6">
        <v>40</v>
      </c>
      <c r="I80" s="7">
        <v>72154032</v>
      </c>
      <c r="J80" s="3" t="s">
        <v>19</v>
      </c>
      <c r="K80" s="38" t="s">
        <v>19</v>
      </c>
      <c r="L80" s="70">
        <v>34000</v>
      </c>
      <c r="M80" s="68">
        <f t="shared" si="51"/>
        <v>1360000</v>
      </c>
      <c r="N80" s="70">
        <v>104000</v>
      </c>
      <c r="O80" s="68">
        <f t="shared" si="53"/>
        <v>4160000</v>
      </c>
      <c r="P80" s="70">
        <v>924800</v>
      </c>
      <c r="Q80" s="68">
        <f t="shared" si="54"/>
        <v>36992000</v>
      </c>
      <c r="R80" s="68">
        <f t="shared" si="52"/>
        <v>34000</v>
      </c>
      <c r="S80" s="68">
        <f t="shared" si="52"/>
        <v>1360000</v>
      </c>
      <c r="T80" s="68">
        <f t="shared" si="55"/>
        <v>354266.66666666669</v>
      </c>
      <c r="U80" s="68">
        <f>MEDIAN(L80,N80,P80)</f>
        <v>104000</v>
      </c>
      <c r="V80" s="68">
        <f>GEOMEAN(L80,N80,P80)</f>
        <v>148429.4320963104</v>
      </c>
      <c r="W80" s="68">
        <f t="shared" si="58"/>
        <v>495334.44593863381</v>
      </c>
      <c r="X80" s="69">
        <f t="shared" si="59"/>
        <v>3.3371713341679401</v>
      </c>
      <c r="Y80" s="68">
        <f>+T80</f>
        <v>354266.66666666669</v>
      </c>
      <c r="Z80" s="68">
        <f t="shared" si="60"/>
        <v>14170666.666666668</v>
      </c>
      <c r="AA80" s="61" t="s">
        <v>166</v>
      </c>
    </row>
    <row r="81" spans="1:27" ht="35.25" customHeight="1" x14ac:dyDescent="0.25">
      <c r="A81" s="3">
        <v>58</v>
      </c>
      <c r="B81" s="4">
        <v>54790</v>
      </c>
      <c r="C81" s="277" t="s">
        <v>119</v>
      </c>
      <c r="D81" s="277" t="s">
        <v>120</v>
      </c>
      <c r="E81" s="4" t="s">
        <v>18</v>
      </c>
      <c r="F81" s="3">
        <v>0</v>
      </c>
      <c r="G81" s="6">
        <v>290</v>
      </c>
      <c r="H81" s="6">
        <v>290</v>
      </c>
      <c r="I81" s="7">
        <v>73181104</v>
      </c>
      <c r="J81" s="3" t="s">
        <v>19</v>
      </c>
      <c r="K81" s="38" t="s">
        <v>19</v>
      </c>
      <c r="L81" s="68">
        <v>38000</v>
      </c>
      <c r="M81" s="68">
        <f t="shared" si="51"/>
        <v>11020000</v>
      </c>
      <c r="N81" s="68">
        <v>104000</v>
      </c>
      <c r="O81" s="68">
        <f t="shared" si="53"/>
        <v>30160000</v>
      </c>
      <c r="P81" s="68">
        <v>27790</v>
      </c>
      <c r="Q81" s="68">
        <f t="shared" si="54"/>
        <v>8059100</v>
      </c>
      <c r="R81" s="68">
        <f t="shared" si="52"/>
        <v>27790</v>
      </c>
      <c r="S81" s="68">
        <f t="shared" si="52"/>
        <v>8059100</v>
      </c>
      <c r="T81" s="68">
        <f t="shared" si="55"/>
        <v>56596.666666666664</v>
      </c>
      <c r="U81" s="68">
        <f t="shared" si="56"/>
        <v>38000</v>
      </c>
      <c r="V81" s="68">
        <f t="shared" si="57"/>
        <v>47888.933015640381</v>
      </c>
      <c r="W81" s="68">
        <f t="shared" si="58"/>
        <v>41368.684210805317</v>
      </c>
      <c r="X81" s="69">
        <f t="shared" si="59"/>
        <v>0.86384643811743367</v>
      </c>
      <c r="Y81" s="68">
        <f>+T81</f>
        <v>56596.666666666664</v>
      </c>
      <c r="Z81" s="68">
        <f t="shared" si="60"/>
        <v>16413033.333333332</v>
      </c>
      <c r="AA81" s="61" t="s">
        <v>166</v>
      </c>
    </row>
    <row r="82" spans="1:27" ht="29.25" customHeight="1" x14ac:dyDescent="0.25">
      <c r="A82" s="3">
        <v>59</v>
      </c>
      <c r="B82" s="8">
        <v>54790</v>
      </c>
      <c r="C82" s="268" t="s">
        <v>121</v>
      </c>
      <c r="D82" s="268" t="s">
        <v>122</v>
      </c>
      <c r="E82" s="4" t="s">
        <v>18</v>
      </c>
      <c r="F82" s="3">
        <v>0</v>
      </c>
      <c r="G82" s="6">
        <v>118.45</v>
      </c>
      <c r="H82" s="6">
        <v>118.45</v>
      </c>
      <c r="I82" s="7">
        <v>72153501</v>
      </c>
      <c r="J82" s="3" t="s">
        <v>19</v>
      </c>
      <c r="K82" s="38" t="s">
        <v>19</v>
      </c>
      <c r="L82" s="68">
        <v>28000</v>
      </c>
      <c r="M82" s="68">
        <f t="shared" si="51"/>
        <v>3316600</v>
      </c>
      <c r="N82" s="68">
        <v>58500</v>
      </c>
      <c r="O82" s="68">
        <f t="shared" si="53"/>
        <v>6929325</v>
      </c>
      <c r="P82" s="68">
        <v>13328</v>
      </c>
      <c r="Q82" s="68">
        <f t="shared" si="54"/>
        <v>1578701.6</v>
      </c>
      <c r="R82" s="68">
        <f t="shared" si="52"/>
        <v>13328</v>
      </c>
      <c r="S82" s="68">
        <f t="shared" si="52"/>
        <v>1578701.6</v>
      </c>
      <c r="T82" s="68">
        <f t="shared" si="55"/>
        <v>33276</v>
      </c>
      <c r="U82" s="68">
        <f t="shared" si="56"/>
        <v>28000</v>
      </c>
      <c r="V82" s="68">
        <f t="shared" si="57"/>
        <v>27948.572266935163</v>
      </c>
      <c r="W82" s="68">
        <f t="shared" si="58"/>
        <v>23043.535492627863</v>
      </c>
      <c r="X82" s="69">
        <f t="shared" si="59"/>
        <v>0.82449776942236674</v>
      </c>
      <c r="Y82" s="68">
        <f>+T82</f>
        <v>33276</v>
      </c>
      <c r="Z82" s="68">
        <f t="shared" si="60"/>
        <v>3941542.2</v>
      </c>
      <c r="AA82" s="61" t="s">
        <v>166</v>
      </c>
    </row>
    <row r="83" spans="1:27" x14ac:dyDescent="0.25">
      <c r="A83" s="91"/>
      <c r="B83" s="92"/>
      <c r="C83" s="92"/>
      <c r="D83" s="92"/>
      <c r="E83" s="92"/>
      <c r="F83" s="92"/>
      <c r="G83" s="92"/>
      <c r="H83" s="92"/>
      <c r="I83" s="92"/>
      <c r="J83" s="92"/>
      <c r="K83" s="92"/>
      <c r="L83" s="50"/>
      <c r="M83" s="50"/>
      <c r="N83" s="50"/>
      <c r="O83" s="50"/>
      <c r="P83" s="50"/>
      <c r="Q83" s="50"/>
      <c r="R83" s="78"/>
      <c r="S83" s="78"/>
      <c r="T83" s="74"/>
      <c r="U83" s="74"/>
      <c r="V83" s="74"/>
      <c r="W83" s="74"/>
      <c r="X83" s="74"/>
      <c r="Y83" s="74"/>
      <c r="Z83" s="74"/>
      <c r="AA83" s="74"/>
    </row>
    <row r="84" spans="1:27" x14ac:dyDescent="0.25">
      <c r="A84" s="256" t="s">
        <v>2</v>
      </c>
      <c r="B84" s="256"/>
      <c r="C84" s="256"/>
      <c r="D84" s="256"/>
      <c r="E84" s="256" t="s">
        <v>3</v>
      </c>
      <c r="F84" s="256"/>
      <c r="G84" s="256" t="s">
        <v>4</v>
      </c>
      <c r="H84" s="256"/>
      <c r="I84" s="256"/>
      <c r="J84" s="256"/>
      <c r="K84" s="306"/>
      <c r="L84" s="50"/>
      <c r="M84" s="50"/>
      <c r="N84" s="50"/>
      <c r="O84" s="50"/>
      <c r="P84" s="50"/>
      <c r="Q84" s="50"/>
      <c r="R84" s="78"/>
      <c r="S84" s="78"/>
      <c r="T84" s="74"/>
      <c r="U84" s="74"/>
      <c r="V84" s="74"/>
      <c r="W84" s="74"/>
      <c r="X84" s="74"/>
      <c r="Y84" s="74"/>
      <c r="Z84" s="74"/>
      <c r="AA84" s="74"/>
    </row>
    <row r="85" spans="1:27" ht="15" customHeight="1" x14ac:dyDescent="0.25">
      <c r="A85" s="256" t="s">
        <v>51</v>
      </c>
      <c r="B85" s="256"/>
      <c r="C85" s="256"/>
      <c r="D85" s="256"/>
      <c r="E85" s="256" t="s">
        <v>52</v>
      </c>
      <c r="F85" s="256"/>
      <c r="G85" s="256"/>
      <c r="H85" s="256"/>
      <c r="I85" s="256"/>
      <c r="J85" s="256"/>
      <c r="K85" s="306"/>
      <c r="L85" s="273" t="s">
        <v>162</v>
      </c>
      <c r="M85" s="262"/>
      <c r="N85" s="263" t="s">
        <v>164</v>
      </c>
      <c r="O85" s="263"/>
      <c r="P85" s="264" t="s">
        <v>163</v>
      </c>
      <c r="Q85" s="264"/>
      <c r="R85" s="265" t="s">
        <v>159</v>
      </c>
      <c r="S85" s="265"/>
      <c r="T85" s="266" t="s">
        <v>166</v>
      </c>
      <c r="U85" s="267" t="s">
        <v>167</v>
      </c>
      <c r="V85" s="258" t="s">
        <v>168</v>
      </c>
      <c r="W85" s="259" t="s">
        <v>169</v>
      </c>
      <c r="X85" s="260" t="s">
        <v>174</v>
      </c>
      <c r="Y85" s="271" t="s">
        <v>170</v>
      </c>
      <c r="Z85" s="272"/>
      <c r="AA85" s="308" t="s">
        <v>171</v>
      </c>
    </row>
    <row r="86" spans="1:27" ht="45" customHeight="1" x14ac:dyDescent="0.25">
      <c r="A86" s="1" t="s">
        <v>7</v>
      </c>
      <c r="B86" s="51" t="s">
        <v>8</v>
      </c>
      <c r="C86" s="256" t="s">
        <v>9</v>
      </c>
      <c r="D86" s="256"/>
      <c r="E86" s="51" t="s">
        <v>10</v>
      </c>
      <c r="F86" s="2" t="s">
        <v>11</v>
      </c>
      <c r="G86" s="51" t="s">
        <v>12</v>
      </c>
      <c r="H86" s="2" t="s">
        <v>13</v>
      </c>
      <c r="I86" s="51" t="s">
        <v>14</v>
      </c>
      <c r="J86" s="51" t="s">
        <v>15</v>
      </c>
      <c r="K86" s="55" t="s">
        <v>16</v>
      </c>
      <c r="L86" s="45" t="s">
        <v>160</v>
      </c>
      <c r="M86" s="45" t="s">
        <v>161</v>
      </c>
      <c r="N86" s="46" t="s">
        <v>160</v>
      </c>
      <c r="O86" s="46" t="s">
        <v>161</v>
      </c>
      <c r="P86" s="47" t="s">
        <v>160</v>
      </c>
      <c r="Q86" s="47" t="s">
        <v>161</v>
      </c>
      <c r="R86" s="76" t="s">
        <v>160</v>
      </c>
      <c r="S86" s="76" t="s">
        <v>161</v>
      </c>
      <c r="T86" s="266"/>
      <c r="U86" s="267"/>
      <c r="V86" s="258"/>
      <c r="W86" s="259"/>
      <c r="X86" s="261"/>
      <c r="Y86" s="77" t="s">
        <v>160</v>
      </c>
      <c r="Z86" s="77" t="s">
        <v>161</v>
      </c>
      <c r="AA86" s="308"/>
    </row>
    <row r="87" spans="1:27" ht="28.5" customHeight="1" x14ac:dyDescent="0.25">
      <c r="A87" s="3">
        <v>60</v>
      </c>
      <c r="B87" s="4">
        <v>54699</v>
      </c>
      <c r="C87" s="278" t="s">
        <v>53</v>
      </c>
      <c r="D87" s="278" t="s">
        <v>54</v>
      </c>
      <c r="E87" s="4" t="s">
        <v>18</v>
      </c>
      <c r="F87" s="3">
        <v>0</v>
      </c>
      <c r="G87" s="6">
        <v>35</v>
      </c>
      <c r="H87" s="6">
        <v>35</v>
      </c>
      <c r="I87" s="7">
        <v>72153605</v>
      </c>
      <c r="J87" s="3" t="s">
        <v>19</v>
      </c>
      <c r="K87" s="38" t="s">
        <v>19</v>
      </c>
      <c r="L87" s="70">
        <v>280000</v>
      </c>
      <c r="M87" s="68">
        <f t="shared" si="51"/>
        <v>9800000</v>
      </c>
      <c r="N87" s="70">
        <v>325000</v>
      </c>
      <c r="O87" s="68">
        <f>H87*N87</f>
        <v>11375000</v>
      </c>
      <c r="P87" s="70">
        <v>74744</v>
      </c>
      <c r="Q87" s="68">
        <f>H87*P87</f>
        <v>2616040</v>
      </c>
      <c r="R87" s="68">
        <f t="shared" ref="R87:S91" si="61">MIN(L87,N87,P87)</f>
        <v>74744</v>
      </c>
      <c r="S87" s="68">
        <f t="shared" si="61"/>
        <v>2616040</v>
      </c>
      <c r="T87" s="68">
        <f>AVERAGE(L87,N87,P87)</f>
        <v>226581.33333333334</v>
      </c>
      <c r="U87" s="68">
        <f>MEDIAN(L87,N87,P87)</f>
        <v>280000</v>
      </c>
      <c r="V87" s="68">
        <f>GEOMEAN(L87,N87,P87)</f>
        <v>189469.4710672441</v>
      </c>
      <c r="W87" s="68">
        <f>STDEV(L87,N87,P87)</f>
        <v>133406.07874206229</v>
      </c>
      <c r="X87" s="69">
        <f>W87/V87</f>
        <v>0.70410329427011231</v>
      </c>
      <c r="Y87" s="68">
        <f>+T87</f>
        <v>226581.33333333334</v>
      </c>
      <c r="Z87" s="68">
        <f>H87*Y87</f>
        <v>7930346.666666667</v>
      </c>
      <c r="AA87" s="61" t="s">
        <v>166</v>
      </c>
    </row>
    <row r="88" spans="1:27" ht="45" customHeight="1" x14ac:dyDescent="0.25">
      <c r="A88" s="3">
        <v>61</v>
      </c>
      <c r="B88" s="4">
        <v>54699</v>
      </c>
      <c r="C88" s="257" t="s">
        <v>55</v>
      </c>
      <c r="D88" s="257" t="s">
        <v>56</v>
      </c>
      <c r="E88" s="4" t="s">
        <v>18</v>
      </c>
      <c r="F88" s="3">
        <v>0</v>
      </c>
      <c r="G88" s="6">
        <v>18</v>
      </c>
      <c r="H88" s="6">
        <v>18</v>
      </c>
      <c r="I88" s="7">
        <v>73121506</v>
      </c>
      <c r="J88" s="3" t="s">
        <v>19</v>
      </c>
      <c r="K88" s="38" t="s">
        <v>19</v>
      </c>
      <c r="L88" s="68">
        <v>55000</v>
      </c>
      <c r="M88" s="68">
        <f t="shared" si="51"/>
        <v>990000</v>
      </c>
      <c r="N88" s="70">
        <v>104000</v>
      </c>
      <c r="O88" s="68">
        <f t="shared" ref="O88:O91" si="62">H88*N88</f>
        <v>1872000</v>
      </c>
      <c r="P88" s="68">
        <v>19200</v>
      </c>
      <c r="Q88" s="68">
        <f t="shared" ref="Q88:Q91" si="63">H88*P88</f>
        <v>345600</v>
      </c>
      <c r="R88" s="68">
        <f t="shared" si="61"/>
        <v>19200</v>
      </c>
      <c r="S88" s="68">
        <f t="shared" si="61"/>
        <v>345600</v>
      </c>
      <c r="T88" s="68">
        <f t="shared" ref="T88:T91" si="64">AVERAGE(L88,N88,P88)</f>
        <v>59400</v>
      </c>
      <c r="U88" s="68">
        <f t="shared" ref="U88:U91" si="65">MEDIAN(L88,N88,P88)</f>
        <v>55000</v>
      </c>
      <c r="V88" s="68">
        <f t="shared" ref="V88:V91" si="66">GEOMEAN(L88,N88,P88)</f>
        <v>47888.630690335041</v>
      </c>
      <c r="W88" s="68">
        <f t="shared" ref="W88:W91" si="67">STDEV(L88,N88,P88)</f>
        <v>42570.882067441358</v>
      </c>
      <c r="X88" s="69">
        <f t="shared" ref="X88:X91" si="68">W88/V88</f>
        <v>0.88895592656887301</v>
      </c>
      <c r="Y88" s="68">
        <f>+T88</f>
        <v>59400</v>
      </c>
      <c r="Z88" s="68">
        <f t="shared" ref="Z88:Z91" si="69">H88*Y88</f>
        <v>1069200</v>
      </c>
      <c r="AA88" s="61" t="s">
        <v>166</v>
      </c>
    </row>
    <row r="89" spans="1:27" ht="34.5" customHeight="1" x14ac:dyDescent="0.25">
      <c r="A89" s="3">
        <v>62</v>
      </c>
      <c r="B89" s="4">
        <v>54611</v>
      </c>
      <c r="C89" s="277" t="s">
        <v>123</v>
      </c>
      <c r="D89" s="277"/>
      <c r="E89" s="4" t="s">
        <v>58</v>
      </c>
      <c r="F89" s="3">
        <v>0</v>
      </c>
      <c r="G89" s="6">
        <v>20</v>
      </c>
      <c r="H89" s="6">
        <v>20</v>
      </c>
      <c r="I89" s="7" t="s">
        <v>124</v>
      </c>
      <c r="J89" s="3" t="s">
        <v>19</v>
      </c>
      <c r="K89" s="38" t="s">
        <v>19</v>
      </c>
      <c r="L89" s="70">
        <v>165000</v>
      </c>
      <c r="M89" s="68">
        <f t="shared" si="51"/>
        <v>3300000</v>
      </c>
      <c r="N89" s="70">
        <v>52000</v>
      </c>
      <c r="O89" s="68">
        <f t="shared" si="62"/>
        <v>1040000</v>
      </c>
      <c r="P89" s="70">
        <v>91000</v>
      </c>
      <c r="Q89" s="68">
        <f t="shared" si="63"/>
        <v>1820000</v>
      </c>
      <c r="R89" s="68">
        <f t="shared" si="61"/>
        <v>52000</v>
      </c>
      <c r="S89" s="68">
        <f t="shared" si="61"/>
        <v>1040000</v>
      </c>
      <c r="T89" s="68">
        <f t="shared" si="64"/>
        <v>102666.66666666667</v>
      </c>
      <c r="U89" s="68">
        <f t="shared" si="65"/>
        <v>91000</v>
      </c>
      <c r="V89" s="68">
        <f t="shared" si="66"/>
        <v>92082.314483152251</v>
      </c>
      <c r="W89" s="68">
        <f t="shared" si="67"/>
        <v>57396.283271073691</v>
      </c>
      <c r="X89" s="69">
        <f t="shared" si="68"/>
        <v>0.62331495025111627</v>
      </c>
      <c r="Y89" s="68">
        <f>+T89</f>
        <v>102666.66666666667</v>
      </c>
      <c r="Z89" s="68">
        <f t="shared" si="69"/>
        <v>2053333.3333333335</v>
      </c>
      <c r="AA89" s="61" t="s">
        <v>166</v>
      </c>
    </row>
    <row r="90" spans="1:27" ht="46.5" customHeight="1" x14ac:dyDescent="0.25">
      <c r="A90" s="3">
        <v>63</v>
      </c>
      <c r="B90" s="4">
        <v>54611</v>
      </c>
      <c r="C90" s="257" t="s">
        <v>57</v>
      </c>
      <c r="D90" s="257"/>
      <c r="E90" s="4" t="s">
        <v>58</v>
      </c>
      <c r="F90" s="3">
        <v>0</v>
      </c>
      <c r="G90" s="6">
        <v>40</v>
      </c>
      <c r="H90" s="6">
        <v>40</v>
      </c>
      <c r="I90" s="7" t="s">
        <v>59</v>
      </c>
      <c r="J90" s="3" t="s">
        <v>19</v>
      </c>
      <c r="K90" s="38" t="s">
        <v>19</v>
      </c>
      <c r="L90" s="68">
        <v>70000</v>
      </c>
      <c r="M90" s="68">
        <f t="shared" si="51"/>
        <v>2800000</v>
      </c>
      <c r="N90" s="68">
        <v>52000</v>
      </c>
      <c r="O90" s="68">
        <f t="shared" si="62"/>
        <v>2080000</v>
      </c>
      <c r="P90" s="68">
        <v>78520</v>
      </c>
      <c r="Q90" s="68">
        <f t="shared" si="63"/>
        <v>3140800</v>
      </c>
      <c r="R90" s="68">
        <f t="shared" si="61"/>
        <v>52000</v>
      </c>
      <c r="S90" s="68">
        <f t="shared" si="61"/>
        <v>2080000</v>
      </c>
      <c r="T90" s="68">
        <f t="shared" si="64"/>
        <v>66840</v>
      </c>
      <c r="U90" s="68">
        <f t="shared" si="65"/>
        <v>70000</v>
      </c>
      <c r="V90" s="68">
        <f t="shared" si="66"/>
        <v>65870.94462827043</v>
      </c>
      <c r="W90" s="68">
        <f t="shared" si="67"/>
        <v>13539.45346016596</v>
      </c>
      <c r="X90" s="69">
        <f t="shared" si="68"/>
        <v>0.20554515403677862</v>
      </c>
      <c r="Y90" s="68">
        <f>+T90</f>
        <v>66840</v>
      </c>
      <c r="Z90" s="68">
        <f t="shared" si="69"/>
        <v>2673600</v>
      </c>
      <c r="AA90" s="61" t="s">
        <v>166</v>
      </c>
    </row>
    <row r="91" spans="1:27" ht="27.75" customHeight="1" x14ac:dyDescent="0.25">
      <c r="A91" s="3">
        <v>64</v>
      </c>
      <c r="B91" s="4">
        <v>54611</v>
      </c>
      <c r="C91" s="279" t="s">
        <v>61</v>
      </c>
      <c r="D91" s="279" t="s">
        <v>62</v>
      </c>
      <c r="E91" s="4" t="s">
        <v>58</v>
      </c>
      <c r="F91" s="3">
        <v>0</v>
      </c>
      <c r="G91" s="6">
        <v>6</v>
      </c>
      <c r="H91" s="6">
        <v>6</v>
      </c>
      <c r="I91" s="7" t="s">
        <v>124</v>
      </c>
      <c r="J91" s="3" t="s">
        <v>19</v>
      </c>
      <c r="K91" s="38" t="s">
        <v>19</v>
      </c>
      <c r="L91" s="68">
        <v>140000</v>
      </c>
      <c r="M91" s="68">
        <f t="shared" si="51"/>
        <v>840000</v>
      </c>
      <c r="N91" s="68">
        <v>45500</v>
      </c>
      <c r="O91" s="68">
        <f t="shared" si="62"/>
        <v>273000</v>
      </c>
      <c r="P91" s="68">
        <v>51220</v>
      </c>
      <c r="Q91" s="68">
        <f t="shared" si="63"/>
        <v>307320</v>
      </c>
      <c r="R91" s="68">
        <f t="shared" si="61"/>
        <v>45500</v>
      </c>
      <c r="S91" s="68">
        <f t="shared" si="61"/>
        <v>273000</v>
      </c>
      <c r="T91" s="68">
        <f t="shared" si="64"/>
        <v>78906.666666666672</v>
      </c>
      <c r="U91" s="68">
        <f t="shared" si="65"/>
        <v>51220</v>
      </c>
      <c r="V91" s="68">
        <f t="shared" si="66"/>
        <v>68842.981187807614</v>
      </c>
      <c r="W91" s="68">
        <f t="shared" si="67"/>
        <v>52985.621949103646</v>
      </c>
      <c r="X91" s="69">
        <f t="shared" si="68"/>
        <v>0.76965902746942094</v>
      </c>
      <c r="Y91" s="68">
        <f>+T91</f>
        <v>78906.666666666672</v>
      </c>
      <c r="Z91" s="68">
        <f t="shared" si="69"/>
        <v>473440</v>
      </c>
      <c r="AA91" s="61" t="s">
        <v>166</v>
      </c>
    </row>
    <row r="92" spans="1:27" x14ac:dyDescent="0.25">
      <c r="A92" s="91"/>
      <c r="B92" s="92"/>
      <c r="C92" s="92"/>
      <c r="D92" s="92"/>
      <c r="E92" s="92"/>
      <c r="F92" s="92"/>
      <c r="G92" s="92"/>
      <c r="H92" s="92"/>
      <c r="I92" s="92"/>
      <c r="J92" s="92"/>
      <c r="K92" s="92"/>
      <c r="L92" s="50"/>
      <c r="M92" s="50"/>
      <c r="N92" s="50"/>
      <c r="O92" s="50"/>
      <c r="P92" s="50"/>
      <c r="Q92" s="50"/>
      <c r="R92" s="78"/>
      <c r="S92" s="78"/>
      <c r="T92" s="74"/>
      <c r="U92" s="74"/>
      <c r="V92" s="74"/>
      <c r="W92" s="74"/>
      <c r="X92" s="74"/>
      <c r="Y92" s="73"/>
      <c r="Z92" s="73"/>
      <c r="AA92" s="74"/>
    </row>
    <row r="93" spans="1:27" x14ac:dyDescent="0.25">
      <c r="A93" s="9" t="s">
        <v>125</v>
      </c>
      <c r="B93" s="9"/>
      <c r="C93" s="9"/>
      <c r="D93" s="119"/>
      <c r="E93" s="255" t="s">
        <v>1</v>
      </c>
      <c r="F93" s="255"/>
      <c r="G93" s="255"/>
      <c r="H93" s="255"/>
      <c r="I93" s="305">
        <v>164000002285</v>
      </c>
      <c r="J93" s="305"/>
      <c r="K93" s="305"/>
      <c r="L93" s="50"/>
      <c r="M93" s="50"/>
      <c r="N93" s="50"/>
      <c r="O93" s="50"/>
      <c r="P93" s="50"/>
      <c r="Q93" s="50"/>
      <c r="R93" s="78"/>
      <c r="S93" s="78"/>
      <c r="T93" s="74"/>
      <c r="U93" s="74"/>
      <c r="V93" s="74"/>
      <c r="W93" s="74"/>
      <c r="X93" s="74"/>
      <c r="Y93" s="74"/>
      <c r="Z93" s="74"/>
      <c r="AA93" s="74"/>
    </row>
    <row r="94" spans="1:27" x14ac:dyDescent="0.25">
      <c r="A94" s="256" t="s">
        <v>2</v>
      </c>
      <c r="B94" s="256"/>
      <c r="C94" s="256"/>
      <c r="D94" s="256"/>
      <c r="E94" s="256" t="s">
        <v>3</v>
      </c>
      <c r="F94" s="256"/>
      <c r="G94" s="256" t="s">
        <v>4</v>
      </c>
      <c r="H94" s="256"/>
      <c r="I94" s="256"/>
      <c r="J94" s="256"/>
      <c r="K94" s="306"/>
      <c r="L94" s="50"/>
      <c r="M94" s="50"/>
      <c r="N94" s="50"/>
      <c r="O94" s="50"/>
      <c r="P94" s="50"/>
      <c r="Q94" s="50"/>
      <c r="R94" s="78"/>
      <c r="S94" s="78"/>
      <c r="T94" s="74"/>
      <c r="U94" s="74"/>
      <c r="V94" s="74"/>
      <c r="W94" s="74"/>
      <c r="X94" s="74"/>
      <c r="Y94" s="74"/>
      <c r="Z94" s="74"/>
      <c r="AA94" s="74"/>
    </row>
    <row r="95" spans="1:27" ht="15" customHeight="1" x14ac:dyDescent="0.25">
      <c r="A95" s="256" t="s">
        <v>5</v>
      </c>
      <c r="B95" s="256"/>
      <c r="C95" s="256"/>
      <c r="D95" s="256"/>
      <c r="E95" s="256" t="s">
        <v>6</v>
      </c>
      <c r="F95" s="256"/>
      <c r="G95" s="256"/>
      <c r="H95" s="256"/>
      <c r="I95" s="256"/>
      <c r="J95" s="256"/>
      <c r="K95" s="306"/>
      <c r="L95" s="262" t="s">
        <v>162</v>
      </c>
      <c r="M95" s="262"/>
      <c r="N95" s="263" t="s">
        <v>164</v>
      </c>
      <c r="O95" s="263"/>
      <c r="P95" s="264" t="s">
        <v>163</v>
      </c>
      <c r="Q95" s="264"/>
      <c r="R95" s="265" t="s">
        <v>159</v>
      </c>
      <c r="S95" s="265"/>
      <c r="T95" s="266" t="s">
        <v>166</v>
      </c>
      <c r="U95" s="267" t="s">
        <v>167</v>
      </c>
      <c r="V95" s="258" t="s">
        <v>168</v>
      </c>
      <c r="W95" s="259" t="s">
        <v>169</v>
      </c>
      <c r="X95" s="260" t="s">
        <v>174</v>
      </c>
      <c r="Y95" s="271" t="s">
        <v>170</v>
      </c>
      <c r="Z95" s="272"/>
      <c r="AA95" s="308" t="s">
        <v>171</v>
      </c>
    </row>
    <row r="96" spans="1:27" ht="45" x14ac:dyDescent="0.25">
      <c r="A96" s="51" t="s">
        <v>7</v>
      </c>
      <c r="B96" s="51" t="s">
        <v>8</v>
      </c>
      <c r="C96" s="256" t="s">
        <v>9</v>
      </c>
      <c r="D96" s="256"/>
      <c r="E96" s="51" t="s">
        <v>10</v>
      </c>
      <c r="F96" s="2" t="s">
        <v>11</v>
      </c>
      <c r="G96" s="51" t="s">
        <v>12</v>
      </c>
      <c r="H96" s="2" t="s">
        <v>13</v>
      </c>
      <c r="I96" s="51" t="s">
        <v>14</v>
      </c>
      <c r="J96" s="51" t="s">
        <v>15</v>
      </c>
      <c r="K96" s="55" t="s">
        <v>16</v>
      </c>
      <c r="L96" s="45" t="s">
        <v>160</v>
      </c>
      <c r="M96" s="45" t="s">
        <v>161</v>
      </c>
      <c r="N96" s="46" t="s">
        <v>160</v>
      </c>
      <c r="O96" s="46" t="s">
        <v>161</v>
      </c>
      <c r="P96" s="47" t="s">
        <v>160</v>
      </c>
      <c r="Q96" s="47" t="s">
        <v>161</v>
      </c>
      <c r="R96" s="76" t="s">
        <v>160</v>
      </c>
      <c r="S96" s="76" t="s">
        <v>161</v>
      </c>
      <c r="T96" s="266"/>
      <c r="U96" s="267"/>
      <c r="V96" s="258"/>
      <c r="W96" s="259"/>
      <c r="X96" s="261"/>
      <c r="Y96" s="77" t="s">
        <v>160</v>
      </c>
      <c r="Z96" s="77" t="s">
        <v>161</v>
      </c>
      <c r="AA96" s="308"/>
    </row>
    <row r="97" spans="1:27" x14ac:dyDescent="0.25">
      <c r="A97" s="3">
        <v>65</v>
      </c>
      <c r="B97" s="3">
        <v>54310</v>
      </c>
      <c r="C97" s="257" t="s">
        <v>20</v>
      </c>
      <c r="D97" s="257" t="s">
        <v>21</v>
      </c>
      <c r="E97" s="4" t="s">
        <v>18</v>
      </c>
      <c r="F97" s="3">
        <v>0</v>
      </c>
      <c r="G97" s="6">
        <f>32.56+35</f>
        <v>67.56</v>
      </c>
      <c r="H97" s="6">
        <f>32.56+35</f>
        <v>67.56</v>
      </c>
      <c r="I97" s="7">
        <v>72141510</v>
      </c>
      <c r="J97" s="3" t="s">
        <v>19</v>
      </c>
      <c r="K97" s="38" t="s">
        <v>19</v>
      </c>
      <c r="L97" s="68">
        <v>14000</v>
      </c>
      <c r="M97" s="68">
        <f t="shared" si="51"/>
        <v>945840</v>
      </c>
      <c r="N97" s="68">
        <v>10400</v>
      </c>
      <c r="O97" s="68">
        <f>H97*N97</f>
        <v>702624</v>
      </c>
      <c r="P97" s="68">
        <v>22802</v>
      </c>
      <c r="Q97" s="68">
        <f>H97*P97</f>
        <v>1540503.12</v>
      </c>
      <c r="R97" s="68">
        <f t="shared" ref="R97:S99" si="70">MIN(L97,N97,P97)</f>
        <v>10400</v>
      </c>
      <c r="S97" s="68">
        <f t="shared" si="70"/>
        <v>702624</v>
      </c>
      <c r="T97" s="68">
        <f>AVERAGE(L97,N97,P97)</f>
        <v>15734</v>
      </c>
      <c r="U97" s="68">
        <f t="shared" ref="U97:U99" si="71">MEDIAN(L97,N97,P97)</f>
        <v>14000</v>
      </c>
      <c r="V97" s="68">
        <f t="shared" ref="V97:V99" si="72">GEOMEAN(L97,N97,P97)</f>
        <v>14918.028715065242</v>
      </c>
      <c r="W97" s="68">
        <f t="shared" ref="W97:W99" si="73">STDEV(L97,N97,P97)</f>
        <v>6380.2404343410135</v>
      </c>
      <c r="X97" s="69">
        <f>W97/V97</f>
        <v>0.42768656343299649</v>
      </c>
      <c r="Y97" s="68">
        <f>+T97</f>
        <v>15734</v>
      </c>
      <c r="Z97" s="68">
        <f>H97*Y97</f>
        <v>1062989.04</v>
      </c>
      <c r="AA97" s="61" t="s">
        <v>166</v>
      </c>
    </row>
    <row r="98" spans="1:27" ht="15" customHeight="1" x14ac:dyDescent="0.25">
      <c r="A98" s="3">
        <v>66</v>
      </c>
      <c r="B98" s="3">
        <v>54310</v>
      </c>
      <c r="C98" s="257" t="s">
        <v>22</v>
      </c>
      <c r="D98" s="257" t="s">
        <v>23</v>
      </c>
      <c r="E98" s="4" t="s">
        <v>18</v>
      </c>
      <c r="F98" s="3">
        <v>0</v>
      </c>
      <c r="G98" s="6">
        <f>33+27+45</f>
        <v>105</v>
      </c>
      <c r="H98" s="6">
        <f>33+27+45</f>
        <v>105</v>
      </c>
      <c r="I98" s="7">
        <v>72141510</v>
      </c>
      <c r="J98" s="3" t="s">
        <v>19</v>
      </c>
      <c r="K98" s="38" t="s">
        <v>19</v>
      </c>
      <c r="L98" s="68">
        <v>14000</v>
      </c>
      <c r="M98" s="68">
        <f t="shared" si="51"/>
        <v>1470000</v>
      </c>
      <c r="N98" s="68">
        <v>10400</v>
      </c>
      <c r="O98" s="68">
        <f t="shared" ref="O98:O99" si="74">H98*N98</f>
        <v>1092000</v>
      </c>
      <c r="P98" s="68">
        <v>22802</v>
      </c>
      <c r="Q98" s="68">
        <f t="shared" ref="Q98:Q99" si="75">H98*P98</f>
        <v>2394210</v>
      </c>
      <c r="R98" s="68">
        <f t="shared" si="70"/>
        <v>10400</v>
      </c>
      <c r="S98" s="68">
        <f t="shared" si="70"/>
        <v>1092000</v>
      </c>
      <c r="T98" s="68">
        <f t="shared" ref="T98:T99" si="76">AVERAGE(L98,N98,P98)</f>
        <v>15734</v>
      </c>
      <c r="U98" s="68">
        <f t="shared" si="71"/>
        <v>14000</v>
      </c>
      <c r="V98" s="68">
        <f t="shared" si="72"/>
        <v>14918.028715065242</v>
      </c>
      <c r="W98" s="68">
        <f t="shared" si="73"/>
        <v>6380.2404343410135</v>
      </c>
      <c r="X98" s="69">
        <f t="shared" ref="X98:X99" si="77">W98/V98</f>
        <v>0.42768656343299649</v>
      </c>
      <c r="Y98" s="68">
        <f>+T98</f>
        <v>15734</v>
      </c>
      <c r="Z98" s="68">
        <f t="shared" ref="Z98:Z99" si="78">H98*Y98</f>
        <v>1652070</v>
      </c>
      <c r="AA98" s="61" t="s">
        <v>166</v>
      </c>
    </row>
    <row r="99" spans="1:27" ht="36" customHeight="1" x14ac:dyDescent="0.25">
      <c r="A99" s="3">
        <v>67</v>
      </c>
      <c r="B99" s="3">
        <v>54330</v>
      </c>
      <c r="C99" s="257" t="s">
        <v>24</v>
      </c>
      <c r="D99" s="257" t="s">
        <v>25</v>
      </c>
      <c r="E99" s="4" t="s">
        <v>26</v>
      </c>
      <c r="F99" s="3">
        <v>0</v>
      </c>
      <c r="G99" s="6">
        <v>6</v>
      </c>
      <c r="H99" s="6">
        <v>6</v>
      </c>
      <c r="I99" s="7">
        <v>72141511</v>
      </c>
      <c r="J99" s="3" t="s">
        <v>19</v>
      </c>
      <c r="K99" s="38" t="s">
        <v>19</v>
      </c>
      <c r="L99" s="68">
        <v>67000</v>
      </c>
      <c r="M99" s="68">
        <f t="shared" si="51"/>
        <v>402000</v>
      </c>
      <c r="N99" s="68">
        <v>52000</v>
      </c>
      <c r="O99" s="68">
        <f t="shared" si="74"/>
        <v>312000</v>
      </c>
      <c r="P99" s="70">
        <v>600225</v>
      </c>
      <c r="Q99" s="68">
        <f t="shared" si="75"/>
        <v>3601350</v>
      </c>
      <c r="R99" s="68">
        <f t="shared" si="70"/>
        <v>52000</v>
      </c>
      <c r="S99" s="68">
        <f t="shared" si="70"/>
        <v>312000</v>
      </c>
      <c r="T99" s="68">
        <f t="shared" si="76"/>
        <v>239741.66666666666</v>
      </c>
      <c r="U99" s="68">
        <f t="shared" si="71"/>
        <v>67000</v>
      </c>
      <c r="V99" s="68">
        <f t="shared" si="72"/>
        <v>127878.46333148415</v>
      </c>
      <c r="W99" s="68">
        <f t="shared" si="73"/>
        <v>312277.8013377405</v>
      </c>
      <c r="X99" s="69">
        <f t="shared" si="77"/>
        <v>2.4419890042646184</v>
      </c>
      <c r="Y99" s="68">
        <f>+R99</f>
        <v>52000</v>
      </c>
      <c r="Z99" s="68">
        <f t="shared" si="78"/>
        <v>312000</v>
      </c>
      <c r="AA99" s="60" t="s">
        <v>173</v>
      </c>
    </row>
    <row r="100" spans="1:27" x14ac:dyDescent="0.25">
      <c r="A100" s="88"/>
      <c r="B100" s="88"/>
      <c r="C100" s="89"/>
      <c r="D100" s="89"/>
      <c r="E100" s="88"/>
      <c r="F100" s="88"/>
      <c r="G100" s="90"/>
      <c r="H100" s="90"/>
      <c r="I100" s="88"/>
      <c r="J100" s="88"/>
      <c r="K100" s="88"/>
      <c r="L100" s="50"/>
      <c r="M100" s="50"/>
      <c r="N100" s="50"/>
      <c r="O100" s="50"/>
      <c r="P100" s="50"/>
      <c r="Q100" s="50"/>
      <c r="R100" s="78"/>
      <c r="S100" s="78"/>
      <c r="T100" s="74"/>
      <c r="U100" s="74"/>
      <c r="V100" s="74"/>
      <c r="W100" s="74"/>
      <c r="X100" s="74"/>
      <c r="Y100" s="74"/>
      <c r="Z100" s="74"/>
      <c r="AA100" s="74"/>
    </row>
    <row r="101" spans="1:27" x14ac:dyDescent="0.25">
      <c r="A101" s="256" t="s">
        <v>2</v>
      </c>
      <c r="B101" s="256"/>
      <c r="C101" s="256"/>
      <c r="D101" s="256"/>
      <c r="E101" s="256" t="s">
        <v>3</v>
      </c>
      <c r="F101" s="256"/>
      <c r="G101" s="256" t="s">
        <v>4</v>
      </c>
      <c r="H101" s="256"/>
      <c r="I101" s="256"/>
      <c r="J101" s="256"/>
      <c r="K101" s="306"/>
      <c r="L101" s="50"/>
      <c r="M101" s="50"/>
      <c r="N101" s="50"/>
      <c r="O101" s="50"/>
      <c r="P101" s="50"/>
      <c r="Q101" s="50"/>
      <c r="R101" s="78"/>
      <c r="S101" s="78"/>
      <c r="T101" s="74"/>
      <c r="U101" s="74"/>
      <c r="V101" s="74"/>
      <c r="W101" s="74"/>
      <c r="X101" s="74"/>
      <c r="Y101" s="74"/>
      <c r="Z101" s="74"/>
      <c r="AA101" s="74"/>
    </row>
    <row r="102" spans="1:27" ht="15" customHeight="1" x14ac:dyDescent="0.25">
      <c r="A102" s="256" t="s">
        <v>27</v>
      </c>
      <c r="B102" s="256"/>
      <c r="C102" s="256"/>
      <c r="D102" s="256"/>
      <c r="E102" s="256" t="s">
        <v>126</v>
      </c>
      <c r="F102" s="256"/>
      <c r="G102" s="256"/>
      <c r="H102" s="256"/>
      <c r="I102" s="256"/>
      <c r="J102" s="256"/>
      <c r="K102" s="306"/>
      <c r="L102" s="262" t="s">
        <v>162</v>
      </c>
      <c r="M102" s="262"/>
      <c r="N102" s="263" t="s">
        <v>164</v>
      </c>
      <c r="O102" s="263"/>
      <c r="P102" s="264" t="s">
        <v>163</v>
      </c>
      <c r="Q102" s="264"/>
      <c r="R102" s="265" t="s">
        <v>159</v>
      </c>
      <c r="S102" s="265"/>
      <c r="T102" s="266" t="s">
        <v>166</v>
      </c>
      <c r="U102" s="267" t="s">
        <v>167</v>
      </c>
      <c r="V102" s="258" t="s">
        <v>168</v>
      </c>
      <c r="W102" s="259" t="s">
        <v>169</v>
      </c>
      <c r="X102" s="260" t="s">
        <v>174</v>
      </c>
      <c r="Y102" s="271" t="s">
        <v>170</v>
      </c>
      <c r="Z102" s="272"/>
      <c r="AA102" s="308" t="s">
        <v>171</v>
      </c>
    </row>
    <row r="103" spans="1:27" ht="45" x14ac:dyDescent="0.25">
      <c r="A103" s="1" t="s">
        <v>7</v>
      </c>
      <c r="B103" s="51" t="s">
        <v>8</v>
      </c>
      <c r="C103" s="256" t="s">
        <v>9</v>
      </c>
      <c r="D103" s="256"/>
      <c r="E103" s="51" t="s">
        <v>10</v>
      </c>
      <c r="F103" s="2" t="s">
        <v>11</v>
      </c>
      <c r="G103" s="51" t="s">
        <v>12</v>
      </c>
      <c r="H103" s="2" t="s">
        <v>13</v>
      </c>
      <c r="I103" s="51" t="s">
        <v>14</v>
      </c>
      <c r="J103" s="51" t="s">
        <v>15</v>
      </c>
      <c r="K103" s="55" t="s">
        <v>16</v>
      </c>
      <c r="L103" s="45" t="s">
        <v>160</v>
      </c>
      <c r="M103" s="45" t="s">
        <v>161</v>
      </c>
      <c r="N103" s="46" t="s">
        <v>160</v>
      </c>
      <c r="O103" s="46" t="s">
        <v>161</v>
      </c>
      <c r="P103" s="47" t="s">
        <v>160</v>
      </c>
      <c r="Q103" s="47" t="s">
        <v>161</v>
      </c>
      <c r="R103" s="76" t="s">
        <v>160</v>
      </c>
      <c r="S103" s="76" t="s">
        <v>161</v>
      </c>
      <c r="T103" s="266"/>
      <c r="U103" s="267"/>
      <c r="V103" s="258"/>
      <c r="W103" s="259"/>
      <c r="X103" s="261"/>
      <c r="Y103" s="77" t="s">
        <v>160</v>
      </c>
      <c r="Z103" s="77" t="s">
        <v>161</v>
      </c>
      <c r="AA103" s="308"/>
    </row>
    <row r="104" spans="1:27" ht="26.25" customHeight="1" x14ac:dyDescent="0.25">
      <c r="A104" s="3">
        <v>68</v>
      </c>
      <c r="B104" s="3">
        <v>54560</v>
      </c>
      <c r="C104" s="257" t="s">
        <v>45</v>
      </c>
      <c r="D104" s="257" t="s">
        <v>46</v>
      </c>
      <c r="E104" s="4" t="s">
        <v>18</v>
      </c>
      <c r="F104" s="3">
        <v>0</v>
      </c>
      <c r="G104" s="6">
        <v>13</v>
      </c>
      <c r="H104" s="6">
        <v>13</v>
      </c>
      <c r="I104" s="7">
        <v>72101501</v>
      </c>
      <c r="J104" s="3" t="s">
        <v>19</v>
      </c>
      <c r="K104" s="38" t="s">
        <v>19</v>
      </c>
      <c r="L104" s="68">
        <v>48000</v>
      </c>
      <c r="M104" s="68">
        <f t="shared" si="51"/>
        <v>624000</v>
      </c>
      <c r="N104" s="68">
        <v>78000</v>
      </c>
      <c r="O104" s="68">
        <f>H104*N104</f>
        <v>1014000</v>
      </c>
      <c r="P104" s="68">
        <v>196043</v>
      </c>
      <c r="Q104" s="68">
        <f>H104*P104</f>
        <v>2548559</v>
      </c>
      <c r="R104" s="68">
        <f t="shared" ref="R104:S111" si="79">MIN(L104,N104,P104)</f>
        <v>48000</v>
      </c>
      <c r="S104" s="68">
        <f t="shared" si="79"/>
        <v>624000</v>
      </c>
      <c r="T104" s="68">
        <f t="shared" ref="T104:T111" si="80">AVERAGE(L104,N104,P104)</f>
        <v>107347.66666666667</v>
      </c>
      <c r="U104" s="68">
        <f t="shared" ref="U104:U111" si="81">MEDIAN(L104,N104,P104)</f>
        <v>78000</v>
      </c>
      <c r="V104" s="68">
        <f t="shared" ref="V104:V111" si="82">GEOMEAN(L104,N104,P104)</f>
        <v>90204.677872711822</v>
      </c>
      <c r="W104" s="68">
        <f t="shared" ref="W104:W111" si="83">STDEV(L104,N104,P104)</f>
        <v>78263.315904281306</v>
      </c>
      <c r="X104" s="69">
        <f>W104/V104</f>
        <v>0.86761926044144833</v>
      </c>
      <c r="Y104" s="68">
        <f t="shared" ref="Y104:Y109" si="84">+T104</f>
        <v>107347.66666666667</v>
      </c>
      <c r="Z104" s="68">
        <f>H104*Y104</f>
        <v>1395519.6666666667</v>
      </c>
      <c r="AA104" s="61" t="s">
        <v>166</v>
      </c>
    </row>
    <row r="105" spans="1:27" ht="48.75" customHeight="1" x14ac:dyDescent="0.25">
      <c r="A105" s="3">
        <v>69</v>
      </c>
      <c r="B105" s="3">
        <v>54560</v>
      </c>
      <c r="C105" s="268" t="s">
        <v>109</v>
      </c>
      <c r="D105" s="268" t="s">
        <v>110</v>
      </c>
      <c r="E105" s="4" t="s">
        <v>18</v>
      </c>
      <c r="F105" s="3">
        <v>0</v>
      </c>
      <c r="G105" s="6">
        <v>67.56</v>
      </c>
      <c r="H105" s="6">
        <v>67.56</v>
      </c>
      <c r="I105" s="7">
        <v>73151801</v>
      </c>
      <c r="J105" s="3" t="s">
        <v>19</v>
      </c>
      <c r="K105" s="38" t="s">
        <v>19</v>
      </c>
      <c r="L105" s="68">
        <v>65000</v>
      </c>
      <c r="M105" s="68">
        <f t="shared" si="51"/>
        <v>4391400</v>
      </c>
      <c r="N105" s="68">
        <v>104000</v>
      </c>
      <c r="O105" s="68">
        <f t="shared" ref="O105:O111" si="85">H105*N105</f>
        <v>7026240</v>
      </c>
      <c r="P105" s="68">
        <v>79300</v>
      </c>
      <c r="Q105" s="68">
        <f t="shared" ref="Q105:Q111" si="86">H105*P105</f>
        <v>5357508</v>
      </c>
      <c r="R105" s="68">
        <f t="shared" si="79"/>
        <v>65000</v>
      </c>
      <c r="S105" s="68">
        <f t="shared" si="79"/>
        <v>4391400</v>
      </c>
      <c r="T105" s="68">
        <f t="shared" si="80"/>
        <v>82766.666666666672</v>
      </c>
      <c r="U105" s="68">
        <f t="shared" si="81"/>
        <v>79300</v>
      </c>
      <c r="V105" s="68">
        <f t="shared" si="82"/>
        <v>81234.397003841164</v>
      </c>
      <c r="W105" s="68">
        <f t="shared" si="83"/>
        <v>19729.757558909179</v>
      </c>
      <c r="X105" s="69">
        <f t="shared" ref="X105:X111" si="87">W105/V105</f>
        <v>0.24287442618643748</v>
      </c>
      <c r="Y105" s="68">
        <f t="shared" si="84"/>
        <v>82766.666666666672</v>
      </c>
      <c r="Z105" s="68">
        <f t="shared" ref="Z105:Z111" si="88">H105*Y105</f>
        <v>5591716.0000000009</v>
      </c>
      <c r="AA105" s="61" t="s">
        <v>166</v>
      </c>
    </row>
    <row r="106" spans="1:27" x14ac:dyDescent="0.25">
      <c r="A106" s="3">
        <v>70</v>
      </c>
      <c r="B106" s="3">
        <v>54560</v>
      </c>
      <c r="C106" s="268" t="s">
        <v>29</v>
      </c>
      <c r="D106" s="268" t="s">
        <v>30</v>
      </c>
      <c r="E106" s="4" t="s">
        <v>31</v>
      </c>
      <c r="F106" s="3">
        <v>0</v>
      </c>
      <c r="G106" s="6">
        <v>8</v>
      </c>
      <c r="H106" s="6">
        <v>8</v>
      </c>
      <c r="I106" s="7">
        <v>72101501</v>
      </c>
      <c r="J106" s="3" t="s">
        <v>19</v>
      </c>
      <c r="K106" s="38" t="s">
        <v>19</v>
      </c>
      <c r="L106" s="68">
        <v>38000</v>
      </c>
      <c r="M106" s="68">
        <f t="shared" si="51"/>
        <v>304000</v>
      </c>
      <c r="N106" s="68">
        <v>19500</v>
      </c>
      <c r="O106" s="68">
        <f t="shared" si="85"/>
        <v>156000</v>
      </c>
      <c r="P106" s="68">
        <v>48698</v>
      </c>
      <c r="Q106" s="68">
        <f t="shared" si="86"/>
        <v>389584</v>
      </c>
      <c r="R106" s="68">
        <f t="shared" si="79"/>
        <v>19500</v>
      </c>
      <c r="S106" s="68">
        <f t="shared" si="79"/>
        <v>156000</v>
      </c>
      <c r="T106" s="68">
        <f t="shared" si="80"/>
        <v>35399.333333333336</v>
      </c>
      <c r="U106" s="68">
        <f t="shared" si="81"/>
        <v>38000</v>
      </c>
      <c r="V106" s="68">
        <f t="shared" si="82"/>
        <v>33045.305998251948</v>
      </c>
      <c r="W106" s="68">
        <f t="shared" si="83"/>
        <v>14771.709492585253</v>
      </c>
      <c r="X106" s="69">
        <f t="shared" si="87"/>
        <v>0.4470138510252154</v>
      </c>
      <c r="Y106" s="68">
        <f t="shared" si="84"/>
        <v>35399.333333333336</v>
      </c>
      <c r="Z106" s="68">
        <f t="shared" si="88"/>
        <v>283194.66666666669</v>
      </c>
      <c r="AA106" s="61" t="s">
        <v>166</v>
      </c>
    </row>
    <row r="107" spans="1:27" x14ac:dyDescent="0.25">
      <c r="A107" s="3">
        <v>71</v>
      </c>
      <c r="B107" s="3">
        <v>54560</v>
      </c>
      <c r="C107" s="268" t="s">
        <v>32</v>
      </c>
      <c r="D107" s="268" t="s">
        <v>30</v>
      </c>
      <c r="E107" s="4" t="s">
        <v>31</v>
      </c>
      <c r="F107" s="3">
        <v>0</v>
      </c>
      <c r="G107" s="6">
        <v>8</v>
      </c>
      <c r="H107" s="6">
        <v>8</v>
      </c>
      <c r="I107" s="7">
        <v>72101501</v>
      </c>
      <c r="J107" s="3" t="s">
        <v>19</v>
      </c>
      <c r="K107" s="38" t="s">
        <v>19</v>
      </c>
      <c r="L107" s="68">
        <v>38000</v>
      </c>
      <c r="M107" s="68">
        <f t="shared" si="51"/>
        <v>304000</v>
      </c>
      <c r="N107" s="68">
        <v>19500</v>
      </c>
      <c r="O107" s="68">
        <f t="shared" si="85"/>
        <v>156000</v>
      </c>
      <c r="P107" s="68">
        <v>43898</v>
      </c>
      <c r="Q107" s="68">
        <f t="shared" si="86"/>
        <v>351184</v>
      </c>
      <c r="R107" s="68">
        <f t="shared" si="79"/>
        <v>19500</v>
      </c>
      <c r="S107" s="68">
        <f t="shared" si="79"/>
        <v>156000</v>
      </c>
      <c r="T107" s="68">
        <f t="shared" si="80"/>
        <v>33799.333333333336</v>
      </c>
      <c r="U107" s="68">
        <f t="shared" si="81"/>
        <v>38000</v>
      </c>
      <c r="V107" s="68">
        <f t="shared" si="82"/>
        <v>31921.820220821992</v>
      </c>
      <c r="W107" s="68">
        <f t="shared" si="83"/>
        <v>12729.878292164982</v>
      </c>
      <c r="X107" s="69">
        <f t="shared" si="87"/>
        <v>0.39878297052313849</v>
      </c>
      <c r="Y107" s="68">
        <f t="shared" si="84"/>
        <v>33799.333333333336</v>
      </c>
      <c r="Z107" s="68">
        <f t="shared" si="88"/>
        <v>270394.66666666669</v>
      </c>
      <c r="AA107" s="61" t="s">
        <v>166</v>
      </c>
    </row>
    <row r="108" spans="1:27" x14ac:dyDescent="0.25">
      <c r="A108" s="3">
        <v>72</v>
      </c>
      <c r="B108" s="3">
        <v>54560</v>
      </c>
      <c r="C108" s="268" t="s">
        <v>33</v>
      </c>
      <c r="D108" s="268" t="s">
        <v>30</v>
      </c>
      <c r="E108" s="4" t="s">
        <v>31</v>
      </c>
      <c r="F108" s="3">
        <v>0</v>
      </c>
      <c r="G108" s="6">
        <v>12</v>
      </c>
      <c r="H108" s="6">
        <v>12</v>
      </c>
      <c r="I108" s="7">
        <v>72101501</v>
      </c>
      <c r="J108" s="3" t="s">
        <v>19</v>
      </c>
      <c r="K108" s="38" t="s">
        <v>19</v>
      </c>
      <c r="L108" s="68">
        <v>38000</v>
      </c>
      <c r="M108" s="68">
        <f t="shared" si="51"/>
        <v>456000</v>
      </c>
      <c r="N108" s="68">
        <v>19500</v>
      </c>
      <c r="O108" s="68">
        <f t="shared" si="85"/>
        <v>234000</v>
      </c>
      <c r="P108" s="68">
        <v>43898</v>
      </c>
      <c r="Q108" s="68">
        <f t="shared" si="86"/>
        <v>526776</v>
      </c>
      <c r="R108" s="68">
        <f t="shared" si="79"/>
        <v>19500</v>
      </c>
      <c r="S108" s="68">
        <f t="shared" si="79"/>
        <v>234000</v>
      </c>
      <c r="T108" s="68">
        <f t="shared" si="80"/>
        <v>33799.333333333336</v>
      </c>
      <c r="U108" s="68">
        <f t="shared" si="81"/>
        <v>38000</v>
      </c>
      <c r="V108" s="68">
        <f t="shared" si="82"/>
        <v>31921.820220821992</v>
      </c>
      <c r="W108" s="68">
        <f t="shared" si="83"/>
        <v>12729.878292164982</v>
      </c>
      <c r="X108" s="69">
        <f t="shared" si="87"/>
        <v>0.39878297052313849</v>
      </c>
      <c r="Y108" s="68">
        <f t="shared" si="84"/>
        <v>33799.333333333336</v>
      </c>
      <c r="Z108" s="68">
        <f t="shared" si="88"/>
        <v>405592</v>
      </c>
      <c r="AA108" s="61" t="s">
        <v>166</v>
      </c>
    </row>
    <row r="109" spans="1:27" x14ac:dyDescent="0.25">
      <c r="A109" s="3">
        <v>73</v>
      </c>
      <c r="B109" s="3">
        <v>54560</v>
      </c>
      <c r="C109" s="268" t="s">
        <v>34</v>
      </c>
      <c r="D109" s="268" t="s">
        <v>30</v>
      </c>
      <c r="E109" s="4" t="s">
        <v>31</v>
      </c>
      <c r="F109" s="3">
        <v>0</v>
      </c>
      <c r="G109" s="6">
        <v>22</v>
      </c>
      <c r="H109" s="6">
        <v>22</v>
      </c>
      <c r="I109" s="7">
        <v>72101501</v>
      </c>
      <c r="J109" s="3" t="s">
        <v>19</v>
      </c>
      <c r="K109" s="38" t="s">
        <v>19</v>
      </c>
      <c r="L109" s="68">
        <v>38000</v>
      </c>
      <c r="M109" s="68">
        <f t="shared" si="51"/>
        <v>836000</v>
      </c>
      <c r="N109" s="68">
        <v>19500</v>
      </c>
      <c r="O109" s="68">
        <f t="shared" si="85"/>
        <v>429000</v>
      </c>
      <c r="P109" s="68">
        <v>24698</v>
      </c>
      <c r="Q109" s="68">
        <f t="shared" si="86"/>
        <v>543356</v>
      </c>
      <c r="R109" s="68">
        <f>MIN(L109,N109,P109)</f>
        <v>19500</v>
      </c>
      <c r="S109" s="68">
        <f t="shared" si="79"/>
        <v>429000</v>
      </c>
      <c r="T109" s="68">
        <f>AVERAGE(L109,N109,P109)</f>
        <v>27399.333333333332</v>
      </c>
      <c r="U109" s="68">
        <f t="shared" si="81"/>
        <v>24698</v>
      </c>
      <c r="V109" s="68">
        <f t="shared" si="82"/>
        <v>26352.793854413827</v>
      </c>
      <c r="W109" s="68">
        <f t="shared" si="83"/>
        <v>9541.2473677886192</v>
      </c>
      <c r="X109" s="69">
        <f t="shared" si="87"/>
        <v>0.36205828575517646</v>
      </c>
      <c r="Y109" s="68">
        <f t="shared" si="84"/>
        <v>27399.333333333332</v>
      </c>
      <c r="Z109" s="68">
        <f t="shared" si="88"/>
        <v>602785.33333333326</v>
      </c>
      <c r="AA109" s="61" t="s">
        <v>166</v>
      </c>
    </row>
    <row r="110" spans="1:27" ht="46.5" x14ac:dyDescent="0.25">
      <c r="A110" s="3">
        <v>74</v>
      </c>
      <c r="B110" s="3">
        <v>54560</v>
      </c>
      <c r="C110" s="268" t="s">
        <v>35</v>
      </c>
      <c r="D110" s="268" t="s">
        <v>36</v>
      </c>
      <c r="E110" s="4" t="s">
        <v>18</v>
      </c>
      <c r="F110" s="3">
        <v>0</v>
      </c>
      <c r="G110" s="6">
        <v>22</v>
      </c>
      <c r="H110" s="6">
        <v>22</v>
      </c>
      <c r="I110" s="7">
        <v>72101501</v>
      </c>
      <c r="J110" s="3" t="s">
        <v>19</v>
      </c>
      <c r="K110" s="38" t="s">
        <v>19</v>
      </c>
      <c r="L110" s="68">
        <v>12000</v>
      </c>
      <c r="M110" s="68">
        <f t="shared" si="51"/>
        <v>264000</v>
      </c>
      <c r="N110" s="68">
        <v>19500</v>
      </c>
      <c r="O110" s="68">
        <f t="shared" si="85"/>
        <v>429000</v>
      </c>
      <c r="P110" s="68">
        <v>17520</v>
      </c>
      <c r="Q110" s="68">
        <f t="shared" si="86"/>
        <v>385440</v>
      </c>
      <c r="R110" s="68">
        <f t="shared" si="79"/>
        <v>12000</v>
      </c>
      <c r="S110" s="68">
        <f t="shared" si="79"/>
        <v>264000</v>
      </c>
      <c r="T110" s="68">
        <f t="shared" si="80"/>
        <v>16340</v>
      </c>
      <c r="U110" s="68">
        <f t="shared" si="81"/>
        <v>17520</v>
      </c>
      <c r="V110" s="68">
        <f t="shared" si="82"/>
        <v>16004.790232378155</v>
      </c>
      <c r="W110" s="68">
        <f t="shared" si="83"/>
        <v>3886.7467115828372</v>
      </c>
      <c r="X110" s="69">
        <f t="shared" si="87"/>
        <v>0.24284896303856804</v>
      </c>
      <c r="Y110" s="68">
        <f>+R110</f>
        <v>12000</v>
      </c>
      <c r="Z110" s="68">
        <f t="shared" si="88"/>
        <v>264000</v>
      </c>
      <c r="AA110" s="60" t="s">
        <v>173</v>
      </c>
    </row>
    <row r="111" spans="1:27" ht="39.75" customHeight="1" x14ac:dyDescent="0.25">
      <c r="A111" s="3">
        <v>75</v>
      </c>
      <c r="B111" s="3">
        <v>54560</v>
      </c>
      <c r="C111" s="277" t="s">
        <v>116</v>
      </c>
      <c r="D111" s="277"/>
      <c r="E111" s="4" t="s">
        <v>39</v>
      </c>
      <c r="F111" s="3">
        <v>0</v>
      </c>
      <c r="G111" s="6">
        <v>8</v>
      </c>
      <c r="H111" s="6">
        <v>8</v>
      </c>
      <c r="I111" s="7">
        <v>72151402</v>
      </c>
      <c r="J111" s="3" t="s">
        <v>19</v>
      </c>
      <c r="K111" s="38" t="s">
        <v>19</v>
      </c>
      <c r="L111" s="68">
        <v>18000</v>
      </c>
      <c r="M111" s="68">
        <f t="shared" si="51"/>
        <v>144000</v>
      </c>
      <c r="N111" s="68">
        <v>39000</v>
      </c>
      <c r="O111" s="68">
        <f t="shared" si="85"/>
        <v>312000</v>
      </c>
      <c r="P111" s="68">
        <v>9502</v>
      </c>
      <c r="Q111" s="68">
        <f t="shared" si="86"/>
        <v>76016</v>
      </c>
      <c r="R111" s="68">
        <f t="shared" si="79"/>
        <v>9502</v>
      </c>
      <c r="S111" s="68">
        <f t="shared" si="79"/>
        <v>76016</v>
      </c>
      <c r="T111" s="68">
        <f t="shared" si="80"/>
        <v>22167.333333333332</v>
      </c>
      <c r="U111" s="68">
        <f t="shared" si="81"/>
        <v>18000</v>
      </c>
      <c r="V111" s="68">
        <f t="shared" si="82"/>
        <v>18824.236885940194</v>
      </c>
      <c r="W111" s="68">
        <f t="shared" si="83"/>
        <v>15184.136502723273</v>
      </c>
      <c r="X111" s="69">
        <f t="shared" si="87"/>
        <v>0.8066269349842432</v>
      </c>
      <c r="Y111" s="68">
        <f>+T111</f>
        <v>22167.333333333332</v>
      </c>
      <c r="Z111" s="68">
        <f t="shared" si="88"/>
        <v>177338.66666666666</v>
      </c>
      <c r="AA111" s="61" t="s">
        <v>166</v>
      </c>
    </row>
    <row r="112" spans="1:27" x14ac:dyDescent="0.25">
      <c r="A112" s="93"/>
      <c r="B112" s="93"/>
      <c r="C112" s="94"/>
      <c r="D112" s="94"/>
      <c r="E112" s="95"/>
      <c r="F112" s="93"/>
      <c r="G112" s="96"/>
      <c r="H112" s="96"/>
      <c r="I112" s="97"/>
      <c r="J112" s="93"/>
      <c r="K112" s="93"/>
      <c r="L112" s="50"/>
      <c r="M112" s="50"/>
      <c r="N112" s="50"/>
      <c r="O112" s="50"/>
      <c r="P112" s="50"/>
      <c r="Q112" s="50"/>
      <c r="R112" s="78"/>
      <c r="S112" s="78"/>
      <c r="T112" s="74"/>
      <c r="U112" s="74"/>
      <c r="V112" s="74"/>
      <c r="W112" s="74"/>
      <c r="X112" s="74"/>
      <c r="Y112" s="74"/>
      <c r="Z112" s="74"/>
      <c r="AA112" s="74"/>
    </row>
    <row r="113" spans="1:27" x14ac:dyDescent="0.25">
      <c r="A113" s="256" t="s">
        <v>2</v>
      </c>
      <c r="B113" s="256"/>
      <c r="C113" s="256"/>
      <c r="D113" s="256"/>
      <c r="E113" s="256" t="s">
        <v>3</v>
      </c>
      <c r="F113" s="256"/>
      <c r="G113" s="256" t="s">
        <v>4</v>
      </c>
      <c r="H113" s="256"/>
      <c r="I113" s="256"/>
      <c r="J113" s="256"/>
      <c r="K113" s="306"/>
      <c r="L113" s="50"/>
      <c r="M113" s="50"/>
      <c r="N113" s="50"/>
      <c r="O113" s="50"/>
      <c r="P113" s="50"/>
      <c r="Q113" s="50"/>
      <c r="R113" s="78"/>
      <c r="S113" s="78"/>
      <c r="T113" s="74"/>
      <c r="U113" s="74"/>
      <c r="V113" s="74"/>
      <c r="W113" s="74"/>
      <c r="X113" s="74"/>
      <c r="Y113" s="74"/>
      <c r="Z113" s="74"/>
      <c r="AA113" s="74"/>
    </row>
    <row r="114" spans="1:27" ht="15" customHeight="1" x14ac:dyDescent="0.25">
      <c r="A114" s="256" t="s">
        <v>51</v>
      </c>
      <c r="B114" s="256"/>
      <c r="C114" s="256"/>
      <c r="D114" s="256"/>
      <c r="E114" s="256" t="s">
        <v>52</v>
      </c>
      <c r="F114" s="256"/>
      <c r="G114" s="256"/>
      <c r="H114" s="256"/>
      <c r="I114" s="256"/>
      <c r="J114" s="256"/>
      <c r="K114" s="306"/>
      <c r="L114" s="262" t="s">
        <v>162</v>
      </c>
      <c r="M114" s="262"/>
      <c r="N114" s="263" t="s">
        <v>164</v>
      </c>
      <c r="O114" s="263"/>
      <c r="P114" s="264" t="s">
        <v>163</v>
      </c>
      <c r="Q114" s="264"/>
      <c r="R114" s="265" t="s">
        <v>159</v>
      </c>
      <c r="S114" s="265"/>
      <c r="T114" s="266" t="s">
        <v>166</v>
      </c>
      <c r="U114" s="267" t="s">
        <v>167</v>
      </c>
      <c r="V114" s="258" t="s">
        <v>168</v>
      </c>
      <c r="W114" s="259" t="s">
        <v>169</v>
      </c>
      <c r="X114" s="260" t="s">
        <v>174</v>
      </c>
      <c r="Y114" s="271" t="s">
        <v>170</v>
      </c>
      <c r="Z114" s="272"/>
      <c r="AA114" s="308" t="s">
        <v>171</v>
      </c>
    </row>
    <row r="115" spans="1:27" ht="45" x14ac:dyDescent="0.25">
      <c r="A115" s="1" t="s">
        <v>7</v>
      </c>
      <c r="B115" s="51" t="s">
        <v>8</v>
      </c>
      <c r="C115" s="256" t="s">
        <v>9</v>
      </c>
      <c r="D115" s="256"/>
      <c r="E115" s="51" t="s">
        <v>10</v>
      </c>
      <c r="F115" s="2" t="s">
        <v>11</v>
      </c>
      <c r="G115" s="51" t="s">
        <v>12</v>
      </c>
      <c r="H115" s="2" t="s">
        <v>13</v>
      </c>
      <c r="I115" s="51" t="s">
        <v>14</v>
      </c>
      <c r="J115" s="51" t="s">
        <v>15</v>
      </c>
      <c r="K115" s="55" t="s">
        <v>16</v>
      </c>
      <c r="L115" s="45" t="s">
        <v>160</v>
      </c>
      <c r="M115" s="45" t="s">
        <v>161</v>
      </c>
      <c r="N115" s="46" t="s">
        <v>160</v>
      </c>
      <c r="O115" s="46" t="s">
        <v>161</v>
      </c>
      <c r="P115" s="47" t="s">
        <v>160</v>
      </c>
      <c r="Q115" s="47" t="s">
        <v>161</v>
      </c>
      <c r="R115" s="76" t="s">
        <v>160</v>
      </c>
      <c r="S115" s="76" t="s">
        <v>161</v>
      </c>
      <c r="T115" s="266"/>
      <c r="U115" s="267"/>
      <c r="V115" s="258"/>
      <c r="W115" s="259"/>
      <c r="X115" s="261"/>
      <c r="Y115" s="77" t="s">
        <v>160</v>
      </c>
      <c r="Z115" s="77" t="s">
        <v>161</v>
      </c>
      <c r="AA115" s="308"/>
    </row>
    <row r="116" spans="1:27" ht="38.25" customHeight="1" x14ac:dyDescent="0.25">
      <c r="A116" s="3">
        <v>76</v>
      </c>
      <c r="B116" s="4">
        <v>54611</v>
      </c>
      <c r="C116" s="277" t="s">
        <v>123</v>
      </c>
      <c r="D116" s="277"/>
      <c r="E116" s="4" t="s">
        <v>58</v>
      </c>
      <c r="F116" s="3">
        <v>0</v>
      </c>
      <c r="G116" s="6">
        <v>8</v>
      </c>
      <c r="H116" s="6">
        <v>8</v>
      </c>
      <c r="I116" s="7" t="s">
        <v>124</v>
      </c>
      <c r="J116" s="3" t="s">
        <v>19</v>
      </c>
      <c r="K116" s="38" t="s">
        <v>19</v>
      </c>
      <c r="L116" s="68">
        <v>165000</v>
      </c>
      <c r="M116" s="68">
        <f t="shared" si="51"/>
        <v>1320000</v>
      </c>
      <c r="N116" s="68">
        <v>52000</v>
      </c>
      <c r="O116" s="68">
        <f>H116*N116</f>
        <v>416000</v>
      </c>
      <c r="P116" s="68">
        <v>91000</v>
      </c>
      <c r="Q116" s="68">
        <f>H116*P116</f>
        <v>728000</v>
      </c>
      <c r="R116" s="68">
        <f t="shared" ref="R116:S131" si="89">MIN(L116,N116,P116)</f>
        <v>52000</v>
      </c>
      <c r="S116" s="68">
        <f t="shared" si="89"/>
        <v>416000</v>
      </c>
      <c r="T116" s="68">
        <f>AVERAGE(L116,N116,P116)</f>
        <v>102666.66666666667</v>
      </c>
      <c r="U116" s="68">
        <f>MEDIAN(L116,N116,P116)</f>
        <v>91000</v>
      </c>
      <c r="V116" s="68">
        <f>GEOMEAN(L116,N116,P116)</f>
        <v>92082.314483152251</v>
      </c>
      <c r="W116" s="68">
        <f>STDEV(L116,N116,P116)</f>
        <v>57396.283271073691</v>
      </c>
      <c r="X116" s="69">
        <f>W116/V116</f>
        <v>0.62331495025111627</v>
      </c>
      <c r="Y116" s="68">
        <f t="shared" ref="Y116:Y131" si="90">+T116</f>
        <v>102666.66666666667</v>
      </c>
      <c r="Z116" s="68">
        <f>H116*Y116</f>
        <v>821333.33333333337</v>
      </c>
      <c r="AA116" s="61" t="s">
        <v>166</v>
      </c>
    </row>
    <row r="117" spans="1:27" ht="51.75" customHeight="1" x14ac:dyDescent="0.25">
      <c r="A117" s="3">
        <v>77</v>
      </c>
      <c r="B117" s="4">
        <v>54611</v>
      </c>
      <c r="C117" s="257" t="s">
        <v>57</v>
      </c>
      <c r="D117" s="257"/>
      <c r="E117" s="4" t="s">
        <v>58</v>
      </c>
      <c r="F117" s="3">
        <v>0</v>
      </c>
      <c r="G117" s="6">
        <v>10</v>
      </c>
      <c r="H117" s="6">
        <v>10</v>
      </c>
      <c r="I117" s="7" t="s">
        <v>59</v>
      </c>
      <c r="J117" s="3" t="s">
        <v>19</v>
      </c>
      <c r="K117" s="38" t="s">
        <v>19</v>
      </c>
      <c r="L117" s="68">
        <v>70000</v>
      </c>
      <c r="M117" s="68">
        <f t="shared" si="51"/>
        <v>700000</v>
      </c>
      <c r="N117" s="68">
        <v>52000</v>
      </c>
      <c r="O117" s="68">
        <f t="shared" ref="O117:O131" si="91">H117*N117</f>
        <v>520000</v>
      </c>
      <c r="P117" s="68">
        <v>78520</v>
      </c>
      <c r="Q117" s="68">
        <f t="shared" ref="Q117:Q131" si="92">H117*P117</f>
        <v>785200</v>
      </c>
      <c r="R117" s="68">
        <f t="shared" si="89"/>
        <v>52000</v>
      </c>
      <c r="S117" s="68">
        <f t="shared" si="89"/>
        <v>520000</v>
      </c>
      <c r="T117" s="68">
        <f t="shared" ref="T117:T131" si="93">AVERAGE(L117,N117,P117)</f>
        <v>66840</v>
      </c>
      <c r="U117" s="68">
        <f t="shared" ref="U117:U131" si="94">MEDIAN(L117,N117,P117)</f>
        <v>70000</v>
      </c>
      <c r="V117" s="68">
        <f t="shared" ref="V117:V131" si="95">GEOMEAN(L117,N117,P117)</f>
        <v>65870.94462827043</v>
      </c>
      <c r="W117" s="68">
        <f t="shared" ref="W117:W131" si="96">STDEV(L117,N117,P117)</f>
        <v>13539.45346016596</v>
      </c>
      <c r="X117" s="69">
        <f t="shared" ref="X117:X131" si="97">W117/V117</f>
        <v>0.20554515403677862</v>
      </c>
      <c r="Y117" s="68">
        <f t="shared" si="90"/>
        <v>66840</v>
      </c>
      <c r="Z117" s="68">
        <f t="shared" ref="Z117:Z131" si="98">H117*Y117</f>
        <v>668400</v>
      </c>
      <c r="AA117" s="61" t="s">
        <v>166</v>
      </c>
    </row>
    <row r="118" spans="1:27" ht="144" customHeight="1" x14ac:dyDescent="0.25">
      <c r="A118" s="3">
        <v>78</v>
      </c>
      <c r="B118" s="4">
        <v>54611</v>
      </c>
      <c r="C118" s="279" t="s">
        <v>61</v>
      </c>
      <c r="D118" s="279" t="s">
        <v>62</v>
      </c>
      <c r="E118" s="4" t="s">
        <v>58</v>
      </c>
      <c r="F118" s="3">
        <v>0</v>
      </c>
      <c r="G118" s="6">
        <v>2</v>
      </c>
      <c r="H118" s="6">
        <v>2</v>
      </c>
      <c r="I118" s="7" t="s">
        <v>124</v>
      </c>
      <c r="J118" s="3" t="s">
        <v>19</v>
      </c>
      <c r="K118" s="38" t="s">
        <v>19</v>
      </c>
      <c r="L118" s="68">
        <v>140000</v>
      </c>
      <c r="M118" s="68">
        <f t="shared" si="51"/>
        <v>280000</v>
      </c>
      <c r="N118" s="68">
        <v>45500</v>
      </c>
      <c r="O118" s="68">
        <f t="shared" si="91"/>
        <v>91000</v>
      </c>
      <c r="P118" s="68">
        <v>51220</v>
      </c>
      <c r="Q118" s="68">
        <f t="shared" si="92"/>
        <v>102440</v>
      </c>
      <c r="R118" s="68">
        <f t="shared" si="89"/>
        <v>45500</v>
      </c>
      <c r="S118" s="68">
        <f t="shared" si="89"/>
        <v>91000</v>
      </c>
      <c r="T118" s="68">
        <f t="shared" si="93"/>
        <v>78906.666666666672</v>
      </c>
      <c r="U118" s="68">
        <f t="shared" si="94"/>
        <v>51220</v>
      </c>
      <c r="V118" s="68">
        <f t="shared" si="95"/>
        <v>68842.981187807614</v>
      </c>
      <c r="W118" s="68">
        <f t="shared" si="96"/>
        <v>52985.621949103646</v>
      </c>
      <c r="X118" s="69">
        <f t="shared" si="97"/>
        <v>0.76965902746942094</v>
      </c>
      <c r="Y118" s="68">
        <f t="shared" si="90"/>
        <v>78906.666666666672</v>
      </c>
      <c r="Z118" s="68">
        <f t="shared" si="98"/>
        <v>157813.33333333334</v>
      </c>
      <c r="AA118" s="61" t="s">
        <v>166</v>
      </c>
    </row>
    <row r="119" spans="1:27" ht="48.75" customHeight="1" x14ac:dyDescent="0.25">
      <c r="A119" s="3">
        <v>79</v>
      </c>
      <c r="B119" s="3">
        <v>54622</v>
      </c>
      <c r="C119" s="287" t="s">
        <v>127</v>
      </c>
      <c r="D119" s="287"/>
      <c r="E119" s="4" t="s">
        <v>31</v>
      </c>
      <c r="F119" s="3">
        <v>0</v>
      </c>
      <c r="G119" s="6">
        <v>2</v>
      </c>
      <c r="H119" s="6">
        <v>2</v>
      </c>
      <c r="I119" s="7">
        <v>72101510</v>
      </c>
      <c r="J119" s="3" t="s">
        <v>19</v>
      </c>
      <c r="K119" s="38" t="s">
        <v>19</v>
      </c>
      <c r="L119" s="68">
        <v>850000</v>
      </c>
      <c r="M119" s="68">
        <f t="shared" si="51"/>
        <v>1700000</v>
      </c>
      <c r="N119" s="68">
        <v>325000</v>
      </c>
      <c r="O119" s="68">
        <f t="shared" si="91"/>
        <v>650000</v>
      </c>
      <c r="P119" s="68">
        <v>736249</v>
      </c>
      <c r="Q119" s="68">
        <f t="shared" si="92"/>
        <v>1472498</v>
      </c>
      <c r="R119" s="68">
        <f t="shared" si="89"/>
        <v>325000</v>
      </c>
      <c r="S119" s="68">
        <f t="shared" si="89"/>
        <v>650000</v>
      </c>
      <c r="T119" s="68">
        <f t="shared" si="93"/>
        <v>637083</v>
      </c>
      <c r="U119" s="68">
        <f t="shared" si="94"/>
        <v>736249</v>
      </c>
      <c r="V119" s="68">
        <f t="shared" si="95"/>
        <v>588088.02329822816</v>
      </c>
      <c r="W119" s="68">
        <f t="shared" si="96"/>
        <v>276191.3678357816</v>
      </c>
      <c r="X119" s="69">
        <f t="shared" si="97"/>
        <v>0.46964290530317576</v>
      </c>
      <c r="Y119" s="68">
        <f t="shared" si="90"/>
        <v>637083</v>
      </c>
      <c r="Z119" s="68">
        <f t="shared" si="98"/>
        <v>1274166</v>
      </c>
      <c r="AA119" s="61" t="s">
        <v>166</v>
      </c>
    </row>
    <row r="120" spans="1:27" ht="16.5" customHeight="1" x14ac:dyDescent="0.25">
      <c r="A120" s="3">
        <v>80</v>
      </c>
      <c r="B120" s="4">
        <v>54621</v>
      </c>
      <c r="C120" s="257" t="s">
        <v>65</v>
      </c>
      <c r="D120" s="257" t="s">
        <v>66</v>
      </c>
      <c r="E120" s="4" t="s">
        <v>58</v>
      </c>
      <c r="F120" s="3">
        <v>0</v>
      </c>
      <c r="G120" s="6">
        <v>4</v>
      </c>
      <c r="H120" s="6">
        <v>4</v>
      </c>
      <c r="I120" s="7" t="s">
        <v>64</v>
      </c>
      <c r="J120" s="3" t="s">
        <v>19</v>
      </c>
      <c r="K120" s="38" t="s">
        <v>19</v>
      </c>
      <c r="L120" s="68">
        <v>65000</v>
      </c>
      <c r="M120" s="68">
        <f t="shared" si="51"/>
        <v>260000</v>
      </c>
      <c r="N120" s="68">
        <v>39000</v>
      </c>
      <c r="O120" s="68">
        <f t="shared" si="91"/>
        <v>156000</v>
      </c>
      <c r="P120" s="68">
        <v>44296</v>
      </c>
      <c r="Q120" s="68">
        <f t="shared" si="92"/>
        <v>177184</v>
      </c>
      <c r="R120" s="68">
        <f t="shared" si="89"/>
        <v>39000</v>
      </c>
      <c r="S120" s="68">
        <f t="shared" si="89"/>
        <v>156000</v>
      </c>
      <c r="T120" s="68">
        <f t="shared" si="93"/>
        <v>49432</v>
      </c>
      <c r="U120" s="68">
        <f t="shared" si="94"/>
        <v>44296</v>
      </c>
      <c r="V120" s="68">
        <f t="shared" si="95"/>
        <v>48244.464630278548</v>
      </c>
      <c r="W120" s="68">
        <f t="shared" si="96"/>
        <v>13739.864337030405</v>
      </c>
      <c r="X120" s="69">
        <f t="shared" si="97"/>
        <v>0.28479670035362303</v>
      </c>
      <c r="Y120" s="68">
        <f t="shared" si="90"/>
        <v>49432</v>
      </c>
      <c r="Z120" s="68">
        <f t="shared" si="98"/>
        <v>197728</v>
      </c>
      <c r="AA120" s="61" t="s">
        <v>166</v>
      </c>
    </row>
    <row r="121" spans="1:27" ht="25.5" customHeight="1" x14ac:dyDescent="0.25">
      <c r="A121" s="3">
        <v>81</v>
      </c>
      <c r="B121" s="4">
        <v>54621</v>
      </c>
      <c r="C121" s="257" t="s">
        <v>67</v>
      </c>
      <c r="D121" s="257" t="s">
        <v>68</v>
      </c>
      <c r="E121" s="4" t="s">
        <v>58</v>
      </c>
      <c r="F121" s="3">
        <v>0</v>
      </c>
      <c r="G121" s="6">
        <v>12</v>
      </c>
      <c r="H121" s="6">
        <v>12</v>
      </c>
      <c r="I121" s="7" t="s">
        <v>64</v>
      </c>
      <c r="J121" s="3" t="s">
        <v>19</v>
      </c>
      <c r="K121" s="38" t="s">
        <v>19</v>
      </c>
      <c r="L121" s="68">
        <v>150000</v>
      </c>
      <c r="M121" s="68">
        <f t="shared" si="51"/>
        <v>1800000</v>
      </c>
      <c r="N121" s="68">
        <v>195000</v>
      </c>
      <c r="O121" s="68">
        <f t="shared" si="91"/>
        <v>2340000</v>
      </c>
      <c r="P121" s="68">
        <v>95021</v>
      </c>
      <c r="Q121" s="68">
        <f t="shared" si="92"/>
        <v>1140252</v>
      </c>
      <c r="R121" s="68">
        <f t="shared" si="89"/>
        <v>95021</v>
      </c>
      <c r="S121" s="68">
        <f t="shared" si="89"/>
        <v>1140252</v>
      </c>
      <c r="T121" s="68">
        <f t="shared" si="93"/>
        <v>146673.66666666666</v>
      </c>
      <c r="U121" s="68">
        <f t="shared" si="94"/>
        <v>150000</v>
      </c>
      <c r="V121" s="68">
        <f t="shared" si="95"/>
        <v>140598.86744034343</v>
      </c>
      <c r="W121" s="68">
        <f t="shared" si="96"/>
        <v>50072.432338896142</v>
      </c>
      <c r="X121" s="69">
        <f t="shared" si="97"/>
        <v>0.35613681141593861</v>
      </c>
      <c r="Y121" s="68">
        <f t="shared" si="90"/>
        <v>146673.66666666666</v>
      </c>
      <c r="Z121" s="68">
        <f t="shared" si="98"/>
        <v>1760084</v>
      </c>
      <c r="AA121" s="61" t="s">
        <v>166</v>
      </c>
    </row>
    <row r="122" spans="1:27" ht="23.25" customHeight="1" x14ac:dyDescent="0.25">
      <c r="A122" s="3">
        <v>82</v>
      </c>
      <c r="B122" s="4">
        <v>54621</v>
      </c>
      <c r="C122" s="257" t="s">
        <v>69</v>
      </c>
      <c r="D122" s="257" t="s">
        <v>70</v>
      </c>
      <c r="E122" s="4" t="s">
        <v>58</v>
      </c>
      <c r="F122" s="3">
        <v>0</v>
      </c>
      <c r="G122" s="6">
        <v>2</v>
      </c>
      <c r="H122" s="6">
        <v>2</v>
      </c>
      <c r="I122" s="7" t="s">
        <v>64</v>
      </c>
      <c r="J122" s="3" t="s">
        <v>19</v>
      </c>
      <c r="K122" s="38" t="s">
        <v>19</v>
      </c>
      <c r="L122" s="68">
        <v>78000</v>
      </c>
      <c r="M122" s="68">
        <f t="shared" si="51"/>
        <v>156000</v>
      </c>
      <c r="N122" s="68">
        <v>65000</v>
      </c>
      <c r="O122" s="68">
        <f t="shared" si="91"/>
        <v>130000</v>
      </c>
      <c r="P122" s="68">
        <v>135128</v>
      </c>
      <c r="Q122" s="68">
        <f t="shared" si="92"/>
        <v>270256</v>
      </c>
      <c r="R122" s="68">
        <f t="shared" si="89"/>
        <v>65000</v>
      </c>
      <c r="S122" s="68">
        <f t="shared" si="89"/>
        <v>130000</v>
      </c>
      <c r="T122" s="68">
        <f t="shared" si="93"/>
        <v>92709.333333333328</v>
      </c>
      <c r="U122" s="68">
        <f t="shared" si="94"/>
        <v>78000</v>
      </c>
      <c r="V122" s="68">
        <f t="shared" si="95"/>
        <v>88155.842994008126</v>
      </c>
      <c r="W122" s="68">
        <f t="shared" si="96"/>
        <v>37306.265711450324</v>
      </c>
      <c r="X122" s="69">
        <f t="shared" si="97"/>
        <v>0.42318540035952007</v>
      </c>
      <c r="Y122" s="68">
        <f t="shared" si="90"/>
        <v>92709.333333333328</v>
      </c>
      <c r="Z122" s="68">
        <f t="shared" si="98"/>
        <v>185418.66666666666</v>
      </c>
      <c r="AA122" s="61" t="s">
        <v>166</v>
      </c>
    </row>
    <row r="123" spans="1:27" ht="27" customHeight="1" x14ac:dyDescent="0.25">
      <c r="A123" s="3">
        <v>83</v>
      </c>
      <c r="B123" s="4">
        <v>54621</v>
      </c>
      <c r="C123" s="257" t="s">
        <v>71</v>
      </c>
      <c r="D123" s="257" t="s">
        <v>72</v>
      </c>
      <c r="E123" s="4" t="s">
        <v>58</v>
      </c>
      <c r="F123" s="3">
        <v>0</v>
      </c>
      <c r="G123" s="6">
        <v>12</v>
      </c>
      <c r="H123" s="6">
        <v>12</v>
      </c>
      <c r="I123" s="7" t="s">
        <v>64</v>
      </c>
      <c r="J123" s="3" t="s">
        <v>19</v>
      </c>
      <c r="K123" s="38" t="s">
        <v>19</v>
      </c>
      <c r="L123" s="68">
        <v>32000</v>
      </c>
      <c r="M123" s="68">
        <f t="shared" si="51"/>
        <v>384000</v>
      </c>
      <c r="N123" s="68">
        <v>65000</v>
      </c>
      <c r="O123" s="68">
        <f t="shared" si="91"/>
        <v>780000</v>
      </c>
      <c r="P123" s="68">
        <v>105350</v>
      </c>
      <c r="Q123" s="68">
        <f t="shared" si="92"/>
        <v>1264200</v>
      </c>
      <c r="R123" s="68">
        <f t="shared" si="89"/>
        <v>32000</v>
      </c>
      <c r="S123" s="68">
        <f t="shared" si="89"/>
        <v>384000</v>
      </c>
      <c r="T123" s="68">
        <f t="shared" si="93"/>
        <v>67450</v>
      </c>
      <c r="U123" s="68">
        <f t="shared" si="94"/>
        <v>65000</v>
      </c>
      <c r="V123" s="68">
        <f t="shared" si="95"/>
        <v>60288.242681469848</v>
      </c>
      <c r="W123" s="68">
        <f t="shared" si="96"/>
        <v>36736.323985940675</v>
      </c>
      <c r="X123" s="69">
        <f t="shared" si="97"/>
        <v>0.60934474703526109</v>
      </c>
      <c r="Y123" s="68">
        <f t="shared" si="90"/>
        <v>67450</v>
      </c>
      <c r="Z123" s="68">
        <f t="shared" si="98"/>
        <v>809400</v>
      </c>
      <c r="AA123" s="61" t="s">
        <v>166</v>
      </c>
    </row>
    <row r="124" spans="1:27" ht="26.25" customHeight="1" x14ac:dyDescent="0.25">
      <c r="A124" s="3">
        <v>84</v>
      </c>
      <c r="B124" s="4">
        <v>54621</v>
      </c>
      <c r="C124" s="257" t="s">
        <v>73</v>
      </c>
      <c r="D124" s="257" t="s">
        <v>74</v>
      </c>
      <c r="E124" s="4" t="s">
        <v>58</v>
      </c>
      <c r="F124" s="3">
        <v>0</v>
      </c>
      <c r="G124" s="6">
        <v>2</v>
      </c>
      <c r="H124" s="6">
        <v>2</v>
      </c>
      <c r="I124" s="7" t="s">
        <v>64</v>
      </c>
      <c r="J124" s="3" t="s">
        <v>19</v>
      </c>
      <c r="K124" s="38" t="s">
        <v>19</v>
      </c>
      <c r="L124" s="68">
        <v>120000</v>
      </c>
      <c r="M124" s="68">
        <f t="shared" si="51"/>
        <v>240000</v>
      </c>
      <c r="N124" s="68">
        <v>195000</v>
      </c>
      <c r="O124" s="68">
        <f t="shared" si="91"/>
        <v>390000</v>
      </c>
      <c r="P124" s="68">
        <v>44640</v>
      </c>
      <c r="Q124" s="68">
        <f t="shared" si="92"/>
        <v>89280</v>
      </c>
      <c r="R124" s="68">
        <f t="shared" si="89"/>
        <v>44640</v>
      </c>
      <c r="S124" s="68">
        <f t="shared" si="89"/>
        <v>89280</v>
      </c>
      <c r="T124" s="68">
        <f t="shared" si="93"/>
        <v>119880</v>
      </c>
      <c r="U124" s="68">
        <f t="shared" si="94"/>
        <v>120000</v>
      </c>
      <c r="V124" s="68">
        <f t="shared" si="95"/>
        <v>101464.31968392196</v>
      </c>
      <c r="W124" s="68">
        <f t="shared" si="96"/>
        <v>75180.071827579421</v>
      </c>
      <c r="X124" s="69">
        <f t="shared" si="97"/>
        <v>0.740950829432235</v>
      </c>
      <c r="Y124" s="68">
        <f t="shared" si="90"/>
        <v>119880</v>
      </c>
      <c r="Z124" s="68">
        <f t="shared" si="98"/>
        <v>239760</v>
      </c>
      <c r="AA124" s="61" t="s">
        <v>166</v>
      </c>
    </row>
    <row r="125" spans="1:27" ht="21.75" customHeight="1" x14ac:dyDescent="0.25">
      <c r="A125" s="3">
        <v>85</v>
      </c>
      <c r="B125" s="4">
        <v>54621</v>
      </c>
      <c r="C125" s="257" t="s">
        <v>75</v>
      </c>
      <c r="D125" s="257" t="s">
        <v>76</v>
      </c>
      <c r="E125" s="4" t="s">
        <v>39</v>
      </c>
      <c r="F125" s="3">
        <v>0</v>
      </c>
      <c r="G125" s="6">
        <v>10</v>
      </c>
      <c r="H125" s="6">
        <v>10</v>
      </c>
      <c r="I125" s="7" t="s">
        <v>64</v>
      </c>
      <c r="J125" s="3" t="s">
        <v>19</v>
      </c>
      <c r="K125" s="38" t="s">
        <v>19</v>
      </c>
      <c r="L125" s="68">
        <v>45000</v>
      </c>
      <c r="M125" s="68">
        <f t="shared" si="51"/>
        <v>450000</v>
      </c>
      <c r="N125" s="68">
        <v>45500</v>
      </c>
      <c r="O125" s="68">
        <f t="shared" si="91"/>
        <v>455000</v>
      </c>
      <c r="P125" s="68">
        <v>66444</v>
      </c>
      <c r="Q125" s="68">
        <f t="shared" si="92"/>
        <v>664440</v>
      </c>
      <c r="R125" s="68">
        <f t="shared" si="89"/>
        <v>45000</v>
      </c>
      <c r="S125" s="68">
        <f t="shared" si="89"/>
        <v>450000</v>
      </c>
      <c r="T125" s="68">
        <f t="shared" si="93"/>
        <v>52314.666666666664</v>
      </c>
      <c r="U125" s="68">
        <f t="shared" si="94"/>
        <v>45500</v>
      </c>
      <c r="V125" s="68">
        <f t="shared" si="95"/>
        <v>51431.188458095625</v>
      </c>
      <c r="W125" s="68">
        <f t="shared" si="96"/>
        <v>12238.915202473359</v>
      </c>
      <c r="X125" s="69">
        <f t="shared" si="97"/>
        <v>0.23796679737325552</v>
      </c>
      <c r="Y125" s="68">
        <f t="shared" si="90"/>
        <v>52314.666666666664</v>
      </c>
      <c r="Z125" s="68">
        <f t="shared" si="98"/>
        <v>523146.66666666663</v>
      </c>
      <c r="AA125" s="60" t="s">
        <v>166</v>
      </c>
    </row>
    <row r="126" spans="1:27" ht="81.75" customHeight="1" x14ac:dyDescent="0.25">
      <c r="A126" s="3">
        <v>86</v>
      </c>
      <c r="B126" s="4">
        <v>54621</v>
      </c>
      <c r="C126" s="257" t="s">
        <v>77</v>
      </c>
      <c r="D126" s="257" t="s">
        <v>78</v>
      </c>
      <c r="E126" s="4" t="s">
        <v>31</v>
      </c>
      <c r="F126" s="3">
        <v>0</v>
      </c>
      <c r="G126" s="6">
        <v>18</v>
      </c>
      <c r="H126" s="6">
        <v>18</v>
      </c>
      <c r="I126" s="7" t="s">
        <v>64</v>
      </c>
      <c r="J126" s="3" t="s">
        <v>19</v>
      </c>
      <c r="K126" s="38" t="s">
        <v>19</v>
      </c>
      <c r="L126" s="68">
        <v>140000</v>
      </c>
      <c r="M126" s="68">
        <f t="shared" si="51"/>
        <v>2520000</v>
      </c>
      <c r="N126" s="68">
        <v>104000</v>
      </c>
      <c r="O126" s="68">
        <f t="shared" si="91"/>
        <v>1872000</v>
      </c>
      <c r="P126" s="68">
        <v>45820</v>
      </c>
      <c r="Q126" s="68">
        <f t="shared" si="92"/>
        <v>824760</v>
      </c>
      <c r="R126" s="68">
        <f t="shared" si="89"/>
        <v>45820</v>
      </c>
      <c r="S126" s="68">
        <f t="shared" si="89"/>
        <v>824760</v>
      </c>
      <c r="T126" s="68">
        <f t="shared" si="93"/>
        <v>96606.666666666672</v>
      </c>
      <c r="U126" s="68">
        <f t="shared" si="94"/>
        <v>104000</v>
      </c>
      <c r="V126" s="68">
        <f t="shared" si="95"/>
        <v>87378.681393500636</v>
      </c>
      <c r="W126" s="68">
        <f t="shared" si="96"/>
        <v>47523.300951568315</v>
      </c>
      <c r="X126" s="69">
        <f t="shared" si="97"/>
        <v>0.54387752474258755</v>
      </c>
      <c r="Y126" s="68">
        <f t="shared" si="90"/>
        <v>96606.666666666672</v>
      </c>
      <c r="Z126" s="68">
        <f t="shared" si="98"/>
        <v>1738920</v>
      </c>
      <c r="AA126" s="60" t="s">
        <v>166</v>
      </c>
    </row>
    <row r="127" spans="1:27" ht="29.25" customHeight="1" x14ac:dyDescent="0.25">
      <c r="A127" s="3">
        <v>87</v>
      </c>
      <c r="B127" s="4">
        <v>54621</v>
      </c>
      <c r="C127" s="257" t="s">
        <v>79</v>
      </c>
      <c r="D127" s="257" t="s">
        <v>80</v>
      </c>
      <c r="E127" s="4" t="s">
        <v>39</v>
      </c>
      <c r="F127" s="3">
        <v>0</v>
      </c>
      <c r="G127" s="6">
        <v>21</v>
      </c>
      <c r="H127" s="6">
        <v>21</v>
      </c>
      <c r="I127" s="7" t="s">
        <v>64</v>
      </c>
      <c r="J127" s="3" t="s">
        <v>19</v>
      </c>
      <c r="K127" s="38" t="s">
        <v>19</v>
      </c>
      <c r="L127" s="68">
        <v>120000</v>
      </c>
      <c r="M127" s="68">
        <f t="shared" si="51"/>
        <v>2520000</v>
      </c>
      <c r="N127" s="68">
        <v>260000</v>
      </c>
      <c r="O127" s="68">
        <f t="shared" si="91"/>
        <v>5460000</v>
      </c>
      <c r="P127" s="68">
        <v>78950</v>
      </c>
      <c r="Q127" s="68">
        <f t="shared" si="92"/>
        <v>1657950</v>
      </c>
      <c r="R127" s="68">
        <f t="shared" si="89"/>
        <v>78950</v>
      </c>
      <c r="S127" s="68">
        <f t="shared" si="89"/>
        <v>1657950</v>
      </c>
      <c r="T127" s="68">
        <f t="shared" si="93"/>
        <v>152983.33333333334</v>
      </c>
      <c r="U127" s="68">
        <f t="shared" si="94"/>
        <v>120000</v>
      </c>
      <c r="V127" s="68">
        <f t="shared" si="95"/>
        <v>135052.38022245569</v>
      </c>
      <c r="W127" s="68">
        <f t="shared" si="96"/>
        <v>94924.711394522223</v>
      </c>
      <c r="X127" s="69">
        <f t="shared" si="97"/>
        <v>0.7028732943333843</v>
      </c>
      <c r="Y127" s="68">
        <f t="shared" si="90"/>
        <v>152983.33333333334</v>
      </c>
      <c r="Z127" s="68">
        <f t="shared" si="98"/>
        <v>3212650</v>
      </c>
      <c r="AA127" s="61" t="s">
        <v>166</v>
      </c>
    </row>
    <row r="128" spans="1:27" ht="117.75" customHeight="1" x14ac:dyDescent="0.25">
      <c r="A128" s="3">
        <v>88</v>
      </c>
      <c r="B128" s="4">
        <v>54621</v>
      </c>
      <c r="C128" s="269" t="s">
        <v>81</v>
      </c>
      <c r="D128" s="270"/>
      <c r="E128" s="4" t="s">
        <v>31</v>
      </c>
      <c r="F128" s="3">
        <v>0</v>
      </c>
      <c r="G128" s="6">
        <v>9</v>
      </c>
      <c r="H128" s="6">
        <v>9</v>
      </c>
      <c r="I128" s="7" t="s">
        <v>64</v>
      </c>
      <c r="J128" s="3" t="s">
        <v>19</v>
      </c>
      <c r="K128" s="38" t="s">
        <v>19</v>
      </c>
      <c r="L128" s="68">
        <v>420000</v>
      </c>
      <c r="M128" s="68">
        <f t="shared" si="51"/>
        <v>3780000</v>
      </c>
      <c r="N128" s="68">
        <v>325000</v>
      </c>
      <c r="O128" s="68">
        <f t="shared" si="91"/>
        <v>2925000</v>
      </c>
      <c r="P128" s="70">
        <v>1014875</v>
      </c>
      <c r="Q128" s="68">
        <f t="shared" si="92"/>
        <v>9133875</v>
      </c>
      <c r="R128" s="68">
        <f t="shared" si="89"/>
        <v>325000</v>
      </c>
      <c r="S128" s="68">
        <f t="shared" si="89"/>
        <v>2925000</v>
      </c>
      <c r="T128" s="68">
        <f t="shared" si="93"/>
        <v>586625</v>
      </c>
      <c r="U128" s="68">
        <f t="shared" si="94"/>
        <v>420000</v>
      </c>
      <c r="V128" s="68">
        <f t="shared" si="95"/>
        <v>517426.18378160486</v>
      </c>
      <c r="W128" s="68">
        <f t="shared" si="96"/>
        <v>373904.79653917253</v>
      </c>
      <c r="X128" s="69">
        <f t="shared" si="97"/>
        <v>0.72262442114253378</v>
      </c>
      <c r="Y128" s="68">
        <f t="shared" si="90"/>
        <v>586625</v>
      </c>
      <c r="Z128" s="68">
        <f t="shared" si="98"/>
        <v>5279625</v>
      </c>
      <c r="AA128" s="61" t="s">
        <v>166</v>
      </c>
    </row>
    <row r="129" spans="1:27" ht="198" customHeight="1" x14ac:dyDescent="0.25">
      <c r="A129" s="3">
        <v>89</v>
      </c>
      <c r="B129" s="4">
        <v>54621</v>
      </c>
      <c r="C129" s="257" t="s">
        <v>86</v>
      </c>
      <c r="D129" s="257" t="s">
        <v>87</v>
      </c>
      <c r="E129" s="4" t="s">
        <v>31</v>
      </c>
      <c r="F129" s="3">
        <v>0</v>
      </c>
      <c r="G129" s="6">
        <v>9</v>
      </c>
      <c r="H129" s="6">
        <v>9</v>
      </c>
      <c r="I129" s="7" t="s">
        <v>64</v>
      </c>
      <c r="J129" s="3" t="s">
        <v>19</v>
      </c>
      <c r="K129" s="38" t="s">
        <v>19</v>
      </c>
      <c r="L129" s="68">
        <v>1000000</v>
      </c>
      <c r="M129" s="68">
        <f t="shared" si="51"/>
        <v>9000000</v>
      </c>
      <c r="N129" s="68">
        <v>520000</v>
      </c>
      <c r="O129" s="68">
        <f t="shared" si="91"/>
        <v>4680000</v>
      </c>
      <c r="P129" s="68">
        <v>904365</v>
      </c>
      <c r="Q129" s="68">
        <f t="shared" si="92"/>
        <v>8139285</v>
      </c>
      <c r="R129" s="68">
        <f t="shared" si="89"/>
        <v>520000</v>
      </c>
      <c r="S129" s="68">
        <f t="shared" si="89"/>
        <v>4680000</v>
      </c>
      <c r="T129" s="68">
        <f t="shared" si="93"/>
        <v>808121.66666666663</v>
      </c>
      <c r="U129" s="68">
        <f t="shared" si="94"/>
        <v>904365</v>
      </c>
      <c r="V129" s="68">
        <f t="shared" si="95"/>
        <v>777646.75359032373</v>
      </c>
      <c r="W129" s="68">
        <f t="shared" si="96"/>
        <v>254061.18241150767</v>
      </c>
      <c r="X129" s="69">
        <f t="shared" si="97"/>
        <v>0.32670512830990484</v>
      </c>
      <c r="Y129" s="68">
        <f t="shared" si="90"/>
        <v>808121.66666666663</v>
      </c>
      <c r="Z129" s="68">
        <f t="shared" si="98"/>
        <v>7273095</v>
      </c>
      <c r="AA129" s="61" t="s">
        <v>166</v>
      </c>
    </row>
    <row r="130" spans="1:27" ht="45.75" customHeight="1" x14ac:dyDescent="0.25">
      <c r="A130" s="3">
        <v>90</v>
      </c>
      <c r="B130" s="4">
        <v>54621</v>
      </c>
      <c r="C130" s="257" t="s">
        <v>94</v>
      </c>
      <c r="D130" s="257"/>
      <c r="E130" s="4" t="s">
        <v>128</v>
      </c>
      <c r="F130" s="3">
        <v>0</v>
      </c>
      <c r="G130" s="6">
        <v>20</v>
      </c>
      <c r="H130" s="6">
        <v>20</v>
      </c>
      <c r="I130" s="7" t="s">
        <v>64</v>
      </c>
      <c r="J130" s="3" t="s">
        <v>19</v>
      </c>
      <c r="K130" s="38" t="s">
        <v>19</v>
      </c>
      <c r="L130" s="68">
        <v>45000</v>
      </c>
      <c r="M130" s="68">
        <f t="shared" si="51"/>
        <v>900000</v>
      </c>
      <c r="N130" s="68">
        <v>104000</v>
      </c>
      <c r="O130" s="68">
        <f t="shared" si="91"/>
        <v>2080000</v>
      </c>
      <c r="P130" s="68">
        <v>70752</v>
      </c>
      <c r="Q130" s="68">
        <f t="shared" si="92"/>
        <v>1415040</v>
      </c>
      <c r="R130" s="68">
        <f t="shared" si="89"/>
        <v>45000</v>
      </c>
      <c r="S130" s="68">
        <f t="shared" si="89"/>
        <v>900000</v>
      </c>
      <c r="T130" s="68">
        <f t="shared" si="93"/>
        <v>73250.666666666672</v>
      </c>
      <c r="U130" s="68">
        <f t="shared" si="94"/>
        <v>70752</v>
      </c>
      <c r="V130" s="68">
        <f t="shared" si="95"/>
        <v>69182.277974859782</v>
      </c>
      <c r="W130" s="68">
        <f t="shared" si="96"/>
        <v>29579.257957787464</v>
      </c>
      <c r="X130" s="69">
        <f t="shared" si="97"/>
        <v>0.42755542060260432</v>
      </c>
      <c r="Y130" s="68">
        <f t="shared" si="90"/>
        <v>73250.666666666672</v>
      </c>
      <c r="Z130" s="68">
        <f t="shared" si="98"/>
        <v>1465013.3333333335</v>
      </c>
      <c r="AA130" s="61" t="s">
        <v>166</v>
      </c>
    </row>
    <row r="131" spans="1:27" ht="79.5" customHeight="1" x14ac:dyDescent="0.25">
      <c r="A131" s="3">
        <v>91</v>
      </c>
      <c r="B131" s="4">
        <v>54621</v>
      </c>
      <c r="C131" s="257" t="s">
        <v>92</v>
      </c>
      <c r="D131" s="257" t="s">
        <v>93</v>
      </c>
      <c r="E131" s="4" t="s">
        <v>31</v>
      </c>
      <c r="F131" s="3">
        <v>0</v>
      </c>
      <c r="G131" s="6">
        <v>21</v>
      </c>
      <c r="H131" s="6">
        <v>21</v>
      </c>
      <c r="I131" s="7" t="s">
        <v>64</v>
      </c>
      <c r="J131" s="3" t="s">
        <v>19</v>
      </c>
      <c r="K131" s="38" t="s">
        <v>19</v>
      </c>
      <c r="L131" s="68">
        <v>260000</v>
      </c>
      <c r="M131" s="68">
        <f t="shared" si="51"/>
        <v>5460000</v>
      </c>
      <c r="N131" s="68">
        <v>390000</v>
      </c>
      <c r="O131" s="68">
        <f t="shared" si="91"/>
        <v>8190000</v>
      </c>
      <c r="P131" s="68">
        <v>682002</v>
      </c>
      <c r="Q131" s="68">
        <f t="shared" si="92"/>
        <v>14322042</v>
      </c>
      <c r="R131" s="68">
        <f t="shared" si="89"/>
        <v>260000</v>
      </c>
      <c r="S131" s="68">
        <f t="shared" si="89"/>
        <v>5460000</v>
      </c>
      <c r="T131" s="68">
        <f t="shared" si="93"/>
        <v>444000.66666666669</v>
      </c>
      <c r="U131" s="68">
        <f t="shared" si="94"/>
        <v>390000</v>
      </c>
      <c r="V131" s="68">
        <f t="shared" si="95"/>
        <v>410463.49091240385</v>
      </c>
      <c r="W131" s="68">
        <f t="shared" si="96"/>
        <v>216121.43808825008</v>
      </c>
      <c r="X131" s="69">
        <f t="shared" si="97"/>
        <v>0.52653023441339908</v>
      </c>
      <c r="Y131" s="68">
        <f t="shared" si="90"/>
        <v>444000.66666666669</v>
      </c>
      <c r="Z131" s="68">
        <f t="shared" si="98"/>
        <v>9324014</v>
      </c>
      <c r="AA131" s="61" t="s">
        <v>166</v>
      </c>
    </row>
    <row r="132" spans="1:27" x14ac:dyDescent="0.25">
      <c r="A132" s="32"/>
      <c r="B132" s="32"/>
      <c r="C132" s="98"/>
      <c r="D132" s="98"/>
      <c r="E132" s="33"/>
      <c r="F132" s="32"/>
      <c r="G132" s="36"/>
      <c r="H132" s="36"/>
      <c r="I132" s="99"/>
      <c r="J132" s="32"/>
      <c r="K132" s="32"/>
      <c r="L132" s="50"/>
      <c r="M132" s="50"/>
      <c r="N132" s="50"/>
      <c r="O132" s="50"/>
      <c r="P132" s="50"/>
      <c r="Q132" s="50"/>
      <c r="R132" s="78"/>
      <c r="S132" s="78"/>
      <c r="T132" s="74"/>
      <c r="U132" s="74"/>
      <c r="V132" s="74"/>
      <c r="W132" s="74"/>
      <c r="X132" s="74"/>
      <c r="Y132" s="74"/>
      <c r="Z132" s="74"/>
      <c r="AA132" s="74"/>
    </row>
    <row r="133" spans="1:27" x14ac:dyDescent="0.25">
      <c r="A133" s="256" t="s">
        <v>2</v>
      </c>
      <c r="B133" s="256"/>
      <c r="C133" s="256"/>
      <c r="D133" s="256"/>
      <c r="E133" s="256" t="s">
        <v>3</v>
      </c>
      <c r="F133" s="256"/>
      <c r="G133" s="256" t="s">
        <v>4</v>
      </c>
      <c r="H133" s="256"/>
      <c r="I133" s="256"/>
      <c r="J133" s="256"/>
      <c r="K133" s="306"/>
      <c r="L133" s="50"/>
      <c r="M133" s="50"/>
      <c r="N133" s="50"/>
      <c r="O133" s="50"/>
      <c r="P133" s="50"/>
      <c r="Q133" s="50"/>
      <c r="R133" s="78"/>
      <c r="S133" s="78"/>
      <c r="T133" s="74"/>
      <c r="U133" s="74"/>
      <c r="V133" s="74"/>
      <c r="W133" s="74"/>
      <c r="X133" s="74"/>
      <c r="Y133" s="74"/>
      <c r="Z133" s="74"/>
      <c r="AA133" s="74"/>
    </row>
    <row r="134" spans="1:27" ht="15" customHeight="1" x14ac:dyDescent="0.25">
      <c r="A134" s="256" t="s">
        <v>95</v>
      </c>
      <c r="B134" s="256"/>
      <c r="C134" s="256"/>
      <c r="D134" s="256"/>
      <c r="E134" s="256" t="s">
        <v>96</v>
      </c>
      <c r="F134" s="256"/>
      <c r="G134" s="256"/>
      <c r="H134" s="256"/>
      <c r="I134" s="256"/>
      <c r="J134" s="256"/>
      <c r="K134" s="306"/>
      <c r="L134" s="262" t="s">
        <v>162</v>
      </c>
      <c r="M134" s="262"/>
      <c r="N134" s="263" t="s">
        <v>164</v>
      </c>
      <c r="O134" s="263"/>
      <c r="P134" s="264" t="s">
        <v>163</v>
      </c>
      <c r="Q134" s="264"/>
      <c r="R134" s="265" t="s">
        <v>159</v>
      </c>
      <c r="S134" s="265"/>
      <c r="T134" s="266" t="s">
        <v>166</v>
      </c>
      <c r="U134" s="267" t="s">
        <v>167</v>
      </c>
      <c r="V134" s="258" t="s">
        <v>168</v>
      </c>
      <c r="W134" s="259" t="s">
        <v>169</v>
      </c>
      <c r="X134" s="260" t="s">
        <v>174</v>
      </c>
      <c r="Y134" s="271" t="s">
        <v>170</v>
      </c>
      <c r="Z134" s="272"/>
      <c r="AA134" s="308" t="s">
        <v>171</v>
      </c>
    </row>
    <row r="135" spans="1:27" ht="45" x14ac:dyDescent="0.25">
      <c r="A135" s="1" t="s">
        <v>7</v>
      </c>
      <c r="B135" s="51" t="s">
        <v>8</v>
      </c>
      <c r="C135" s="256" t="s">
        <v>9</v>
      </c>
      <c r="D135" s="256"/>
      <c r="E135" s="51" t="s">
        <v>10</v>
      </c>
      <c r="F135" s="2" t="s">
        <v>11</v>
      </c>
      <c r="G135" s="51" t="s">
        <v>12</v>
      </c>
      <c r="H135" s="2" t="s">
        <v>13</v>
      </c>
      <c r="I135" s="51" t="s">
        <v>14</v>
      </c>
      <c r="J135" s="51" t="s">
        <v>15</v>
      </c>
      <c r="K135" s="55" t="s">
        <v>16</v>
      </c>
      <c r="L135" s="45" t="s">
        <v>160</v>
      </c>
      <c r="M135" s="45" t="s">
        <v>161</v>
      </c>
      <c r="N135" s="46" t="s">
        <v>160</v>
      </c>
      <c r="O135" s="46" t="s">
        <v>161</v>
      </c>
      <c r="P135" s="47" t="s">
        <v>160</v>
      </c>
      <c r="Q135" s="47" t="s">
        <v>161</v>
      </c>
      <c r="R135" s="76" t="s">
        <v>160</v>
      </c>
      <c r="S135" s="76" t="s">
        <v>161</v>
      </c>
      <c r="T135" s="266"/>
      <c r="U135" s="267"/>
      <c r="V135" s="258"/>
      <c r="W135" s="259"/>
      <c r="X135" s="261"/>
      <c r="Y135" s="77" t="s">
        <v>160</v>
      </c>
      <c r="Z135" s="77" t="s">
        <v>161</v>
      </c>
      <c r="AA135" s="308"/>
    </row>
    <row r="136" spans="1:27" ht="41.25" customHeight="1" x14ac:dyDescent="0.25">
      <c r="A136" s="3">
        <v>92</v>
      </c>
      <c r="B136" s="3">
        <v>54740</v>
      </c>
      <c r="C136" s="277" t="s">
        <v>97</v>
      </c>
      <c r="D136" s="277" t="s">
        <v>98</v>
      </c>
      <c r="E136" s="4" t="s">
        <v>18</v>
      </c>
      <c r="F136" s="3">
        <v>0</v>
      </c>
      <c r="G136" s="6">
        <v>105</v>
      </c>
      <c r="H136" s="6">
        <v>105</v>
      </c>
      <c r="I136" s="7">
        <v>73151801</v>
      </c>
      <c r="J136" s="3" t="s">
        <v>19</v>
      </c>
      <c r="K136" s="38" t="s">
        <v>19</v>
      </c>
      <c r="L136" s="68">
        <v>65000</v>
      </c>
      <c r="M136" s="68">
        <f t="shared" ref="M136:M196" si="99">H136*L136</f>
        <v>6825000</v>
      </c>
      <c r="N136" s="68">
        <v>78000</v>
      </c>
      <c r="O136" s="68">
        <f>H136*N136</f>
        <v>8190000</v>
      </c>
      <c r="P136" s="68">
        <v>69411</v>
      </c>
      <c r="Q136" s="68">
        <f>H136*P136</f>
        <v>7288155</v>
      </c>
      <c r="R136" s="68">
        <f t="shared" ref="R136:S142" si="100">MIN(L136,N136,P136)</f>
        <v>65000</v>
      </c>
      <c r="S136" s="68">
        <f t="shared" si="100"/>
        <v>6825000</v>
      </c>
      <c r="T136" s="68">
        <f>AVERAGE(L136,N136,P136)</f>
        <v>70803.666666666672</v>
      </c>
      <c r="U136" s="68">
        <f>MEDIAN(L136,N136,P136)</f>
        <v>69411</v>
      </c>
      <c r="V136" s="68">
        <f>GEOMEAN(L136,N136,P136)</f>
        <v>70601.200668669349</v>
      </c>
      <c r="W136" s="68">
        <f>STDEV(L136,N136,P136)</f>
        <v>6610.9485199427572</v>
      </c>
      <c r="X136" s="69">
        <f>W136/V136</f>
        <v>9.3637904983625772E-2</v>
      </c>
      <c r="Y136" s="68">
        <f>+T136</f>
        <v>70803.666666666672</v>
      </c>
      <c r="Z136" s="68">
        <f>H136*Y136</f>
        <v>7434385.0000000009</v>
      </c>
      <c r="AA136" s="61" t="s">
        <v>166</v>
      </c>
    </row>
    <row r="137" spans="1:27" ht="35.25" customHeight="1" x14ac:dyDescent="0.25">
      <c r="A137" s="3">
        <v>93</v>
      </c>
      <c r="B137" s="4">
        <v>54760</v>
      </c>
      <c r="C137" s="268" t="s">
        <v>101</v>
      </c>
      <c r="D137" s="268"/>
      <c r="E137" s="4" t="s">
        <v>31</v>
      </c>
      <c r="F137" s="3">
        <v>0</v>
      </c>
      <c r="G137" s="6">
        <v>8</v>
      </c>
      <c r="H137" s="6">
        <v>8</v>
      </c>
      <c r="I137" s="7">
        <v>72154032</v>
      </c>
      <c r="J137" s="3" t="s">
        <v>19</v>
      </c>
      <c r="K137" s="38" t="s">
        <v>19</v>
      </c>
      <c r="L137" s="68">
        <v>340000</v>
      </c>
      <c r="M137" s="68">
        <f t="shared" si="99"/>
        <v>2720000</v>
      </c>
      <c r="N137" s="68">
        <v>91000</v>
      </c>
      <c r="O137" s="68">
        <f t="shared" ref="O137:O142" si="101">H137*N137</f>
        <v>728000</v>
      </c>
      <c r="P137" s="68">
        <v>228120</v>
      </c>
      <c r="Q137" s="68">
        <f t="shared" ref="Q137:Q142" si="102">H137*P137</f>
        <v>1824960</v>
      </c>
      <c r="R137" s="68">
        <f t="shared" si="100"/>
        <v>91000</v>
      </c>
      <c r="S137" s="68">
        <f t="shared" si="100"/>
        <v>728000</v>
      </c>
      <c r="T137" s="68">
        <f t="shared" ref="T137:T142" si="103">AVERAGE(L137,N137,P137)</f>
        <v>219706.66666666666</v>
      </c>
      <c r="U137" s="68">
        <f t="shared" ref="U137:U142" si="104">MEDIAN(L137,N137,P137)</f>
        <v>228120</v>
      </c>
      <c r="V137" s="68">
        <f t="shared" ref="V137:V142" si="105">GEOMEAN(L137,N137,P137)</f>
        <v>191820.29626724054</v>
      </c>
      <c r="W137" s="68">
        <f t="shared" ref="W137:W142" si="106">STDEV(L137,N137,P137)</f>
        <v>124713.02311039263</v>
      </c>
      <c r="X137" s="69">
        <f t="shared" ref="X137:X142" si="107">W137/V137</f>
        <v>0.65015551293198259</v>
      </c>
      <c r="Y137" s="68">
        <f>+T137</f>
        <v>219706.66666666666</v>
      </c>
      <c r="Z137" s="68">
        <f t="shared" ref="Z137:Z142" si="108">H137*Y137</f>
        <v>1757653.3333333333</v>
      </c>
      <c r="AA137" s="61" t="s">
        <v>166</v>
      </c>
    </row>
    <row r="138" spans="1:27" ht="27" customHeight="1" x14ac:dyDescent="0.25">
      <c r="A138" s="3">
        <v>94</v>
      </c>
      <c r="B138" s="4">
        <v>54760</v>
      </c>
      <c r="C138" s="268" t="s">
        <v>102</v>
      </c>
      <c r="D138" s="268" t="s">
        <v>103</v>
      </c>
      <c r="E138" s="4" t="s">
        <v>18</v>
      </c>
      <c r="F138" s="3">
        <v>0</v>
      </c>
      <c r="G138" s="6">
        <v>8</v>
      </c>
      <c r="H138" s="6">
        <v>8</v>
      </c>
      <c r="I138" s="7">
        <v>72154032</v>
      </c>
      <c r="J138" s="3" t="s">
        <v>19</v>
      </c>
      <c r="K138" s="38" t="s">
        <v>19</v>
      </c>
      <c r="L138" s="70">
        <v>34000</v>
      </c>
      <c r="M138" s="68">
        <f t="shared" si="99"/>
        <v>272000</v>
      </c>
      <c r="N138" s="70">
        <v>104000</v>
      </c>
      <c r="O138" s="68">
        <f t="shared" si="101"/>
        <v>832000</v>
      </c>
      <c r="P138" s="70">
        <v>924800</v>
      </c>
      <c r="Q138" s="68">
        <f t="shared" si="102"/>
        <v>7398400</v>
      </c>
      <c r="R138" s="68">
        <f t="shared" si="100"/>
        <v>34000</v>
      </c>
      <c r="S138" s="68">
        <f t="shared" si="100"/>
        <v>272000</v>
      </c>
      <c r="T138" s="68">
        <f t="shared" si="103"/>
        <v>354266.66666666669</v>
      </c>
      <c r="U138" s="68">
        <f t="shared" si="104"/>
        <v>104000</v>
      </c>
      <c r="V138" s="68">
        <f t="shared" si="105"/>
        <v>148429.4320963104</v>
      </c>
      <c r="W138" s="68">
        <f t="shared" si="106"/>
        <v>495334.44593863381</v>
      </c>
      <c r="X138" s="69">
        <f t="shared" si="107"/>
        <v>3.3371713341679401</v>
      </c>
      <c r="Y138" s="68">
        <f>+T138</f>
        <v>354266.66666666669</v>
      </c>
      <c r="Z138" s="68">
        <f t="shared" si="108"/>
        <v>2834133.3333333335</v>
      </c>
      <c r="AA138" s="61" t="s">
        <v>166</v>
      </c>
    </row>
    <row r="139" spans="1:27" ht="37.5" customHeight="1" x14ac:dyDescent="0.25">
      <c r="A139" s="3">
        <v>95</v>
      </c>
      <c r="B139" s="4">
        <v>54760</v>
      </c>
      <c r="C139" s="268" t="s">
        <v>104</v>
      </c>
      <c r="D139" s="268" t="s">
        <v>105</v>
      </c>
      <c r="E139" s="4" t="s">
        <v>18</v>
      </c>
      <c r="F139" s="3">
        <v>0</v>
      </c>
      <c r="G139" s="6">
        <v>15</v>
      </c>
      <c r="H139" s="6">
        <v>15</v>
      </c>
      <c r="I139" s="7">
        <v>72153605</v>
      </c>
      <c r="J139" s="3" t="s">
        <v>19</v>
      </c>
      <c r="K139" s="38" t="s">
        <v>19</v>
      </c>
      <c r="L139" s="70">
        <v>27000</v>
      </c>
      <c r="M139" s="68">
        <f t="shared" si="99"/>
        <v>405000</v>
      </c>
      <c r="N139" s="70">
        <v>78000</v>
      </c>
      <c r="O139" s="68">
        <f t="shared" si="101"/>
        <v>1170000</v>
      </c>
      <c r="P139" s="70">
        <v>401830</v>
      </c>
      <c r="Q139" s="68">
        <f t="shared" si="102"/>
        <v>6027450</v>
      </c>
      <c r="R139" s="68">
        <f t="shared" si="100"/>
        <v>27000</v>
      </c>
      <c r="S139" s="68">
        <f t="shared" si="100"/>
        <v>405000</v>
      </c>
      <c r="T139" s="68">
        <f t="shared" si="103"/>
        <v>168943.33333333334</v>
      </c>
      <c r="U139" s="68">
        <f t="shared" si="104"/>
        <v>78000</v>
      </c>
      <c r="V139" s="68">
        <f t="shared" si="105"/>
        <v>94587.462487789249</v>
      </c>
      <c r="W139" s="68">
        <f t="shared" si="106"/>
        <v>203291.41554264739</v>
      </c>
      <c r="X139" s="69">
        <f t="shared" si="107"/>
        <v>2.1492427240966663</v>
      </c>
      <c r="Y139" s="68">
        <f>+T139</f>
        <v>168943.33333333334</v>
      </c>
      <c r="Z139" s="68">
        <f t="shared" si="108"/>
        <v>2534150</v>
      </c>
      <c r="AA139" s="61" t="s">
        <v>166</v>
      </c>
    </row>
    <row r="140" spans="1:27" ht="35.25" customHeight="1" x14ac:dyDescent="0.25">
      <c r="A140" s="3">
        <v>96</v>
      </c>
      <c r="B140" s="4">
        <v>54760</v>
      </c>
      <c r="C140" s="281" t="s">
        <v>106</v>
      </c>
      <c r="D140" s="282" t="s">
        <v>107</v>
      </c>
      <c r="E140" s="4" t="s">
        <v>31</v>
      </c>
      <c r="F140" s="3">
        <v>0</v>
      </c>
      <c r="G140" s="6">
        <v>4</v>
      </c>
      <c r="H140" s="6">
        <v>4</v>
      </c>
      <c r="I140" s="7">
        <v>72153605</v>
      </c>
      <c r="J140" s="3" t="s">
        <v>19</v>
      </c>
      <c r="K140" s="38" t="s">
        <v>19</v>
      </c>
      <c r="L140" s="70">
        <v>420000</v>
      </c>
      <c r="M140" s="68">
        <f t="shared" si="99"/>
        <v>1680000</v>
      </c>
      <c r="N140" s="70">
        <v>455000</v>
      </c>
      <c r="O140" s="68">
        <f t="shared" si="101"/>
        <v>1820000</v>
      </c>
      <c r="P140" s="70">
        <v>2264860</v>
      </c>
      <c r="Q140" s="68">
        <f t="shared" si="102"/>
        <v>9059440</v>
      </c>
      <c r="R140" s="68">
        <f t="shared" si="100"/>
        <v>420000</v>
      </c>
      <c r="S140" s="68">
        <f t="shared" si="100"/>
        <v>1680000</v>
      </c>
      <c r="T140" s="68">
        <f t="shared" si="103"/>
        <v>1046620</v>
      </c>
      <c r="U140" s="68">
        <f t="shared" si="104"/>
        <v>455000</v>
      </c>
      <c r="V140" s="68">
        <f t="shared" si="105"/>
        <v>756427.57020526507</v>
      </c>
      <c r="W140" s="68">
        <f t="shared" si="106"/>
        <v>1055171.9164193103</v>
      </c>
      <c r="X140" s="69">
        <f t="shared" si="107"/>
        <v>1.3949411126474112</v>
      </c>
      <c r="Y140" s="68">
        <f>+R140</f>
        <v>420000</v>
      </c>
      <c r="Z140" s="68">
        <f t="shared" si="108"/>
        <v>1680000</v>
      </c>
      <c r="AA140" s="60" t="s">
        <v>173</v>
      </c>
    </row>
    <row r="141" spans="1:27" ht="32.25" customHeight="1" x14ac:dyDescent="0.25">
      <c r="A141" s="3">
        <v>97</v>
      </c>
      <c r="B141" s="4">
        <v>54730</v>
      </c>
      <c r="C141" s="277" t="s">
        <v>129</v>
      </c>
      <c r="D141" s="277" t="s">
        <v>130</v>
      </c>
      <c r="E141" s="4" t="s">
        <v>18</v>
      </c>
      <c r="F141" s="3">
        <v>0</v>
      </c>
      <c r="G141" s="6">
        <v>65</v>
      </c>
      <c r="H141" s="6">
        <v>65</v>
      </c>
      <c r="I141" s="7">
        <v>73181104</v>
      </c>
      <c r="J141" s="3" t="s">
        <v>19</v>
      </c>
      <c r="K141" s="38" t="s">
        <v>19</v>
      </c>
      <c r="L141" s="68">
        <v>21000</v>
      </c>
      <c r="M141" s="68">
        <f t="shared" si="99"/>
        <v>1365000</v>
      </c>
      <c r="N141" s="68">
        <v>52000</v>
      </c>
      <c r="O141" s="68">
        <f t="shared" si="101"/>
        <v>3380000</v>
      </c>
      <c r="P141" s="68">
        <v>12535</v>
      </c>
      <c r="Q141" s="68">
        <f t="shared" si="102"/>
        <v>814775</v>
      </c>
      <c r="R141" s="68">
        <f t="shared" si="100"/>
        <v>12535</v>
      </c>
      <c r="S141" s="68">
        <f t="shared" si="100"/>
        <v>814775</v>
      </c>
      <c r="T141" s="68">
        <f t="shared" si="103"/>
        <v>28511.666666666668</v>
      </c>
      <c r="U141" s="68">
        <f t="shared" si="104"/>
        <v>21000</v>
      </c>
      <c r="V141" s="68">
        <f t="shared" si="105"/>
        <v>23921.164937690835</v>
      </c>
      <c r="W141" s="68">
        <f t="shared" si="106"/>
        <v>20777.160738015511</v>
      </c>
      <c r="X141" s="69">
        <f t="shared" si="107"/>
        <v>0.86856809825672221</v>
      </c>
      <c r="Y141" s="68">
        <f>+T141</f>
        <v>28511.666666666668</v>
      </c>
      <c r="Z141" s="68">
        <f t="shared" si="108"/>
        <v>1853258.3333333335</v>
      </c>
      <c r="AA141" s="61" t="s">
        <v>166</v>
      </c>
    </row>
    <row r="142" spans="1:27" ht="47.25" customHeight="1" x14ac:dyDescent="0.25">
      <c r="A142" s="3">
        <v>98</v>
      </c>
      <c r="B142" s="4">
        <v>54790</v>
      </c>
      <c r="C142" s="277" t="s">
        <v>119</v>
      </c>
      <c r="D142" s="277" t="s">
        <v>120</v>
      </c>
      <c r="E142" s="4" t="s">
        <v>18</v>
      </c>
      <c r="F142" s="3">
        <v>0</v>
      </c>
      <c r="G142" s="6">
        <v>150</v>
      </c>
      <c r="H142" s="6">
        <v>150</v>
      </c>
      <c r="I142" s="7">
        <v>72153501</v>
      </c>
      <c r="J142" s="3" t="s">
        <v>19</v>
      </c>
      <c r="K142" s="38" t="s">
        <v>19</v>
      </c>
      <c r="L142" s="68">
        <v>38000</v>
      </c>
      <c r="M142" s="68">
        <f t="shared" si="99"/>
        <v>5700000</v>
      </c>
      <c r="N142" s="68">
        <v>104000</v>
      </c>
      <c r="O142" s="68">
        <f t="shared" si="101"/>
        <v>15600000</v>
      </c>
      <c r="P142" s="68">
        <v>27790</v>
      </c>
      <c r="Q142" s="68">
        <f t="shared" si="102"/>
        <v>4168500</v>
      </c>
      <c r="R142" s="68">
        <f t="shared" si="100"/>
        <v>27790</v>
      </c>
      <c r="S142" s="68">
        <f t="shared" si="100"/>
        <v>4168500</v>
      </c>
      <c r="T142" s="68">
        <f t="shared" si="103"/>
        <v>56596.666666666664</v>
      </c>
      <c r="U142" s="68">
        <f t="shared" si="104"/>
        <v>38000</v>
      </c>
      <c r="V142" s="68">
        <f t="shared" si="105"/>
        <v>47888.933015640381</v>
      </c>
      <c r="W142" s="68">
        <f t="shared" si="106"/>
        <v>41368.684210805317</v>
      </c>
      <c r="X142" s="69">
        <f t="shared" si="107"/>
        <v>0.86384643811743367</v>
      </c>
      <c r="Y142" s="68">
        <f>+T142</f>
        <v>56596.666666666664</v>
      </c>
      <c r="Z142" s="68">
        <f t="shared" si="108"/>
        <v>8489500</v>
      </c>
      <c r="AA142" s="61" t="s">
        <v>166</v>
      </c>
    </row>
    <row r="143" spans="1:27" x14ac:dyDescent="0.25">
      <c r="A143" s="32"/>
      <c r="B143" s="33"/>
      <c r="C143" s="100"/>
      <c r="D143" s="100"/>
      <c r="E143" s="101"/>
      <c r="F143" s="32"/>
      <c r="G143" s="32"/>
      <c r="H143" s="32"/>
      <c r="I143" s="37"/>
      <c r="J143" s="32"/>
      <c r="K143" s="32"/>
      <c r="L143" s="50"/>
      <c r="M143" s="50"/>
      <c r="N143" s="50"/>
      <c r="O143" s="50"/>
      <c r="P143" s="50"/>
      <c r="Q143" s="50"/>
      <c r="R143" s="78"/>
      <c r="S143" s="78"/>
      <c r="T143" s="74"/>
      <c r="U143" s="74"/>
      <c r="V143" s="74"/>
      <c r="W143" s="74"/>
      <c r="X143" s="74"/>
      <c r="Y143" s="74"/>
      <c r="Z143" s="74"/>
      <c r="AA143" s="74"/>
    </row>
    <row r="144" spans="1:27" x14ac:dyDescent="0.25">
      <c r="A144" s="10" t="s">
        <v>131</v>
      </c>
      <c r="B144" s="10"/>
      <c r="C144" s="10"/>
      <c r="D144" s="10"/>
      <c r="E144" s="283" t="s">
        <v>1</v>
      </c>
      <c r="F144" s="283"/>
      <c r="G144" s="283"/>
      <c r="H144" s="283"/>
      <c r="I144" s="309">
        <v>164000001829</v>
      </c>
      <c r="J144" s="309"/>
      <c r="K144" s="309"/>
      <c r="L144" s="50"/>
      <c r="M144" s="50"/>
      <c r="N144" s="50"/>
      <c r="O144" s="50"/>
      <c r="P144" s="50"/>
      <c r="Q144" s="50"/>
      <c r="R144" s="78"/>
      <c r="S144" s="78"/>
      <c r="T144" s="74"/>
      <c r="U144" s="74"/>
      <c r="V144" s="74"/>
      <c r="W144" s="74"/>
      <c r="X144" s="74"/>
      <c r="Y144" s="74"/>
      <c r="Z144" s="74"/>
      <c r="AA144" s="74"/>
    </row>
    <row r="145" spans="1:27" x14ac:dyDescent="0.25">
      <c r="A145" s="280" t="s">
        <v>2</v>
      </c>
      <c r="B145" s="280"/>
      <c r="C145" s="280"/>
      <c r="D145" s="280"/>
      <c r="E145" s="256" t="s">
        <v>3</v>
      </c>
      <c r="F145" s="256"/>
      <c r="G145" s="256" t="s">
        <v>4</v>
      </c>
      <c r="H145" s="256"/>
      <c r="I145" s="256"/>
      <c r="J145" s="256"/>
      <c r="K145" s="306"/>
      <c r="L145" s="50"/>
      <c r="M145" s="50"/>
      <c r="N145" s="50"/>
      <c r="O145" s="50"/>
      <c r="P145" s="50"/>
      <c r="Q145" s="50"/>
      <c r="R145" s="78"/>
      <c r="S145" s="78"/>
      <c r="T145" s="74"/>
      <c r="U145" s="74"/>
      <c r="V145" s="74"/>
      <c r="W145" s="74"/>
      <c r="X145" s="74"/>
      <c r="Y145" s="74"/>
      <c r="Z145" s="74"/>
      <c r="AA145" s="74"/>
    </row>
    <row r="146" spans="1:27" ht="15" customHeight="1" x14ac:dyDescent="0.25">
      <c r="A146" s="256" t="s">
        <v>5</v>
      </c>
      <c r="B146" s="256"/>
      <c r="C146" s="256"/>
      <c r="D146" s="256"/>
      <c r="E146" s="256" t="s">
        <v>6</v>
      </c>
      <c r="F146" s="256"/>
      <c r="G146" s="256"/>
      <c r="H146" s="256"/>
      <c r="I146" s="256"/>
      <c r="J146" s="256"/>
      <c r="K146" s="306"/>
      <c r="L146" s="273" t="s">
        <v>162</v>
      </c>
      <c r="M146" s="262"/>
      <c r="N146" s="263" t="s">
        <v>164</v>
      </c>
      <c r="O146" s="263"/>
      <c r="P146" s="264" t="s">
        <v>163</v>
      </c>
      <c r="Q146" s="264"/>
      <c r="R146" s="265" t="s">
        <v>159</v>
      </c>
      <c r="S146" s="265"/>
      <c r="T146" s="266" t="s">
        <v>166</v>
      </c>
      <c r="U146" s="267" t="s">
        <v>167</v>
      </c>
      <c r="V146" s="258" t="s">
        <v>168</v>
      </c>
      <c r="W146" s="259" t="s">
        <v>169</v>
      </c>
      <c r="X146" s="260" t="s">
        <v>174</v>
      </c>
      <c r="Y146" s="271" t="s">
        <v>170</v>
      </c>
      <c r="Z146" s="272"/>
      <c r="AA146" s="308" t="s">
        <v>171</v>
      </c>
    </row>
    <row r="147" spans="1:27" ht="45" x14ac:dyDescent="0.25">
      <c r="A147" s="51" t="s">
        <v>7</v>
      </c>
      <c r="B147" s="51" t="s">
        <v>8</v>
      </c>
      <c r="C147" s="256" t="s">
        <v>9</v>
      </c>
      <c r="D147" s="256"/>
      <c r="E147" s="51" t="s">
        <v>10</v>
      </c>
      <c r="F147" s="2" t="s">
        <v>11</v>
      </c>
      <c r="G147" s="51" t="s">
        <v>12</v>
      </c>
      <c r="H147" s="2" t="s">
        <v>13</v>
      </c>
      <c r="I147" s="51" t="s">
        <v>14</v>
      </c>
      <c r="J147" s="51" t="s">
        <v>15</v>
      </c>
      <c r="K147" s="55" t="s">
        <v>16</v>
      </c>
      <c r="L147" s="45" t="s">
        <v>160</v>
      </c>
      <c r="M147" s="45" t="s">
        <v>161</v>
      </c>
      <c r="N147" s="46" t="s">
        <v>160</v>
      </c>
      <c r="O147" s="46" t="s">
        <v>161</v>
      </c>
      <c r="P147" s="47" t="s">
        <v>160</v>
      </c>
      <c r="Q147" s="47" t="s">
        <v>161</v>
      </c>
      <c r="R147" s="76" t="s">
        <v>160</v>
      </c>
      <c r="S147" s="76" t="s">
        <v>161</v>
      </c>
      <c r="T147" s="266"/>
      <c r="U147" s="267"/>
      <c r="V147" s="258"/>
      <c r="W147" s="259"/>
      <c r="X147" s="261"/>
      <c r="Y147" s="77" t="s">
        <v>160</v>
      </c>
      <c r="Z147" s="77" t="s">
        <v>161</v>
      </c>
      <c r="AA147" s="308"/>
    </row>
    <row r="148" spans="1:27" x14ac:dyDescent="0.25">
      <c r="A148" s="3"/>
      <c r="B148" s="289" t="s">
        <v>132</v>
      </c>
      <c r="C148" s="289"/>
      <c r="D148" s="289"/>
      <c r="E148" s="289"/>
      <c r="F148" s="289"/>
      <c r="G148" s="289"/>
      <c r="H148" s="289"/>
      <c r="I148" s="289"/>
      <c r="J148" s="289"/>
      <c r="K148" s="310"/>
      <c r="L148" s="48"/>
      <c r="M148" s="48"/>
      <c r="N148" s="48"/>
      <c r="O148" s="48"/>
      <c r="P148" s="48"/>
      <c r="Q148" s="48"/>
      <c r="R148" s="61"/>
      <c r="S148" s="61"/>
      <c r="T148" s="74"/>
      <c r="U148" s="74"/>
      <c r="V148" s="74"/>
      <c r="W148" s="74"/>
      <c r="X148" s="74"/>
      <c r="Y148" s="74"/>
      <c r="Z148" s="74"/>
      <c r="AA148" s="74"/>
    </row>
    <row r="149" spans="1:27" x14ac:dyDescent="0.25">
      <c r="A149" s="3">
        <v>99</v>
      </c>
      <c r="B149" s="3">
        <v>54310</v>
      </c>
      <c r="C149" s="277" t="s">
        <v>133</v>
      </c>
      <c r="D149" s="277" t="s">
        <v>134</v>
      </c>
      <c r="E149" s="11" t="s">
        <v>18</v>
      </c>
      <c r="F149" s="3">
        <v>0</v>
      </c>
      <c r="G149" s="12">
        <f>153.4*2.5</f>
        <v>383.5</v>
      </c>
      <c r="H149" s="12">
        <f>153.4*2.5</f>
        <v>383.5</v>
      </c>
      <c r="I149" s="7">
        <v>72141510</v>
      </c>
      <c r="J149" s="3" t="s">
        <v>19</v>
      </c>
      <c r="K149" s="38" t="s">
        <v>19</v>
      </c>
      <c r="L149" s="68">
        <v>14000</v>
      </c>
      <c r="M149" s="68">
        <f t="shared" si="99"/>
        <v>5369000</v>
      </c>
      <c r="N149" s="68">
        <v>7800</v>
      </c>
      <c r="O149" s="68">
        <f>H149*N149</f>
        <v>2991300</v>
      </c>
      <c r="P149" s="68">
        <v>35023</v>
      </c>
      <c r="Q149" s="68">
        <f>H149*P149</f>
        <v>13431320.5</v>
      </c>
      <c r="R149" s="68">
        <f t="shared" ref="R149:S150" si="109">MIN(L149,N149,P149)</f>
        <v>7800</v>
      </c>
      <c r="S149" s="68">
        <f t="shared" si="109"/>
        <v>2991300</v>
      </c>
      <c r="T149" s="68">
        <f t="shared" ref="T149:T150" si="110">AVERAGE(L149,N149,P149)</f>
        <v>18941</v>
      </c>
      <c r="U149" s="68">
        <f t="shared" ref="U149:U150" si="111">MEDIAN(L149,N149,P149)</f>
        <v>14000</v>
      </c>
      <c r="V149" s="68">
        <f t="shared" ref="V149:V150" si="112">GEOMEAN(L149,N149,P149)</f>
        <v>15638.388362701711</v>
      </c>
      <c r="W149" s="68">
        <f t="shared" ref="W149:W150" si="113">STDEV(L149,N149,P149)</f>
        <v>14268.252976450902</v>
      </c>
      <c r="X149" s="69">
        <f t="shared" ref="X149:X150" si="114">W149/V149</f>
        <v>0.91238640744345201</v>
      </c>
      <c r="Y149" s="68">
        <f>+T149</f>
        <v>18941</v>
      </c>
      <c r="Z149" s="68">
        <f>H149*Y149</f>
        <v>7263873.5</v>
      </c>
      <c r="AA149" s="61" t="s">
        <v>166</v>
      </c>
    </row>
    <row r="150" spans="1:27" ht="30.75" customHeight="1" x14ac:dyDescent="0.25">
      <c r="A150" s="3">
        <v>100</v>
      </c>
      <c r="B150" s="3">
        <v>54310</v>
      </c>
      <c r="C150" s="257" t="s">
        <v>17</v>
      </c>
      <c r="D150" s="257"/>
      <c r="E150" s="11" t="s">
        <v>18</v>
      </c>
      <c r="F150" s="3">
        <v>0</v>
      </c>
      <c r="G150" s="12">
        <v>14.88</v>
      </c>
      <c r="H150" s="12">
        <v>14.88</v>
      </c>
      <c r="I150" s="7">
        <v>72141510</v>
      </c>
      <c r="J150" s="3" t="s">
        <v>19</v>
      </c>
      <c r="K150" s="38" t="s">
        <v>19</v>
      </c>
      <c r="L150" s="68">
        <v>14000</v>
      </c>
      <c r="M150" s="68">
        <f t="shared" si="99"/>
        <v>208320</v>
      </c>
      <c r="N150" s="68">
        <v>10400</v>
      </c>
      <c r="O150" s="68">
        <f>H150*N150</f>
        <v>154752</v>
      </c>
      <c r="P150" s="68">
        <v>34155</v>
      </c>
      <c r="Q150" s="68">
        <f>H150*P150</f>
        <v>508226.4</v>
      </c>
      <c r="R150" s="68">
        <f t="shared" si="109"/>
        <v>10400</v>
      </c>
      <c r="S150" s="68">
        <f t="shared" si="109"/>
        <v>154752</v>
      </c>
      <c r="T150" s="68">
        <f t="shared" si="110"/>
        <v>19518.333333333332</v>
      </c>
      <c r="U150" s="68">
        <f t="shared" si="111"/>
        <v>14000</v>
      </c>
      <c r="V150" s="68">
        <f t="shared" si="112"/>
        <v>17068.887718210357</v>
      </c>
      <c r="W150" s="68">
        <f t="shared" si="113"/>
        <v>12802.890624125997</v>
      </c>
      <c r="X150" s="69">
        <f t="shared" si="114"/>
        <v>0.75007175836460172</v>
      </c>
      <c r="Y150" s="68">
        <f>+T150</f>
        <v>19518.333333333332</v>
      </c>
      <c r="Z150" s="68">
        <f>H150*Y150</f>
        <v>290432.8</v>
      </c>
      <c r="AA150" s="61" t="s">
        <v>166</v>
      </c>
    </row>
    <row r="151" spans="1:27" x14ac:dyDescent="0.25">
      <c r="A151" s="290"/>
      <c r="B151" s="290"/>
      <c r="C151" s="290"/>
      <c r="D151" s="290"/>
      <c r="E151" s="290"/>
      <c r="F151" s="290"/>
      <c r="G151" s="290"/>
      <c r="H151" s="290"/>
      <c r="I151" s="290"/>
      <c r="J151" s="290"/>
      <c r="K151" s="311"/>
      <c r="L151" s="50"/>
      <c r="M151" s="50"/>
      <c r="N151" s="50"/>
      <c r="O151" s="50"/>
      <c r="P151" s="50"/>
      <c r="Q151" s="50"/>
      <c r="R151" s="78"/>
      <c r="S151" s="78"/>
      <c r="T151" s="74"/>
      <c r="U151" s="74"/>
      <c r="V151" s="74"/>
      <c r="W151" s="74"/>
      <c r="X151" s="74"/>
      <c r="Y151" s="74"/>
      <c r="Z151" s="74"/>
      <c r="AA151" s="74"/>
    </row>
    <row r="152" spans="1:27" x14ac:dyDescent="0.25">
      <c r="A152" s="288" t="s">
        <v>2</v>
      </c>
      <c r="B152" s="288"/>
      <c r="C152" s="288"/>
      <c r="D152" s="288"/>
      <c r="E152" s="288" t="s">
        <v>3</v>
      </c>
      <c r="F152" s="288"/>
      <c r="G152" s="288" t="s">
        <v>4</v>
      </c>
      <c r="H152" s="288"/>
      <c r="I152" s="288"/>
      <c r="J152" s="288"/>
      <c r="K152" s="312"/>
      <c r="L152" s="50"/>
      <c r="M152" s="50"/>
      <c r="N152" s="50"/>
      <c r="O152" s="50"/>
      <c r="P152" s="50"/>
      <c r="Q152" s="50"/>
      <c r="R152" s="78"/>
      <c r="S152" s="78"/>
      <c r="T152" s="74"/>
      <c r="U152" s="74"/>
      <c r="V152" s="74"/>
      <c r="W152" s="74"/>
      <c r="X152" s="74"/>
      <c r="Y152" s="74"/>
      <c r="Z152" s="74"/>
      <c r="AA152" s="74"/>
    </row>
    <row r="153" spans="1:27" ht="15" customHeight="1" x14ac:dyDescent="0.25">
      <c r="A153" s="288" t="s">
        <v>27</v>
      </c>
      <c r="B153" s="288"/>
      <c r="C153" s="288"/>
      <c r="D153" s="288"/>
      <c r="E153" s="288" t="s">
        <v>126</v>
      </c>
      <c r="F153" s="288"/>
      <c r="G153" s="288"/>
      <c r="H153" s="288"/>
      <c r="I153" s="288"/>
      <c r="J153" s="288"/>
      <c r="K153" s="312"/>
      <c r="L153" s="273" t="s">
        <v>162</v>
      </c>
      <c r="M153" s="262"/>
      <c r="N153" s="263" t="s">
        <v>164</v>
      </c>
      <c r="O153" s="263"/>
      <c r="P153" s="264" t="s">
        <v>163</v>
      </c>
      <c r="Q153" s="264"/>
      <c r="R153" s="265" t="s">
        <v>159</v>
      </c>
      <c r="S153" s="265"/>
      <c r="T153" s="266" t="s">
        <v>166</v>
      </c>
      <c r="U153" s="267" t="s">
        <v>167</v>
      </c>
      <c r="V153" s="258" t="s">
        <v>168</v>
      </c>
      <c r="W153" s="259" t="s">
        <v>169</v>
      </c>
      <c r="X153" s="260" t="s">
        <v>174</v>
      </c>
      <c r="Y153" s="271" t="s">
        <v>170</v>
      </c>
      <c r="Z153" s="272"/>
      <c r="AA153" s="308" t="s">
        <v>171</v>
      </c>
    </row>
    <row r="154" spans="1:27" ht="45" x14ac:dyDescent="0.25">
      <c r="A154" s="13" t="s">
        <v>7</v>
      </c>
      <c r="B154" s="56" t="s">
        <v>8</v>
      </c>
      <c r="C154" s="288" t="s">
        <v>9</v>
      </c>
      <c r="D154" s="288"/>
      <c r="E154" s="56" t="s">
        <v>10</v>
      </c>
      <c r="F154" s="14" t="s">
        <v>11</v>
      </c>
      <c r="G154" s="56" t="s">
        <v>12</v>
      </c>
      <c r="H154" s="14" t="s">
        <v>13</v>
      </c>
      <c r="I154" s="56" t="s">
        <v>14</v>
      </c>
      <c r="J154" s="56" t="s">
        <v>15</v>
      </c>
      <c r="K154" s="39" t="s">
        <v>16</v>
      </c>
      <c r="L154" s="45" t="s">
        <v>160</v>
      </c>
      <c r="M154" s="45" t="s">
        <v>161</v>
      </c>
      <c r="N154" s="46" t="s">
        <v>160</v>
      </c>
      <c r="O154" s="46" t="s">
        <v>161</v>
      </c>
      <c r="P154" s="47" t="s">
        <v>160</v>
      </c>
      <c r="Q154" s="47" t="s">
        <v>161</v>
      </c>
      <c r="R154" s="76" t="s">
        <v>160</v>
      </c>
      <c r="S154" s="76" t="s">
        <v>161</v>
      </c>
      <c r="T154" s="266"/>
      <c r="U154" s="267"/>
      <c r="V154" s="258"/>
      <c r="W154" s="259"/>
      <c r="X154" s="261"/>
      <c r="Y154" s="77" t="s">
        <v>160</v>
      </c>
      <c r="Z154" s="77" t="s">
        <v>161</v>
      </c>
      <c r="AA154" s="308"/>
    </row>
    <row r="155" spans="1:27" ht="23.25" customHeight="1" x14ac:dyDescent="0.25">
      <c r="A155" s="58">
        <v>101</v>
      </c>
      <c r="B155" s="58">
        <v>54560</v>
      </c>
      <c r="C155" s="268" t="s">
        <v>111</v>
      </c>
      <c r="D155" s="268"/>
      <c r="E155" s="15" t="s">
        <v>18</v>
      </c>
      <c r="F155" s="58">
        <v>0</v>
      </c>
      <c r="G155" s="16">
        <v>431</v>
      </c>
      <c r="H155" s="16">
        <v>431</v>
      </c>
      <c r="I155" s="17">
        <v>72101501</v>
      </c>
      <c r="J155" s="58" t="s">
        <v>19</v>
      </c>
      <c r="K155" s="40" t="s">
        <v>19</v>
      </c>
      <c r="L155" s="68">
        <v>12000</v>
      </c>
      <c r="M155" s="68">
        <f t="shared" si="99"/>
        <v>5172000</v>
      </c>
      <c r="N155" s="68">
        <v>15600</v>
      </c>
      <c r="O155" s="68">
        <f>H155*N155</f>
        <v>6723600</v>
      </c>
      <c r="P155" s="68">
        <v>25287</v>
      </c>
      <c r="Q155" s="68">
        <f>H155*P155</f>
        <v>10898697</v>
      </c>
      <c r="R155" s="68">
        <f t="shared" ref="R155:S160" si="115">MIN(L155,N155,P155)</f>
        <v>12000</v>
      </c>
      <c r="S155" s="68">
        <f t="shared" si="115"/>
        <v>5172000</v>
      </c>
      <c r="T155" s="68">
        <f>AVERAGE(L155,N155,P155)</f>
        <v>17629</v>
      </c>
      <c r="U155" s="68">
        <f>MEDIAN(L155,N155,P155)</f>
        <v>15600</v>
      </c>
      <c r="V155" s="68">
        <f>GEOMEAN(L155,N155,P155)</f>
        <v>16790.658071529262</v>
      </c>
      <c r="W155" s="68">
        <f>STDEV(L155,N155,P155)</f>
        <v>6871.9519061180863</v>
      </c>
      <c r="X155" s="69">
        <f t="shared" ref="X155:X160" si="116">W155/V155</f>
        <v>0.40927233922834577</v>
      </c>
      <c r="Y155" s="68">
        <f t="shared" ref="Y155:Y160" si="117">+T155</f>
        <v>17629</v>
      </c>
      <c r="Z155" s="68">
        <f>H155*Y155</f>
        <v>7598099</v>
      </c>
      <c r="AA155" s="61" t="s">
        <v>166</v>
      </c>
    </row>
    <row r="156" spans="1:27" ht="23.25" customHeight="1" x14ac:dyDescent="0.25">
      <c r="A156" s="58">
        <v>102</v>
      </c>
      <c r="B156" s="18">
        <v>54522</v>
      </c>
      <c r="C156" s="257" t="s">
        <v>38</v>
      </c>
      <c r="D156" s="257"/>
      <c r="E156" s="18" t="s">
        <v>39</v>
      </c>
      <c r="F156" s="58">
        <v>0</v>
      </c>
      <c r="G156" s="19">
        <v>80</v>
      </c>
      <c r="H156" s="19">
        <v>80</v>
      </c>
      <c r="I156" s="17">
        <v>72152601</v>
      </c>
      <c r="J156" s="58" t="s">
        <v>19</v>
      </c>
      <c r="K156" s="40" t="s">
        <v>19</v>
      </c>
      <c r="L156" s="68">
        <v>35000</v>
      </c>
      <c r="M156" s="68">
        <f t="shared" si="99"/>
        <v>2800000</v>
      </c>
      <c r="N156" s="68">
        <v>52000</v>
      </c>
      <c r="O156" s="68">
        <f t="shared" ref="O156:O160" si="118">H156*N156</f>
        <v>4160000</v>
      </c>
      <c r="P156" s="68">
        <v>85702</v>
      </c>
      <c r="Q156" s="68">
        <f t="shared" ref="Q156:Q160" si="119">H156*P156</f>
        <v>6856160</v>
      </c>
      <c r="R156" s="68">
        <f t="shared" si="115"/>
        <v>35000</v>
      </c>
      <c r="S156" s="68">
        <f t="shared" si="115"/>
        <v>2800000</v>
      </c>
      <c r="T156" s="68">
        <f t="shared" ref="T156:T160" si="120">AVERAGE(L156,N156,P156)</f>
        <v>57567.333333333336</v>
      </c>
      <c r="U156" s="68">
        <f t="shared" ref="U156:U160" si="121">MEDIAN(L156,N156,P156)</f>
        <v>52000</v>
      </c>
      <c r="V156" s="68">
        <f t="shared" ref="V156:V160" si="122">GEOMEAN(L156,N156,P156)</f>
        <v>53829.554018620489</v>
      </c>
      <c r="W156" s="68">
        <f t="shared" ref="W156:W160" si="123">STDEV(L156,N156,P156)</f>
        <v>25805.418061588018</v>
      </c>
      <c r="X156" s="69">
        <f t="shared" si="116"/>
        <v>0.47939126623009953</v>
      </c>
      <c r="Y156" s="68">
        <f t="shared" si="117"/>
        <v>57567.333333333336</v>
      </c>
      <c r="Z156" s="68">
        <f t="shared" ref="Z156:Z160" si="124">H156*Y156</f>
        <v>4605386.666666667</v>
      </c>
      <c r="AA156" s="61" t="s">
        <v>166</v>
      </c>
    </row>
    <row r="157" spans="1:27" ht="42" customHeight="1" x14ac:dyDescent="0.25">
      <c r="A157" s="58">
        <v>103</v>
      </c>
      <c r="B157" s="18">
        <v>54522</v>
      </c>
      <c r="C157" s="257" t="s">
        <v>40</v>
      </c>
      <c r="D157" s="257" t="s">
        <v>114</v>
      </c>
      <c r="E157" s="18" t="s">
        <v>18</v>
      </c>
      <c r="F157" s="58">
        <v>0</v>
      </c>
      <c r="G157" s="19">
        <v>160</v>
      </c>
      <c r="H157" s="19">
        <v>160</v>
      </c>
      <c r="I157" s="17">
        <v>72152601</v>
      </c>
      <c r="J157" s="58" t="s">
        <v>19</v>
      </c>
      <c r="K157" s="40" t="s">
        <v>19</v>
      </c>
      <c r="L157" s="68">
        <v>38000</v>
      </c>
      <c r="M157" s="68">
        <f t="shared" si="99"/>
        <v>6080000</v>
      </c>
      <c r="N157" s="68">
        <v>67600</v>
      </c>
      <c r="O157" s="68">
        <f t="shared" si="118"/>
        <v>10816000</v>
      </c>
      <c r="P157" s="68">
        <v>45025</v>
      </c>
      <c r="Q157" s="68">
        <f t="shared" si="119"/>
        <v>7204000</v>
      </c>
      <c r="R157" s="68">
        <f t="shared" si="115"/>
        <v>38000</v>
      </c>
      <c r="S157" s="68">
        <f t="shared" si="115"/>
        <v>6080000</v>
      </c>
      <c r="T157" s="68">
        <f t="shared" si="120"/>
        <v>50208.333333333336</v>
      </c>
      <c r="U157" s="68">
        <f t="shared" si="121"/>
        <v>45025</v>
      </c>
      <c r="V157" s="68">
        <f t="shared" si="122"/>
        <v>48722.325032866414</v>
      </c>
      <c r="W157" s="68">
        <f t="shared" si="123"/>
        <v>15465.775387394371</v>
      </c>
      <c r="X157" s="69">
        <f t="shared" si="116"/>
        <v>0.31742687519451684</v>
      </c>
      <c r="Y157" s="68">
        <f t="shared" si="117"/>
        <v>50208.333333333336</v>
      </c>
      <c r="Z157" s="68">
        <f t="shared" si="124"/>
        <v>8033333.333333334</v>
      </c>
      <c r="AA157" s="61" t="s">
        <v>166</v>
      </c>
    </row>
    <row r="158" spans="1:27" ht="32.25" customHeight="1" x14ac:dyDescent="0.25">
      <c r="A158" s="58">
        <v>104</v>
      </c>
      <c r="B158" s="58">
        <v>54560</v>
      </c>
      <c r="C158" s="277" t="s">
        <v>115</v>
      </c>
      <c r="D158" s="277"/>
      <c r="E158" s="18" t="s">
        <v>18</v>
      </c>
      <c r="F158" s="58">
        <v>0</v>
      </c>
      <c r="G158" s="16">
        <v>27.45</v>
      </c>
      <c r="H158" s="19">
        <v>27.45</v>
      </c>
      <c r="I158" s="17">
        <v>72153204</v>
      </c>
      <c r="J158" s="58" t="s">
        <v>19</v>
      </c>
      <c r="K158" s="40" t="s">
        <v>19</v>
      </c>
      <c r="L158" s="68">
        <v>34000</v>
      </c>
      <c r="M158" s="68">
        <f t="shared" si="99"/>
        <v>933300</v>
      </c>
      <c r="N158" s="68">
        <v>23400</v>
      </c>
      <c r="O158" s="68">
        <f t="shared" si="118"/>
        <v>642330</v>
      </c>
      <c r="P158" s="68">
        <v>51514</v>
      </c>
      <c r="Q158" s="68">
        <f t="shared" si="119"/>
        <v>1414059.3</v>
      </c>
      <c r="R158" s="68">
        <f t="shared" si="115"/>
        <v>23400</v>
      </c>
      <c r="S158" s="68">
        <f t="shared" si="115"/>
        <v>642330</v>
      </c>
      <c r="T158" s="68">
        <f t="shared" si="120"/>
        <v>36304.666666666664</v>
      </c>
      <c r="U158" s="68">
        <f t="shared" si="121"/>
        <v>34000</v>
      </c>
      <c r="V158" s="68">
        <f t="shared" si="122"/>
        <v>34477.837309600065</v>
      </c>
      <c r="W158" s="68">
        <f t="shared" si="123"/>
        <v>14197.988073432562</v>
      </c>
      <c r="X158" s="69">
        <f t="shared" si="116"/>
        <v>0.41180042547156087</v>
      </c>
      <c r="Y158" s="68">
        <f t="shared" si="117"/>
        <v>36304.666666666664</v>
      </c>
      <c r="Z158" s="68">
        <f t="shared" si="124"/>
        <v>996563.09999999986</v>
      </c>
      <c r="AA158" s="61" t="s">
        <v>166</v>
      </c>
    </row>
    <row r="159" spans="1:27" ht="28.5" customHeight="1" x14ac:dyDescent="0.25">
      <c r="A159" s="58">
        <v>105</v>
      </c>
      <c r="B159" s="18">
        <v>54522</v>
      </c>
      <c r="C159" s="268" t="s">
        <v>117</v>
      </c>
      <c r="D159" s="268" t="s">
        <v>118</v>
      </c>
      <c r="E159" s="18" t="s">
        <v>18</v>
      </c>
      <c r="F159" s="58">
        <v>0</v>
      </c>
      <c r="G159" s="19">
        <v>60</v>
      </c>
      <c r="H159" s="19">
        <v>60</v>
      </c>
      <c r="I159" s="17">
        <v>72152605</v>
      </c>
      <c r="J159" s="58" t="s">
        <v>19</v>
      </c>
      <c r="K159" s="40" t="s">
        <v>19</v>
      </c>
      <c r="L159" s="68">
        <v>58000</v>
      </c>
      <c r="M159" s="68">
        <f t="shared" si="99"/>
        <v>3480000</v>
      </c>
      <c r="N159" s="68">
        <v>39000</v>
      </c>
      <c r="O159" s="68">
        <f t="shared" si="118"/>
        <v>2340000</v>
      </c>
      <c r="P159" s="68">
        <v>75460</v>
      </c>
      <c r="Q159" s="68">
        <f t="shared" si="119"/>
        <v>4527600</v>
      </c>
      <c r="R159" s="68">
        <f t="shared" si="115"/>
        <v>39000</v>
      </c>
      <c r="S159" s="68">
        <f t="shared" si="115"/>
        <v>2340000</v>
      </c>
      <c r="T159" s="68">
        <f t="shared" si="120"/>
        <v>57486.666666666664</v>
      </c>
      <c r="U159" s="68">
        <f t="shared" si="121"/>
        <v>58000</v>
      </c>
      <c r="V159" s="68">
        <f t="shared" si="122"/>
        <v>55471.486042914912</v>
      </c>
      <c r="W159" s="68">
        <f t="shared" si="123"/>
        <v>18235.419746562813</v>
      </c>
      <c r="X159" s="69">
        <f t="shared" si="116"/>
        <v>0.32873501410175271</v>
      </c>
      <c r="Y159" s="68">
        <f t="shared" si="117"/>
        <v>57486.666666666664</v>
      </c>
      <c r="Z159" s="68">
        <f t="shared" si="124"/>
        <v>3449200</v>
      </c>
      <c r="AA159" s="61" t="s">
        <v>166</v>
      </c>
    </row>
    <row r="160" spans="1:27" ht="24.75" customHeight="1" x14ac:dyDescent="0.25">
      <c r="A160" s="58">
        <v>106</v>
      </c>
      <c r="B160" s="58">
        <v>54560</v>
      </c>
      <c r="C160" s="277" t="s">
        <v>116</v>
      </c>
      <c r="D160" s="277"/>
      <c r="E160" s="18" t="s">
        <v>39</v>
      </c>
      <c r="F160" s="17">
        <v>0</v>
      </c>
      <c r="G160" s="17">
        <v>31.24</v>
      </c>
      <c r="H160" s="17">
        <v>31.24</v>
      </c>
      <c r="I160" s="17">
        <v>72151402</v>
      </c>
      <c r="J160" s="58" t="s">
        <v>19</v>
      </c>
      <c r="K160" s="40" t="s">
        <v>19</v>
      </c>
      <c r="L160" s="68">
        <v>18000</v>
      </c>
      <c r="M160" s="68">
        <f t="shared" si="99"/>
        <v>562320</v>
      </c>
      <c r="N160" s="68">
        <v>39000</v>
      </c>
      <c r="O160" s="68">
        <f t="shared" si="118"/>
        <v>1218360</v>
      </c>
      <c r="P160" s="68">
        <v>9502</v>
      </c>
      <c r="Q160" s="68">
        <f t="shared" si="119"/>
        <v>296842.48</v>
      </c>
      <c r="R160" s="68">
        <f t="shared" si="115"/>
        <v>9502</v>
      </c>
      <c r="S160" s="68">
        <f t="shared" si="115"/>
        <v>296842.48</v>
      </c>
      <c r="T160" s="68">
        <f t="shared" si="120"/>
        <v>22167.333333333332</v>
      </c>
      <c r="U160" s="68">
        <f t="shared" si="121"/>
        <v>18000</v>
      </c>
      <c r="V160" s="68">
        <f t="shared" si="122"/>
        <v>18824.236885940194</v>
      </c>
      <c r="W160" s="68">
        <f t="shared" si="123"/>
        <v>15184.136502723273</v>
      </c>
      <c r="X160" s="69">
        <f t="shared" si="116"/>
        <v>0.8066269349842432</v>
      </c>
      <c r="Y160" s="68">
        <f t="shared" si="117"/>
        <v>22167.333333333332</v>
      </c>
      <c r="Z160" s="68">
        <f t="shared" si="124"/>
        <v>692507.49333333329</v>
      </c>
      <c r="AA160" s="61" t="s">
        <v>166</v>
      </c>
    </row>
    <row r="161" spans="1:27" x14ac:dyDescent="0.25">
      <c r="A161" s="290"/>
      <c r="B161" s="290"/>
      <c r="C161" s="290"/>
      <c r="D161" s="290"/>
      <c r="E161" s="290"/>
      <c r="F161" s="290"/>
      <c r="G161" s="290"/>
      <c r="H161" s="290"/>
      <c r="I161" s="290"/>
      <c r="J161" s="290"/>
      <c r="K161" s="311"/>
      <c r="L161" s="50"/>
      <c r="M161" s="50"/>
      <c r="N161" s="50"/>
      <c r="O161" s="50"/>
      <c r="P161" s="50"/>
      <c r="Q161" s="50"/>
      <c r="R161" s="78"/>
      <c r="S161" s="78"/>
      <c r="T161" s="74"/>
      <c r="U161" s="74"/>
      <c r="V161" s="74"/>
      <c r="W161" s="74"/>
      <c r="X161" s="74"/>
      <c r="Y161" s="74"/>
      <c r="Z161" s="74"/>
      <c r="AA161" s="74"/>
    </row>
    <row r="162" spans="1:27" x14ac:dyDescent="0.25">
      <c r="A162" s="256" t="s">
        <v>2</v>
      </c>
      <c r="B162" s="256"/>
      <c r="C162" s="256"/>
      <c r="D162" s="256"/>
      <c r="E162" s="256" t="s">
        <v>3</v>
      </c>
      <c r="F162" s="256"/>
      <c r="G162" s="256" t="s">
        <v>4</v>
      </c>
      <c r="H162" s="256"/>
      <c r="I162" s="256"/>
      <c r="J162" s="256"/>
      <c r="K162" s="306"/>
      <c r="L162" s="50"/>
      <c r="M162" s="50"/>
      <c r="N162" s="50"/>
      <c r="O162" s="50"/>
      <c r="P162" s="50"/>
      <c r="Q162" s="50"/>
      <c r="R162" s="78"/>
      <c r="S162" s="78"/>
      <c r="T162" s="74"/>
      <c r="U162" s="74"/>
      <c r="V162" s="74"/>
      <c r="W162" s="74"/>
      <c r="X162" s="74"/>
      <c r="Y162" s="74"/>
      <c r="Z162" s="74"/>
      <c r="AA162" s="74"/>
    </row>
    <row r="163" spans="1:27" ht="15" customHeight="1" x14ac:dyDescent="0.25">
      <c r="A163" s="256" t="s">
        <v>51</v>
      </c>
      <c r="B163" s="256"/>
      <c r="C163" s="256"/>
      <c r="D163" s="256"/>
      <c r="E163" s="256" t="s">
        <v>52</v>
      </c>
      <c r="F163" s="256"/>
      <c r="G163" s="256"/>
      <c r="H163" s="256"/>
      <c r="I163" s="256"/>
      <c r="J163" s="256"/>
      <c r="K163" s="306"/>
      <c r="L163" s="262" t="s">
        <v>162</v>
      </c>
      <c r="M163" s="262"/>
      <c r="N163" s="263" t="s">
        <v>164</v>
      </c>
      <c r="O163" s="263"/>
      <c r="P163" s="264" t="s">
        <v>163</v>
      </c>
      <c r="Q163" s="264"/>
      <c r="R163" s="265" t="s">
        <v>159</v>
      </c>
      <c r="S163" s="265"/>
      <c r="T163" s="266" t="s">
        <v>166</v>
      </c>
      <c r="U163" s="267" t="s">
        <v>167</v>
      </c>
      <c r="V163" s="258" t="s">
        <v>168</v>
      </c>
      <c r="W163" s="259" t="s">
        <v>169</v>
      </c>
      <c r="X163" s="260" t="s">
        <v>174</v>
      </c>
      <c r="Y163" s="271" t="s">
        <v>170</v>
      </c>
      <c r="Z163" s="272"/>
      <c r="AA163" s="308" t="s">
        <v>171</v>
      </c>
    </row>
    <row r="164" spans="1:27" ht="45" x14ac:dyDescent="0.25">
      <c r="A164" s="1" t="s">
        <v>7</v>
      </c>
      <c r="B164" s="51" t="s">
        <v>8</v>
      </c>
      <c r="C164" s="256" t="s">
        <v>9</v>
      </c>
      <c r="D164" s="256"/>
      <c r="E164" s="51" t="s">
        <v>10</v>
      </c>
      <c r="F164" s="2" t="s">
        <v>11</v>
      </c>
      <c r="G164" s="51" t="s">
        <v>12</v>
      </c>
      <c r="H164" s="2" t="s">
        <v>13</v>
      </c>
      <c r="I164" s="51" t="s">
        <v>14</v>
      </c>
      <c r="J164" s="51" t="s">
        <v>15</v>
      </c>
      <c r="K164" s="55" t="s">
        <v>16</v>
      </c>
      <c r="L164" s="45" t="s">
        <v>160</v>
      </c>
      <c r="M164" s="45" t="s">
        <v>161</v>
      </c>
      <c r="N164" s="46" t="s">
        <v>160</v>
      </c>
      <c r="O164" s="46" t="s">
        <v>161</v>
      </c>
      <c r="P164" s="47" t="s">
        <v>160</v>
      </c>
      <c r="Q164" s="47" t="s">
        <v>161</v>
      </c>
      <c r="R164" s="76" t="s">
        <v>160</v>
      </c>
      <c r="S164" s="76" t="s">
        <v>161</v>
      </c>
      <c r="T164" s="266"/>
      <c r="U164" s="267"/>
      <c r="V164" s="258"/>
      <c r="W164" s="259"/>
      <c r="X164" s="261"/>
      <c r="Y164" s="77" t="s">
        <v>160</v>
      </c>
      <c r="Z164" s="77" t="s">
        <v>161</v>
      </c>
      <c r="AA164" s="308"/>
    </row>
    <row r="165" spans="1:27" ht="45" customHeight="1" x14ac:dyDescent="0.25">
      <c r="A165" s="3">
        <v>107</v>
      </c>
      <c r="B165" s="4">
        <v>54611</v>
      </c>
      <c r="C165" s="277" t="s">
        <v>123</v>
      </c>
      <c r="D165" s="277"/>
      <c r="E165" s="4" t="s">
        <v>58</v>
      </c>
      <c r="F165" s="3">
        <v>0</v>
      </c>
      <c r="G165" s="6">
        <v>10</v>
      </c>
      <c r="H165" s="6">
        <v>10</v>
      </c>
      <c r="I165" s="7" t="s">
        <v>124</v>
      </c>
      <c r="J165" s="3" t="s">
        <v>19</v>
      </c>
      <c r="K165" s="38" t="s">
        <v>19</v>
      </c>
      <c r="L165" s="68">
        <v>165000</v>
      </c>
      <c r="M165" s="68">
        <f t="shared" si="99"/>
        <v>1650000</v>
      </c>
      <c r="N165" s="68">
        <v>52000</v>
      </c>
      <c r="O165" s="68">
        <f>H165*N165</f>
        <v>520000</v>
      </c>
      <c r="P165" s="68">
        <v>91000</v>
      </c>
      <c r="Q165" s="68">
        <f>H165*P165</f>
        <v>910000</v>
      </c>
      <c r="R165" s="68">
        <f t="shared" ref="R165:S169" si="125">MIN(L165,N165,P165)</f>
        <v>52000</v>
      </c>
      <c r="S165" s="68">
        <f t="shared" si="125"/>
        <v>520000</v>
      </c>
      <c r="T165" s="68">
        <f>AVERAGE(L165,N165,P165)</f>
        <v>102666.66666666667</v>
      </c>
      <c r="U165" s="68">
        <f>MEDIAN(L165,N165,P165)</f>
        <v>91000</v>
      </c>
      <c r="V165" s="68">
        <f>GEOMEAN(L165,N165,P165)</f>
        <v>92082.314483152251</v>
      </c>
      <c r="W165" s="68">
        <f>STDEV(L165,N165,P165)</f>
        <v>57396.283271073691</v>
      </c>
      <c r="X165" s="69">
        <f t="shared" ref="X165:X169" si="126">W165/V165</f>
        <v>0.62331495025111627</v>
      </c>
      <c r="Y165" s="68">
        <f>+T165</f>
        <v>102666.66666666667</v>
      </c>
      <c r="Z165" s="68">
        <f>H165*Y165</f>
        <v>1026666.6666666667</v>
      </c>
      <c r="AA165" s="61" t="s">
        <v>166</v>
      </c>
    </row>
    <row r="166" spans="1:27" ht="51.75" customHeight="1" x14ac:dyDescent="0.25">
      <c r="A166" s="3">
        <v>108</v>
      </c>
      <c r="B166" s="4">
        <v>54611</v>
      </c>
      <c r="C166" s="257" t="s">
        <v>57</v>
      </c>
      <c r="D166" s="257"/>
      <c r="E166" s="4" t="s">
        <v>58</v>
      </c>
      <c r="F166" s="3">
        <v>0</v>
      </c>
      <c r="G166" s="6">
        <v>40</v>
      </c>
      <c r="H166" s="6">
        <v>40</v>
      </c>
      <c r="I166" s="7" t="s">
        <v>59</v>
      </c>
      <c r="J166" s="3" t="s">
        <v>19</v>
      </c>
      <c r="K166" s="38" t="s">
        <v>19</v>
      </c>
      <c r="L166" s="68">
        <v>70000</v>
      </c>
      <c r="M166" s="68">
        <f t="shared" si="99"/>
        <v>2800000</v>
      </c>
      <c r="N166" s="68">
        <v>52000</v>
      </c>
      <c r="O166" s="68">
        <f t="shared" ref="O166:O169" si="127">H166*N166</f>
        <v>2080000</v>
      </c>
      <c r="P166" s="68">
        <v>78520</v>
      </c>
      <c r="Q166" s="68">
        <f t="shared" ref="Q166:Q169" si="128">H166*P166</f>
        <v>3140800</v>
      </c>
      <c r="R166" s="68">
        <f t="shared" si="125"/>
        <v>52000</v>
      </c>
      <c r="S166" s="68">
        <f t="shared" si="125"/>
        <v>2080000</v>
      </c>
      <c r="T166" s="68">
        <f>AVERAGE(L166,N166,P166)</f>
        <v>66840</v>
      </c>
      <c r="U166" s="68">
        <f>MEDIAN(L166,N166,P166)</f>
        <v>70000</v>
      </c>
      <c r="V166" s="68">
        <f>GEOMEAN(L166,N166,P166)</f>
        <v>65870.94462827043</v>
      </c>
      <c r="W166" s="68">
        <f>STDEV(L166,N166,P166)</f>
        <v>13539.45346016596</v>
      </c>
      <c r="X166" s="69">
        <f t="shared" si="126"/>
        <v>0.20554515403677862</v>
      </c>
      <c r="Y166" s="68">
        <f>+T166</f>
        <v>66840</v>
      </c>
      <c r="Z166" s="68">
        <f t="shared" ref="Z166:Z169" si="129">H166*Y166</f>
        <v>2673600</v>
      </c>
      <c r="AA166" s="61" t="s">
        <v>166</v>
      </c>
    </row>
    <row r="167" spans="1:27" ht="144.75" customHeight="1" x14ac:dyDescent="0.25">
      <c r="A167" s="3">
        <v>109</v>
      </c>
      <c r="B167" s="4">
        <v>54611</v>
      </c>
      <c r="C167" s="279" t="s">
        <v>61</v>
      </c>
      <c r="D167" s="279" t="s">
        <v>62</v>
      </c>
      <c r="E167" s="4" t="s">
        <v>58</v>
      </c>
      <c r="F167" s="3">
        <v>0</v>
      </c>
      <c r="G167" s="6">
        <v>10</v>
      </c>
      <c r="H167" s="6">
        <v>10</v>
      </c>
      <c r="I167" s="7" t="s">
        <v>124</v>
      </c>
      <c r="J167" s="3" t="s">
        <v>19</v>
      </c>
      <c r="K167" s="38" t="s">
        <v>19</v>
      </c>
      <c r="L167" s="68">
        <v>140000</v>
      </c>
      <c r="M167" s="68">
        <f t="shared" si="99"/>
        <v>1400000</v>
      </c>
      <c r="N167" s="68">
        <v>45500</v>
      </c>
      <c r="O167" s="68">
        <f t="shared" si="127"/>
        <v>455000</v>
      </c>
      <c r="P167" s="68">
        <v>51220</v>
      </c>
      <c r="Q167" s="68">
        <f t="shared" si="128"/>
        <v>512200</v>
      </c>
      <c r="R167" s="68">
        <f t="shared" si="125"/>
        <v>45500</v>
      </c>
      <c r="S167" s="68">
        <f t="shared" si="125"/>
        <v>455000</v>
      </c>
      <c r="T167" s="68">
        <f>AVERAGE(L167,N167,P167)</f>
        <v>78906.666666666672</v>
      </c>
      <c r="U167" s="68">
        <f>MEDIAN(L167,N167,P167)</f>
        <v>51220</v>
      </c>
      <c r="V167" s="68">
        <f>GEOMEAN(L167,N167,P167)</f>
        <v>68842.981187807614</v>
      </c>
      <c r="W167" s="68">
        <f>STDEV(L167,N167,P167)</f>
        <v>52985.621949103646</v>
      </c>
      <c r="X167" s="69">
        <f t="shared" si="126"/>
        <v>0.76965902746942094</v>
      </c>
      <c r="Y167" s="68">
        <f>+T167</f>
        <v>78906.666666666672</v>
      </c>
      <c r="Z167" s="68">
        <f t="shared" si="129"/>
        <v>789066.66666666674</v>
      </c>
      <c r="AA167" s="61" t="s">
        <v>166</v>
      </c>
    </row>
    <row r="168" spans="1:27" ht="21" customHeight="1" x14ac:dyDescent="0.25">
      <c r="A168" s="3">
        <v>110</v>
      </c>
      <c r="B168" s="4">
        <v>54621</v>
      </c>
      <c r="C168" s="257" t="s">
        <v>65</v>
      </c>
      <c r="D168" s="257" t="s">
        <v>66</v>
      </c>
      <c r="E168" s="11" t="s">
        <v>58</v>
      </c>
      <c r="F168" s="3">
        <v>0</v>
      </c>
      <c r="G168" s="12">
        <v>5</v>
      </c>
      <c r="H168" s="12">
        <v>5</v>
      </c>
      <c r="I168" s="7" t="s">
        <v>64</v>
      </c>
      <c r="J168" s="3" t="s">
        <v>19</v>
      </c>
      <c r="K168" s="38" t="s">
        <v>19</v>
      </c>
      <c r="L168" s="68">
        <v>65000</v>
      </c>
      <c r="M168" s="68">
        <f t="shared" si="99"/>
        <v>325000</v>
      </c>
      <c r="N168" s="68">
        <v>39000</v>
      </c>
      <c r="O168" s="68">
        <f>H168*N168</f>
        <v>195000</v>
      </c>
      <c r="P168" s="68">
        <v>44296</v>
      </c>
      <c r="Q168" s="68">
        <f t="shared" si="128"/>
        <v>221480</v>
      </c>
      <c r="R168" s="68">
        <f t="shared" si="125"/>
        <v>39000</v>
      </c>
      <c r="S168" s="68">
        <f t="shared" si="125"/>
        <v>195000</v>
      </c>
      <c r="T168" s="68">
        <f>AVERAGE(L168,N168,P168)</f>
        <v>49432</v>
      </c>
      <c r="U168" s="68">
        <f>MEDIAN(L168,N168,P168)</f>
        <v>44296</v>
      </c>
      <c r="V168" s="68">
        <f>GEOMEAN(L168,N168,P168)</f>
        <v>48244.464630278548</v>
      </c>
      <c r="W168" s="68">
        <f>STDEV(L168,N168,P168)</f>
        <v>13739.864337030405</v>
      </c>
      <c r="X168" s="69">
        <f t="shared" si="126"/>
        <v>0.28479670035362303</v>
      </c>
      <c r="Y168" s="68">
        <f>+T168</f>
        <v>49432</v>
      </c>
      <c r="Z168" s="68">
        <f t="shared" si="129"/>
        <v>247160</v>
      </c>
      <c r="AA168" s="61" t="s">
        <v>166</v>
      </c>
    </row>
    <row r="169" spans="1:27" ht="29.25" customHeight="1" x14ac:dyDescent="0.25">
      <c r="A169" s="3">
        <v>111</v>
      </c>
      <c r="B169" s="4">
        <v>54621</v>
      </c>
      <c r="C169" s="257" t="s">
        <v>67</v>
      </c>
      <c r="D169" s="257" t="s">
        <v>68</v>
      </c>
      <c r="E169" s="11" t="s">
        <v>58</v>
      </c>
      <c r="F169" s="3">
        <v>0</v>
      </c>
      <c r="G169" s="12">
        <v>10</v>
      </c>
      <c r="H169" s="12">
        <v>10</v>
      </c>
      <c r="I169" s="7" t="s">
        <v>64</v>
      </c>
      <c r="J169" s="3" t="s">
        <v>19</v>
      </c>
      <c r="K169" s="38" t="s">
        <v>19</v>
      </c>
      <c r="L169" s="68">
        <v>150000</v>
      </c>
      <c r="M169" s="68">
        <f t="shared" si="99"/>
        <v>1500000</v>
      </c>
      <c r="N169" s="68">
        <v>195000</v>
      </c>
      <c r="O169" s="68">
        <f t="shared" si="127"/>
        <v>1950000</v>
      </c>
      <c r="P169" s="68">
        <v>95021</v>
      </c>
      <c r="Q169" s="68">
        <f t="shared" si="128"/>
        <v>950210</v>
      </c>
      <c r="R169" s="68">
        <f t="shared" si="125"/>
        <v>95021</v>
      </c>
      <c r="S169" s="68">
        <f t="shared" si="125"/>
        <v>950210</v>
      </c>
      <c r="T169" s="68">
        <f>AVERAGE(L169,N169,P169)</f>
        <v>146673.66666666666</v>
      </c>
      <c r="U169" s="68">
        <f>MEDIAN(L169,N169,P169)</f>
        <v>150000</v>
      </c>
      <c r="V169" s="68">
        <f>GEOMEAN(L169,N169,P169)</f>
        <v>140598.86744034343</v>
      </c>
      <c r="W169" s="68">
        <f>STDEV(L169,N169,P169)</f>
        <v>50072.432338896142</v>
      </c>
      <c r="X169" s="69">
        <f t="shared" si="126"/>
        <v>0.35613681141593861</v>
      </c>
      <c r="Y169" s="68">
        <f>+T169</f>
        <v>146673.66666666666</v>
      </c>
      <c r="Z169" s="68">
        <f t="shared" si="129"/>
        <v>1466736.6666666665</v>
      </c>
      <c r="AA169" s="61" t="s">
        <v>166</v>
      </c>
    </row>
    <row r="170" spans="1:27" x14ac:dyDescent="0.25">
      <c r="A170" s="290"/>
      <c r="B170" s="290"/>
      <c r="C170" s="290"/>
      <c r="D170" s="290"/>
      <c r="E170" s="290"/>
      <c r="F170" s="290"/>
      <c r="G170" s="290"/>
      <c r="H170" s="290"/>
      <c r="I170" s="290"/>
      <c r="J170" s="290"/>
      <c r="K170" s="311"/>
      <c r="L170" s="50"/>
      <c r="M170" s="50"/>
      <c r="N170" s="50"/>
      <c r="O170" s="50"/>
      <c r="P170" s="50"/>
      <c r="Q170" s="50"/>
      <c r="R170" s="78"/>
      <c r="S170" s="78"/>
      <c r="T170" s="74"/>
      <c r="U170" s="74"/>
      <c r="V170" s="74"/>
      <c r="W170" s="74"/>
      <c r="X170" s="74"/>
      <c r="Y170" s="74"/>
      <c r="Z170" s="74"/>
      <c r="AA170" s="74"/>
    </row>
    <row r="171" spans="1:27" x14ac:dyDescent="0.25">
      <c r="A171" s="256" t="s">
        <v>2</v>
      </c>
      <c r="B171" s="256"/>
      <c r="C171" s="256"/>
      <c r="D171" s="256"/>
      <c r="E171" s="256" t="s">
        <v>3</v>
      </c>
      <c r="F171" s="256"/>
      <c r="G171" s="256" t="s">
        <v>4</v>
      </c>
      <c r="H171" s="256"/>
      <c r="I171" s="256"/>
      <c r="J171" s="256"/>
      <c r="K171" s="306"/>
      <c r="L171" s="50"/>
      <c r="M171" s="50"/>
      <c r="N171" s="50"/>
      <c r="O171" s="50"/>
      <c r="P171" s="50"/>
      <c r="Q171" s="50"/>
      <c r="R171" s="78"/>
      <c r="S171" s="78"/>
      <c r="T171" s="74"/>
      <c r="U171" s="74"/>
      <c r="V171" s="74"/>
      <c r="W171" s="74"/>
      <c r="X171" s="74"/>
      <c r="Y171" s="74"/>
      <c r="Z171" s="74"/>
      <c r="AA171" s="74"/>
    </row>
    <row r="172" spans="1:27" ht="15" customHeight="1" x14ac:dyDescent="0.25">
      <c r="A172" s="256" t="s">
        <v>95</v>
      </c>
      <c r="B172" s="256"/>
      <c r="C172" s="256"/>
      <c r="D172" s="256"/>
      <c r="E172" s="256" t="s">
        <v>96</v>
      </c>
      <c r="F172" s="256"/>
      <c r="G172" s="256"/>
      <c r="H172" s="256"/>
      <c r="I172" s="256"/>
      <c r="J172" s="256"/>
      <c r="K172" s="306"/>
      <c r="L172" s="262" t="s">
        <v>162</v>
      </c>
      <c r="M172" s="262"/>
      <c r="N172" s="263" t="s">
        <v>164</v>
      </c>
      <c r="O172" s="263"/>
      <c r="P172" s="264" t="s">
        <v>163</v>
      </c>
      <c r="Q172" s="264"/>
      <c r="R172" s="265" t="s">
        <v>159</v>
      </c>
      <c r="S172" s="265"/>
      <c r="T172" s="266" t="s">
        <v>166</v>
      </c>
      <c r="U172" s="267" t="s">
        <v>167</v>
      </c>
      <c r="V172" s="258" t="s">
        <v>168</v>
      </c>
      <c r="W172" s="259" t="s">
        <v>169</v>
      </c>
      <c r="X172" s="260" t="s">
        <v>174</v>
      </c>
      <c r="Y172" s="271" t="s">
        <v>170</v>
      </c>
      <c r="Z172" s="272"/>
      <c r="AA172" s="308" t="s">
        <v>171</v>
      </c>
    </row>
    <row r="173" spans="1:27" ht="45" x14ac:dyDescent="0.25">
      <c r="A173" s="1" t="s">
        <v>7</v>
      </c>
      <c r="B173" s="51" t="s">
        <v>8</v>
      </c>
      <c r="C173" s="256" t="s">
        <v>9</v>
      </c>
      <c r="D173" s="256"/>
      <c r="E173" s="51" t="s">
        <v>10</v>
      </c>
      <c r="F173" s="2" t="s">
        <v>11</v>
      </c>
      <c r="G173" s="51" t="s">
        <v>12</v>
      </c>
      <c r="H173" s="2" t="s">
        <v>13</v>
      </c>
      <c r="I173" s="51" t="s">
        <v>14</v>
      </c>
      <c r="J173" s="51" t="s">
        <v>15</v>
      </c>
      <c r="K173" s="55" t="s">
        <v>16</v>
      </c>
      <c r="L173" s="45" t="s">
        <v>160</v>
      </c>
      <c r="M173" s="45" t="s">
        <v>161</v>
      </c>
      <c r="N173" s="46" t="s">
        <v>160</v>
      </c>
      <c r="O173" s="46" t="s">
        <v>161</v>
      </c>
      <c r="P173" s="47" t="s">
        <v>160</v>
      </c>
      <c r="Q173" s="47" t="s">
        <v>161</v>
      </c>
      <c r="R173" s="76" t="s">
        <v>160</v>
      </c>
      <c r="S173" s="76" t="s">
        <v>161</v>
      </c>
      <c r="T173" s="266"/>
      <c r="U173" s="267"/>
      <c r="V173" s="258"/>
      <c r="W173" s="259"/>
      <c r="X173" s="261"/>
      <c r="Y173" s="77" t="s">
        <v>160</v>
      </c>
      <c r="Z173" s="77" t="s">
        <v>161</v>
      </c>
      <c r="AA173" s="308"/>
    </row>
    <row r="174" spans="1:27" ht="29.25" customHeight="1" x14ac:dyDescent="0.25">
      <c r="A174" s="3">
        <v>112</v>
      </c>
      <c r="B174" s="4">
        <v>54730</v>
      </c>
      <c r="C174" s="277" t="s">
        <v>129</v>
      </c>
      <c r="D174" s="277" t="s">
        <v>130</v>
      </c>
      <c r="E174" s="4" t="s">
        <v>18</v>
      </c>
      <c r="F174" s="3">
        <v>0</v>
      </c>
      <c r="G174" s="12">
        <v>221.2</v>
      </c>
      <c r="H174" s="12">
        <v>221.2</v>
      </c>
      <c r="I174" s="7">
        <v>73181104</v>
      </c>
      <c r="J174" s="3" t="s">
        <v>19</v>
      </c>
      <c r="K174" s="38" t="s">
        <v>19</v>
      </c>
      <c r="L174" s="68">
        <v>21000</v>
      </c>
      <c r="M174" s="68">
        <f t="shared" si="99"/>
        <v>4645200</v>
      </c>
      <c r="N174" s="68">
        <v>52000</v>
      </c>
      <c r="O174" s="68">
        <f>H174*N174</f>
        <v>11502400</v>
      </c>
      <c r="P174" s="68">
        <v>12535</v>
      </c>
      <c r="Q174" s="68">
        <f>H174*P174</f>
        <v>2772742</v>
      </c>
      <c r="R174" s="68">
        <f t="shared" ref="R174:S180" si="130">MIN(L174,N174,P174)</f>
        <v>12535</v>
      </c>
      <c r="S174" s="68">
        <f t="shared" si="130"/>
        <v>2772742</v>
      </c>
      <c r="T174" s="68">
        <f>AVERAGE(L174,N174,P174)</f>
        <v>28511.666666666668</v>
      </c>
      <c r="U174" s="68">
        <f>MEDIAN(L174,N174,P174)</f>
        <v>21000</v>
      </c>
      <c r="V174" s="68">
        <f>GEOMEAN(L174,N174,P174)</f>
        <v>23921.164937690835</v>
      </c>
      <c r="W174" s="68">
        <f>STDEV(L174,N174,P174)</f>
        <v>20777.160738015511</v>
      </c>
      <c r="X174" s="69">
        <f t="shared" ref="X174:X180" si="131">W174/V174</f>
        <v>0.86856809825672221</v>
      </c>
      <c r="Y174" s="68">
        <f t="shared" ref="Y174:Y180" si="132">+T174</f>
        <v>28511.666666666668</v>
      </c>
      <c r="Z174" s="68">
        <f>H174*Y174</f>
        <v>6306780.666666667</v>
      </c>
      <c r="AA174" s="61" t="s">
        <v>166</v>
      </c>
    </row>
    <row r="175" spans="1:27" ht="54" customHeight="1" x14ac:dyDescent="0.25">
      <c r="A175" s="3">
        <v>113</v>
      </c>
      <c r="B175" s="4">
        <v>54790</v>
      </c>
      <c r="C175" s="277" t="s">
        <v>119</v>
      </c>
      <c r="D175" s="277" t="s">
        <v>120</v>
      </c>
      <c r="E175" s="4" t="s">
        <v>18</v>
      </c>
      <c r="F175" s="3">
        <v>0</v>
      </c>
      <c r="G175" s="6">
        <v>180</v>
      </c>
      <c r="H175" s="6">
        <v>180</v>
      </c>
      <c r="I175" s="7">
        <v>72153501</v>
      </c>
      <c r="J175" s="3" t="s">
        <v>19</v>
      </c>
      <c r="K175" s="38" t="s">
        <v>19</v>
      </c>
      <c r="L175" s="68">
        <v>38000</v>
      </c>
      <c r="M175" s="68">
        <f t="shared" si="99"/>
        <v>6840000</v>
      </c>
      <c r="N175" s="68">
        <v>104000</v>
      </c>
      <c r="O175" s="68">
        <f t="shared" ref="O175:O180" si="133">H175*N175</f>
        <v>18720000</v>
      </c>
      <c r="P175" s="68">
        <v>27790</v>
      </c>
      <c r="Q175" s="68">
        <f t="shared" ref="Q175:Q180" si="134">H175*P175</f>
        <v>5002200</v>
      </c>
      <c r="R175" s="68">
        <f t="shared" si="130"/>
        <v>27790</v>
      </c>
      <c r="S175" s="68">
        <f t="shared" si="130"/>
        <v>5002200</v>
      </c>
      <c r="T175" s="68">
        <f t="shared" ref="T175:T180" si="135">AVERAGE(L175,N175,P175)</f>
        <v>56596.666666666664</v>
      </c>
      <c r="U175" s="68">
        <f t="shared" ref="U175:U180" si="136">MEDIAN(L175,N175,P175)</f>
        <v>38000</v>
      </c>
      <c r="V175" s="68">
        <f t="shared" ref="V175:V180" si="137">GEOMEAN(L175,N175,P175)</f>
        <v>47888.933015640381</v>
      </c>
      <c r="W175" s="68">
        <f t="shared" ref="W175:W180" si="138">STDEV(L175,N175,P175)</f>
        <v>41368.684210805317</v>
      </c>
      <c r="X175" s="69">
        <f t="shared" si="131"/>
        <v>0.86384643811743367</v>
      </c>
      <c r="Y175" s="68">
        <f t="shared" si="132"/>
        <v>56596.666666666664</v>
      </c>
      <c r="Z175" s="68">
        <f t="shared" ref="Z175:Z180" si="139">H175*Y175</f>
        <v>10187400</v>
      </c>
      <c r="AA175" s="61" t="s">
        <v>166</v>
      </c>
    </row>
    <row r="176" spans="1:27" ht="42.75" customHeight="1" x14ac:dyDescent="0.25">
      <c r="A176" s="3">
        <v>114</v>
      </c>
      <c r="B176" s="4">
        <v>54730</v>
      </c>
      <c r="C176" s="268" t="s">
        <v>99</v>
      </c>
      <c r="D176" s="268" t="s">
        <v>100</v>
      </c>
      <c r="E176" s="4" t="s">
        <v>18</v>
      </c>
      <c r="F176" s="3">
        <v>0</v>
      </c>
      <c r="G176" s="6">
        <v>5.0999999999999996</v>
      </c>
      <c r="H176" s="6">
        <v>5.0999999999999996</v>
      </c>
      <c r="I176" s="7">
        <v>72151303</v>
      </c>
      <c r="J176" s="3" t="s">
        <v>19</v>
      </c>
      <c r="K176" s="38" t="s">
        <v>19</v>
      </c>
      <c r="L176" s="68">
        <v>29000</v>
      </c>
      <c r="M176" s="68">
        <f t="shared" si="99"/>
        <v>147900</v>
      </c>
      <c r="N176" s="68">
        <v>78000</v>
      </c>
      <c r="O176" s="68">
        <f t="shared" si="133"/>
        <v>397800</v>
      </c>
      <c r="P176" s="68">
        <v>23817</v>
      </c>
      <c r="Q176" s="68">
        <f t="shared" si="134"/>
        <v>121466.7</v>
      </c>
      <c r="R176" s="68">
        <f t="shared" si="130"/>
        <v>23817</v>
      </c>
      <c r="S176" s="68">
        <f t="shared" si="130"/>
        <v>121466.7</v>
      </c>
      <c r="T176" s="68">
        <f t="shared" si="135"/>
        <v>43605.666666666664</v>
      </c>
      <c r="U176" s="68">
        <f t="shared" si="136"/>
        <v>29000</v>
      </c>
      <c r="V176" s="68">
        <f t="shared" si="137"/>
        <v>37768.223062938385</v>
      </c>
      <c r="W176" s="68">
        <f t="shared" si="138"/>
        <v>29898.88787786819</v>
      </c>
      <c r="X176" s="69">
        <f t="shared" si="131"/>
        <v>0.79164137079056007</v>
      </c>
      <c r="Y176" s="68">
        <f t="shared" si="132"/>
        <v>43605.666666666664</v>
      </c>
      <c r="Z176" s="68">
        <f t="shared" si="139"/>
        <v>222388.89999999997</v>
      </c>
      <c r="AA176" s="61" t="s">
        <v>166</v>
      </c>
    </row>
    <row r="177" spans="1:27" ht="42.75" customHeight="1" x14ac:dyDescent="0.25">
      <c r="A177" s="3">
        <v>115</v>
      </c>
      <c r="B177" s="4">
        <v>54760</v>
      </c>
      <c r="C177" s="277" t="s">
        <v>135</v>
      </c>
      <c r="D177" s="277" t="s">
        <v>136</v>
      </c>
      <c r="E177" s="4" t="s">
        <v>31</v>
      </c>
      <c r="F177" s="3">
        <v>0</v>
      </c>
      <c r="G177" s="6">
        <v>8</v>
      </c>
      <c r="H177" s="6">
        <v>8</v>
      </c>
      <c r="I177" s="7">
        <v>72154032</v>
      </c>
      <c r="J177" s="3" t="s">
        <v>19</v>
      </c>
      <c r="K177" s="38" t="s">
        <v>19</v>
      </c>
      <c r="L177" s="70">
        <v>380000</v>
      </c>
      <c r="M177" s="68">
        <f t="shared" si="99"/>
        <v>3040000</v>
      </c>
      <c r="N177" s="70">
        <v>104000</v>
      </c>
      <c r="O177" s="68">
        <f t="shared" si="133"/>
        <v>832000</v>
      </c>
      <c r="P177" s="70">
        <v>698072</v>
      </c>
      <c r="Q177" s="68">
        <f t="shared" si="134"/>
        <v>5584576</v>
      </c>
      <c r="R177" s="68">
        <f t="shared" si="130"/>
        <v>104000</v>
      </c>
      <c r="S177" s="68">
        <f t="shared" si="130"/>
        <v>832000</v>
      </c>
      <c r="T177" s="68">
        <f t="shared" si="135"/>
        <v>394024</v>
      </c>
      <c r="U177" s="68">
        <f t="shared" si="136"/>
        <v>380000</v>
      </c>
      <c r="V177" s="68">
        <f t="shared" si="137"/>
        <v>302161.44694237638</v>
      </c>
      <c r="W177" s="68">
        <f t="shared" si="138"/>
        <v>297284.19017499062</v>
      </c>
      <c r="X177" s="69">
        <f t="shared" si="131"/>
        <v>0.983858772134104</v>
      </c>
      <c r="Y177" s="68">
        <f t="shared" si="132"/>
        <v>394024</v>
      </c>
      <c r="Z177" s="68">
        <f t="shared" si="139"/>
        <v>3152192</v>
      </c>
      <c r="AA177" s="61" t="s">
        <v>166</v>
      </c>
    </row>
    <row r="178" spans="1:27" ht="39.75" customHeight="1" x14ac:dyDescent="0.25">
      <c r="A178" s="3">
        <v>116</v>
      </c>
      <c r="B178" s="4">
        <v>54760</v>
      </c>
      <c r="C178" s="268" t="s">
        <v>101</v>
      </c>
      <c r="D178" s="268"/>
      <c r="E178" s="11" t="s">
        <v>31</v>
      </c>
      <c r="F178" s="3">
        <v>0</v>
      </c>
      <c r="G178" s="12">
        <v>6</v>
      </c>
      <c r="H178" s="12">
        <v>6</v>
      </c>
      <c r="I178" s="7">
        <v>72154032</v>
      </c>
      <c r="J178" s="3" t="s">
        <v>19</v>
      </c>
      <c r="K178" s="38" t="s">
        <v>19</v>
      </c>
      <c r="L178" s="68">
        <v>340000</v>
      </c>
      <c r="M178" s="68">
        <f t="shared" si="99"/>
        <v>2040000</v>
      </c>
      <c r="N178" s="68">
        <v>91000</v>
      </c>
      <c r="O178" s="68">
        <f t="shared" si="133"/>
        <v>546000</v>
      </c>
      <c r="P178" s="68">
        <v>228120</v>
      </c>
      <c r="Q178" s="68">
        <f t="shared" si="134"/>
        <v>1368720</v>
      </c>
      <c r="R178" s="68">
        <f t="shared" si="130"/>
        <v>91000</v>
      </c>
      <c r="S178" s="68">
        <f t="shared" si="130"/>
        <v>546000</v>
      </c>
      <c r="T178" s="68">
        <f t="shared" si="135"/>
        <v>219706.66666666666</v>
      </c>
      <c r="U178" s="68">
        <f t="shared" si="136"/>
        <v>228120</v>
      </c>
      <c r="V178" s="68">
        <f t="shared" si="137"/>
        <v>191820.29626724054</v>
      </c>
      <c r="W178" s="68">
        <f t="shared" si="138"/>
        <v>124713.02311039263</v>
      </c>
      <c r="X178" s="69">
        <f t="shared" si="131"/>
        <v>0.65015551293198259</v>
      </c>
      <c r="Y178" s="68">
        <f t="shared" si="132"/>
        <v>219706.66666666666</v>
      </c>
      <c r="Z178" s="68">
        <f t="shared" si="139"/>
        <v>1318240</v>
      </c>
      <c r="AA178" s="61" t="s">
        <v>166</v>
      </c>
    </row>
    <row r="179" spans="1:27" ht="35.25" customHeight="1" x14ac:dyDescent="0.25">
      <c r="A179" s="3">
        <v>117</v>
      </c>
      <c r="B179" s="4">
        <v>54760</v>
      </c>
      <c r="C179" s="268" t="s">
        <v>102</v>
      </c>
      <c r="D179" s="268" t="s">
        <v>103</v>
      </c>
      <c r="E179" s="11" t="s">
        <v>18</v>
      </c>
      <c r="F179" s="3">
        <v>0</v>
      </c>
      <c r="G179" s="12">
        <v>35</v>
      </c>
      <c r="H179" s="12">
        <v>35</v>
      </c>
      <c r="I179" s="7">
        <v>72154032</v>
      </c>
      <c r="J179" s="3" t="s">
        <v>19</v>
      </c>
      <c r="K179" s="38" t="s">
        <v>19</v>
      </c>
      <c r="L179" s="68">
        <v>34000</v>
      </c>
      <c r="M179" s="68">
        <f t="shared" si="99"/>
        <v>1190000</v>
      </c>
      <c r="N179" s="68">
        <v>104000</v>
      </c>
      <c r="O179" s="68">
        <f t="shared" si="133"/>
        <v>3640000</v>
      </c>
      <c r="P179" s="68">
        <v>924800</v>
      </c>
      <c r="Q179" s="68">
        <f t="shared" si="134"/>
        <v>32368000</v>
      </c>
      <c r="R179" s="68">
        <f t="shared" si="130"/>
        <v>34000</v>
      </c>
      <c r="S179" s="68">
        <f t="shared" si="130"/>
        <v>1190000</v>
      </c>
      <c r="T179" s="68">
        <f t="shared" si="135"/>
        <v>354266.66666666669</v>
      </c>
      <c r="U179" s="68">
        <f t="shared" si="136"/>
        <v>104000</v>
      </c>
      <c r="V179" s="68">
        <f t="shared" si="137"/>
        <v>148429.4320963104</v>
      </c>
      <c r="W179" s="68">
        <f t="shared" si="138"/>
        <v>495334.44593863381</v>
      </c>
      <c r="X179" s="69">
        <f t="shared" si="131"/>
        <v>3.3371713341679401</v>
      </c>
      <c r="Y179" s="68">
        <f t="shared" si="132"/>
        <v>354266.66666666669</v>
      </c>
      <c r="Z179" s="68">
        <f t="shared" si="139"/>
        <v>12399333.333333334</v>
      </c>
      <c r="AA179" s="61" t="s">
        <v>166</v>
      </c>
    </row>
    <row r="180" spans="1:27" ht="42.75" customHeight="1" x14ac:dyDescent="0.25">
      <c r="A180" s="3">
        <v>118</v>
      </c>
      <c r="B180" s="4">
        <v>54760</v>
      </c>
      <c r="C180" s="277" t="s">
        <v>137</v>
      </c>
      <c r="D180" s="277" t="s">
        <v>138</v>
      </c>
      <c r="E180" s="11" t="s">
        <v>31</v>
      </c>
      <c r="F180" s="3">
        <v>0</v>
      </c>
      <c r="G180" s="12">
        <v>38</v>
      </c>
      <c r="H180" s="12">
        <v>38</v>
      </c>
      <c r="I180" s="7">
        <v>72152303</v>
      </c>
      <c r="J180" s="3" t="s">
        <v>19</v>
      </c>
      <c r="K180" s="38" t="s">
        <v>19</v>
      </c>
      <c r="L180" s="70">
        <v>650000</v>
      </c>
      <c r="M180" s="68">
        <f t="shared" si="99"/>
        <v>24700000</v>
      </c>
      <c r="N180" s="70">
        <v>260000</v>
      </c>
      <c r="O180" s="68">
        <f t="shared" si="133"/>
        <v>9880000</v>
      </c>
      <c r="P180" s="70">
        <v>1896000</v>
      </c>
      <c r="Q180" s="68">
        <f t="shared" si="134"/>
        <v>72048000</v>
      </c>
      <c r="R180" s="68">
        <f t="shared" si="130"/>
        <v>260000</v>
      </c>
      <c r="S180" s="68">
        <f t="shared" si="130"/>
        <v>9880000</v>
      </c>
      <c r="T180" s="68">
        <f t="shared" si="135"/>
        <v>935333.33333333337</v>
      </c>
      <c r="U180" s="68">
        <f t="shared" si="136"/>
        <v>650000</v>
      </c>
      <c r="V180" s="68">
        <f t="shared" si="137"/>
        <v>684292.34109376452</v>
      </c>
      <c r="W180" s="68">
        <f t="shared" si="138"/>
        <v>854508.8257784897</v>
      </c>
      <c r="X180" s="69">
        <f t="shared" si="131"/>
        <v>1.2487481949785573</v>
      </c>
      <c r="Y180" s="68">
        <f t="shared" si="132"/>
        <v>935333.33333333337</v>
      </c>
      <c r="Z180" s="68">
        <f t="shared" si="139"/>
        <v>35542666.666666672</v>
      </c>
      <c r="AA180" s="61" t="s">
        <v>166</v>
      </c>
    </row>
    <row r="181" spans="1:27" x14ac:dyDescent="0.25">
      <c r="A181" s="290"/>
      <c r="B181" s="290"/>
      <c r="C181" s="290"/>
      <c r="D181" s="290"/>
      <c r="E181" s="290"/>
      <c r="F181" s="290"/>
      <c r="G181" s="290"/>
      <c r="H181" s="290"/>
      <c r="I181" s="290"/>
      <c r="J181" s="290"/>
      <c r="K181" s="311"/>
      <c r="L181" s="50"/>
      <c r="M181" s="50"/>
      <c r="N181" s="50"/>
      <c r="O181" s="50"/>
      <c r="P181" s="50"/>
      <c r="Q181" s="50"/>
      <c r="R181" s="78"/>
      <c r="S181" s="78"/>
      <c r="T181" s="74"/>
      <c r="U181" s="74"/>
      <c r="V181" s="74"/>
      <c r="W181" s="74"/>
      <c r="X181" s="74"/>
      <c r="Y181" s="74"/>
      <c r="Z181" s="74"/>
      <c r="AA181" s="74"/>
    </row>
    <row r="182" spans="1:27" x14ac:dyDescent="0.25">
      <c r="A182" s="9" t="s">
        <v>139</v>
      </c>
      <c r="B182" s="9"/>
      <c r="C182" s="9"/>
      <c r="D182" s="9"/>
      <c r="E182" s="283" t="s">
        <v>1</v>
      </c>
      <c r="F182" s="283"/>
      <c r="G182" s="283"/>
      <c r="H182" s="283"/>
      <c r="I182" s="309">
        <v>164000001829</v>
      </c>
      <c r="J182" s="309"/>
      <c r="K182" s="309"/>
      <c r="L182" s="50"/>
      <c r="M182" s="50"/>
      <c r="N182" s="50"/>
      <c r="O182" s="50"/>
      <c r="P182" s="50"/>
      <c r="Q182" s="50"/>
      <c r="R182" s="78"/>
      <c r="S182" s="78"/>
      <c r="T182" s="74"/>
      <c r="U182" s="74"/>
      <c r="V182" s="74"/>
      <c r="W182" s="74"/>
      <c r="X182" s="74"/>
      <c r="Y182" s="74"/>
      <c r="Z182" s="74"/>
      <c r="AA182" s="74"/>
    </row>
    <row r="183" spans="1:27" x14ac:dyDescent="0.25">
      <c r="A183" s="256" t="s">
        <v>2</v>
      </c>
      <c r="B183" s="256"/>
      <c r="C183" s="256"/>
      <c r="D183" s="256"/>
      <c r="E183" s="256" t="s">
        <v>3</v>
      </c>
      <c r="F183" s="256"/>
      <c r="G183" s="256" t="s">
        <v>4</v>
      </c>
      <c r="H183" s="256"/>
      <c r="I183" s="256"/>
      <c r="J183" s="256"/>
      <c r="K183" s="306"/>
      <c r="L183" s="50"/>
      <c r="M183" s="50"/>
      <c r="N183" s="50"/>
      <c r="O183" s="50"/>
      <c r="P183" s="50"/>
      <c r="Q183" s="50"/>
      <c r="R183" s="78"/>
      <c r="S183" s="78"/>
      <c r="T183" s="74"/>
      <c r="U183" s="74"/>
      <c r="V183" s="74"/>
      <c r="W183" s="74"/>
      <c r="X183" s="74"/>
      <c r="Y183" s="74"/>
      <c r="Z183" s="74"/>
      <c r="AA183" s="74"/>
    </row>
    <row r="184" spans="1:27" ht="15" customHeight="1" x14ac:dyDescent="0.25">
      <c r="A184" s="256" t="s">
        <v>27</v>
      </c>
      <c r="B184" s="256"/>
      <c r="C184" s="256"/>
      <c r="D184" s="256"/>
      <c r="E184" s="256" t="s">
        <v>28</v>
      </c>
      <c r="F184" s="256"/>
      <c r="G184" s="256"/>
      <c r="H184" s="256"/>
      <c r="I184" s="256"/>
      <c r="J184" s="256"/>
      <c r="K184" s="306"/>
      <c r="L184" s="262" t="s">
        <v>162</v>
      </c>
      <c r="M184" s="262"/>
      <c r="N184" s="263" t="s">
        <v>164</v>
      </c>
      <c r="O184" s="263"/>
      <c r="P184" s="264" t="s">
        <v>163</v>
      </c>
      <c r="Q184" s="264"/>
      <c r="R184" s="265" t="s">
        <v>159</v>
      </c>
      <c r="S184" s="265"/>
      <c r="T184" s="266" t="s">
        <v>166</v>
      </c>
      <c r="U184" s="267" t="s">
        <v>167</v>
      </c>
      <c r="V184" s="258" t="s">
        <v>168</v>
      </c>
      <c r="W184" s="259" t="s">
        <v>169</v>
      </c>
      <c r="X184" s="260" t="s">
        <v>174</v>
      </c>
      <c r="Y184" s="271" t="s">
        <v>170</v>
      </c>
      <c r="Z184" s="272"/>
      <c r="AA184" s="308" t="s">
        <v>171</v>
      </c>
    </row>
    <row r="185" spans="1:27" ht="45" x14ac:dyDescent="0.25">
      <c r="A185" s="1" t="s">
        <v>7</v>
      </c>
      <c r="B185" s="51" t="s">
        <v>8</v>
      </c>
      <c r="C185" s="256" t="s">
        <v>9</v>
      </c>
      <c r="D185" s="256"/>
      <c r="E185" s="51" t="s">
        <v>10</v>
      </c>
      <c r="F185" s="2" t="s">
        <v>11</v>
      </c>
      <c r="G185" s="51" t="s">
        <v>12</v>
      </c>
      <c r="H185" s="2" t="s">
        <v>13</v>
      </c>
      <c r="I185" s="51" t="s">
        <v>14</v>
      </c>
      <c r="J185" s="51" t="s">
        <v>15</v>
      </c>
      <c r="K185" s="55" t="s">
        <v>16</v>
      </c>
      <c r="L185" s="45" t="s">
        <v>160</v>
      </c>
      <c r="M185" s="45" t="s">
        <v>161</v>
      </c>
      <c r="N185" s="46" t="s">
        <v>160</v>
      </c>
      <c r="O185" s="46" t="s">
        <v>161</v>
      </c>
      <c r="P185" s="47" t="s">
        <v>160</v>
      </c>
      <c r="Q185" s="47" t="s">
        <v>161</v>
      </c>
      <c r="R185" s="76" t="s">
        <v>160</v>
      </c>
      <c r="S185" s="76" t="s">
        <v>161</v>
      </c>
      <c r="T185" s="266"/>
      <c r="U185" s="267"/>
      <c r="V185" s="258"/>
      <c r="W185" s="259"/>
      <c r="X185" s="261"/>
      <c r="Y185" s="77" t="s">
        <v>160</v>
      </c>
      <c r="Z185" s="77" t="s">
        <v>161</v>
      </c>
      <c r="AA185" s="308"/>
    </row>
    <row r="186" spans="1:27" ht="24" customHeight="1" x14ac:dyDescent="0.25">
      <c r="A186" s="3">
        <v>119</v>
      </c>
      <c r="B186" s="4">
        <v>54522</v>
      </c>
      <c r="C186" s="257" t="s">
        <v>38</v>
      </c>
      <c r="D186" s="257"/>
      <c r="E186" s="4" t="s">
        <v>39</v>
      </c>
      <c r="F186" s="3">
        <v>0</v>
      </c>
      <c r="G186" s="6">
        <v>25.67</v>
      </c>
      <c r="H186" s="6">
        <v>25.67</v>
      </c>
      <c r="I186" s="7">
        <v>72152601</v>
      </c>
      <c r="J186" s="3" t="s">
        <v>19</v>
      </c>
      <c r="K186" s="38" t="s">
        <v>19</v>
      </c>
      <c r="L186" s="68">
        <v>35000</v>
      </c>
      <c r="M186" s="68">
        <f t="shared" si="99"/>
        <v>898450.00000000012</v>
      </c>
      <c r="N186" s="68">
        <v>52000</v>
      </c>
      <c r="O186" s="68">
        <f>H186*N186</f>
        <v>1334840</v>
      </c>
      <c r="P186" s="68">
        <v>85702</v>
      </c>
      <c r="Q186" s="68">
        <f>H186*P186</f>
        <v>2199970.3400000003</v>
      </c>
      <c r="R186" s="68">
        <f t="shared" ref="R186:S189" si="140">MIN(L186,N186,P186)</f>
        <v>35000</v>
      </c>
      <c r="S186" s="68">
        <f t="shared" si="140"/>
        <v>898450.00000000012</v>
      </c>
      <c r="T186" s="68">
        <f>AVERAGE(L186,N186,P186)</f>
        <v>57567.333333333336</v>
      </c>
      <c r="U186" s="68">
        <f>MEDIAN(L186,N186,P186)</f>
        <v>52000</v>
      </c>
      <c r="V186" s="68">
        <f>GEOMEAN(L186,N186,P186)</f>
        <v>53829.554018620489</v>
      </c>
      <c r="W186" s="68">
        <f>STDEV(L186,N186,P186)</f>
        <v>25805.418061588018</v>
      </c>
      <c r="X186" s="69">
        <f t="shared" ref="X186:X189" si="141">W186/V186</f>
        <v>0.47939126623009953</v>
      </c>
      <c r="Y186" s="68">
        <f>+T186</f>
        <v>57567.333333333336</v>
      </c>
      <c r="Z186" s="68">
        <f>H186*Y186</f>
        <v>1477753.4466666668</v>
      </c>
      <c r="AA186" s="61" t="s">
        <v>166</v>
      </c>
    </row>
    <row r="187" spans="1:27" ht="30.75" customHeight="1" x14ac:dyDescent="0.25">
      <c r="A187" s="3">
        <v>120</v>
      </c>
      <c r="B187" s="4">
        <v>54522</v>
      </c>
      <c r="C187" s="257" t="s">
        <v>40</v>
      </c>
      <c r="D187" s="257" t="s">
        <v>114</v>
      </c>
      <c r="E187" s="4" t="s">
        <v>18</v>
      </c>
      <c r="F187" s="3">
        <v>0</v>
      </c>
      <c r="G187" s="6">
        <v>60</v>
      </c>
      <c r="H187" s="6">
        <v>60</v>
      </c>
      <c r="I187" s="7">
        <v>72152601</v>
      </c>
      <c r="J187" s="3" t="s">
        <v>19</v>
      </c>
      <c r="K187" s="38" t="s">
        <v>19</v>
      </c>
      <c r="L187" s="68">
        <v>38000</v>
      </c>
      <c r="M187" s="68">
        <f t="shared" si="99"/>
        <v>2280000</v>
      </c>
      <c r="N187" s="68">
        <v>67600</v>
      </c>
      <c r="O187" s="68">
        <f t="shared" ref="O187:O189" si="142">H187*N187</f>
        <v>4056000</v>
      </c>
      <c r="P187" s="68">
        <v>45025</v>
      </c>
      <c r="Q187" s="68">
        <f t="shared" ref="Q187:Q189" si="143">H187*P187</f>
        <v>2701500</v>
      </c>
      <c r="R187" s="68">
        <f t="shared" si="140"/>
        <v>38000</v>
      </c>
      <c r="S187" s="68">
        <f t="shared" si="140"/>
        <v>2280000</v>
      </c>
      <c r="T187" s="68">
        <f t="shared" ref="T187:T189" si="144">AVERAGE(L187,N187,P187)</f>
        <v>50208.333333333336</v>
      </c>
      <c r="U187" s="68">
        <f t="shared" ref="U187:U189" si="145">MEDIAN(L187,N187,P187)</f>
        <v>45025</v>
      </c>
      <c r="V187" s="68">
        <f t="shared" ref="V187:V189" si="146">GEOMEAN(L187,N187,P187)</f>
        <v>48722.325032866414</v>
      </c>
      <c r="W187" s="68">
        <f t="shared" ref="W187:W189" si="147">STDEV(L187,N187,P187)</f>
        <v>15465.775387394371</v>
      </c>
      <c r="X187" s="69">
        <f t="shared" si="141"/>
        <v>0.31742687519451684</v>
      </c>
      <c r="Y187" s="68">
        <f>+T187</f>
        <v>50208.333333333336</v>
      </c>
      <c r="Z187" s="68">
        <f t="shared" ref="Z187:Z189" si="148">H187*Y187</f>
        <v>3012500</v>
      </c>
      <c r="AA187" s="61" t="s">
        <v>166</v>
      </c>
    </row>
    <row r="188" spans="1:27" ht="29.25" customHeight="1" x14ac:dyDescent="0.25">
      <c r="A188" s="3">
        <v>121</v>
      </c>
      <c r="B188" s="3">
        <v>54560</v>
      </c>
      <c r="C188" s="268" t="s">
        <v>111</v>
      </c>
      <c r="D188" s="268"/>
      <c r="E188" s="4" t="s">
        <v>18</v>
      </c>
      <c r="F188" s="3">
        <v>0</v>
      </c>
      <c r="G188" s="6">
        <v>161</v>
      </c>
      <c r="H188" s="6">
        <v>161</v>
      </c>
      <c r="I188" s="7">
        <v>72101501</v>
      </c>
      <c r="J188" s="3" t="s">
        <v>19</v>
      </c>
      <c r="K188" s="38" t="s">
        <v>19</v>
      </c>
      <c r="L188" s="68">
        <v>12000</v>
      </c>
      <c r="M188" s="68">
        <f t="shared" si="99"/>
        <v>1932000</v>
      </c>
      <c r="N188" s="68">
        <v>15600</v>
      </c>
      <c r="O188" s="68">
        <f t="shared" si="142"/>
        <v>2511600</v>
      </c>
      <c r="P188" s="68">
        <v>25287</v>
      </c>
      <c r="Q188" s="68">
        <f t="shared" si="143"/>
        <v>4071207</v>
      </c>
      <c r="R188" s="68">
        <f t="shared" si="140"/>
        <v>12000</v>
      </c>
      <c r="S188" s="68">
        <f t="shared" si="140"/>
        <v>1932000</v>
      </c>
      <c r="T188" s="68">
        <f t="shared" si="144"/>
        <v>17629</v>
      </c>
      <c r="U188" s="68">
        <f t="shared" si="145"/>
        <v>15600</v>
      </c>
      <c r="V188" s="68">
        <f t="shared" si="146"/>
        <v>16790.658071529262</v>
      </c>
      <c r="W188" s="68">
        <f t="shared" si="147"/>
        <v>6871.9519061180863</v>
      </c>
      <c r="X188" s="69">
        <f t="shared" si="141"/>
        <v>0.40927233922834577</v>
      </c>
      <c r="Y188" s="68">
        <f t="shared" ref="Y188:Y189" si="149">+T188</f>
        <v>17629</v>
      </c>
      <c r="Z188" s="68">
        <f t="shared" si="148"/>
        <v>2838269</v>
      </c>
      <c r="AA188" s="61" t="s">
        <v>166</v>
      </c>
    </row>
    <row r="189" spans="1:27" ht="27.75" customHeight="1" x14ac:dyDescent="0.25">
      <c r="A189" s="3">
        <v>122</v>
      </c>
      <c r="B189" s="4">
        <v>54522</v>
      </c>
      <c r="C189" s="268" t="s">
        <v>117</v>
      </c>
      <c r="D189" s="268" t="s">
        <v>118</v>
      </c>
      <c r="E189" s="4" t="s">
        <v>18</v>
      </c>
      <c r="F189" s="3">
        <v>0</v>
      </c>
      <c r="G189" s="6">
        <v>170</v>
      </c>
      <c r="H189" s="6">
        <v>170</v>
      </c>
      <c r="I189" s="7">
        <v>72152605</v>
      </c>
      <c r="J189" s="3" t="s">
        <v>19</v>
      </c>
      <c r="K189" s="38" t="s">
        <v>19</v>
      </c>
      <c r="L189" s="68">
        <v>58000</v>
      </c>
      <c r="M189" s="68">
        <f t="shared" si="99"/>
        <v>9860000</v>
      </c>
      <c r="N189" s="68">
        <v>39000</v>
      </c>
      <c r="O189" s="68">
        <f t="shared" si="142"/>
        <v>6630000</v>
      </c>
      <c r="P189" s="68">
        <v>75460</v>
      </c>
      <c r="Q189" s="68">
        <f t="shared" si="143"/>
        <v>12828200</v>
      </c>
      <c r="R189" s="68">
        <f t="shared" si="140"/>
        <v>39000</v>
      </c>
      <c r="S189" s="68">
        <f t="shared" si="140"/>
        <v>6630000</v>
      </c>
      <c r="T189" s="68">
        <f t="shared" si="144"/>
        <v>57486.666666666664</v>
      </c>
      <c r="U189" s="68">
        <f t="shared" si="145"/>
        <v>58000</v>
      </c>
      <c r="V189" s="68">
        <f t="shared" si="146"/>
        <v>55471.486042914912</v>
      </c>
      <c r="W189" s="68">
        <f t="shared" si="147"/>
        <v>18235.419746562813</v>
      </c>
      <c r="X189" s="69">
        <f t="shared" si="141"/>
        <v>0.32873501410175271</v>
      </c>
      <c r="Y189" s="68">
        <f t="shared" si="149"/>
        <v>57486.666666666664</v>
      </c>
      <c r="Z189" s="68">
        <f t="shared" si="148"/>
        <v>9772733.3333333321</v>
      </c>
      <c r="AA189" s="61" t="s">
        <v>166</v>
      </c>
    </row>
    <row r="190" spans="1:27" x14ac:dyDescent="0.25">
      <c r="A190" s="88"/>
      <c r="B190" s="88"/>
      <c r="C190" s="89"/>
      <c r="D190" s="89"/>
      <c r="E190" s="88"/>
      <c r="F190" s="88"/>
      <c r="G190" s="90"/>
      <c r="H190" s="90"/>
      <c r="I190" s="88"/>
      <c r="J190" s="88"/>
      <c r="K190" s="88"/>
      <c r="L190" s="50"/>
      <c r="M190" s="50"/>
      <c r="N190" s="50"/>
      <c r="O190" s="50"/>
      <c r="P190" s="50"/>
      <c r="Q190" s="50"/>
      <c r="R190" s="78"/>
      <c r="S190" s="78"/>
      <c r="T190" s="74"/>
      <c r="U190" s="74"/>
      <c r="V190" s="74"/>
      <c r="W190" s="74"/>
      <c r="X190" s="74"/>
      <c r="Y190" s="74"/>
      <c r="Z190" s="74"/>
      <c r="AA190" s="74"/>
    </row>
    <row r="191" spans="1:27" x14ac:dyDescent="0.25">
      <c r="A191" s="256" t="s">
        <v>2</v>
      </c>
      <c r="B191" s="256"/>
      <c r="C191" s="256"/>
      <c r="D191" s="256"/>
      <c r="E191" s="256" t="s">
        <v>3</v>
      </c>
      <c r="F191" s="256"/>
      <c r="G191" s="256" t="s">
        <v>4</v>
      </c>
      <c r="H191" s="256"/>
      <c r="I191" s="256"/>
      <c r="J191" s="256"/>
      <c r="K191" s="306"/>
      <c r="L191" s="50"/>
      <c r="M191" s="50"/>
      <c r="N191" s="50"/>
      <c r="O191" s="50"/>
      <c r="P191" s="50"/>
      <c r="Q191" s="50"/>
      <c r="R191" s="78"/>
      <c r="S191" s="78"/>
      <c r="T191" s="74"/>
      <c r="U191" s="74"/>
      <c r="V191" s="74"/>
      <c r="W191" s="74"/>
      <c r="X191" s="74"/>
      <c r="Y191" s="74"/>
      <c r="Z191" s="74"/>
      <c r="AA191" s="74"/>
    </row>
    <row r="192" spans="1:27" ht="15" customHeight="1" x14ac:dyDescent="0.25">
      <c r="A192" s="256" t="s">
        <v>51</v>
      </c>
      <c r="B192" s="256"/>
      <c r="C192" s="256"/>
      <c r="D192" s="256"/>
      <c r="E192" s="256" t="s">
        <v>52</v>
      </c>
      <c r="F192" s="256"/>
      <c r="G192" s="256"/>
      <c r="H192" s="256"/>
      <c r="I192" s="256"/>
      <c r="J192" s="256"/>
      <c r="K192" s="306"/>
      <c r="L192" s="262" t="s">
        <v>162</v>
      </c>
      <c r="M192" s="262"/>
      <c r="N192" s="263" t="s">
        <v>164</v>
      </c>
      <c r="O192" s="263"/>
      <c r="P192" s="264" t="s">
        <v>163</v>
      </c>
      <c r="Q192" s="264"/>
      <c r="R192" s="265" t="s">
        <v>159</v>
      </c>
      <c r="S192" s="265"/>
      <c r="T192" s="266" t="s">
        <v>166</v>
      </c>
      <c r="U192" s="267" t="s">
        <v>167</v>
      </c>
      <c r="V192" s="258" t="s">
        <v>168</v>
      </c>
      <c r="W192" s="259" t="s">
        <v>169</v>
      </c>
      <c r="X192" s="260" t="s">
        <v>174</v>
      </c>
      <c r="Y192" s="271" t="s">
        <v>170</v>
      </c>
      <c r="Z192" s="272"/>
      <c r="AA192" s="308" t="s">
        <v>171</v>
      </c>
    </row>
    <row r="193" spans="1:27" ht="45" x14ac:dyDescent="0.25">
      <c r="A193" s="1" t="s">
        <v>7</v>
      </c>
      <c r="B193" s="51" t="s">
        <v>8</v>
      </c>
      <c r="C193" s="256" t="s">
        <v>9</v>
      </c>
      <c r="D193" s="256"/>
      <c r="E193" s="51" t="s">
        <v>10</v>
      </c>
      <c r="F193" s="2" t="s">
        <v>11</v>
      </c>
      <c r="G193" s="51" t="s">
        <v>12</v>
      </c>
      <c r="H193" s="2" t="s">
        <v>13</v>
      </c>
      <c r="I193" s="51" t="s">
        <v>14</v>
      </c>
      <c r="J193" s="51" t="s">
        <v>15</v>
      </c>
      <c r="K193" s="55" t="s">
        <v>16</v>
      </c>
      <c r="L193" s="45" t="s">
        <v>160</v>
      </c>
      <c r="M193" s="45" t="s">
        <v>161</v>
      </c>
      <c r="N193" s="46" t="s">
        <v>160</v>
      </c>
      <c r="O193" s="46" t="s">
        <v>161</v>
      </c>
      <c r="P193" s="47" t="s">
        <v>160</v>
      </c>
      <c r="Q193" s="47" t="s">
        <v>161</v>
      </c>
      <c r="R193" s="76" t="s">
        <v>160</v>
      </c>
      <c r="S193" s="76" t="s">
        <v>161</v>
      </c>
      <c r="T193" s="266"/>
      <c r="U193" s="267"/>
      <c r="V193" s="258"/>
      <c r="W193" s="259"/>
      <c r="X193" s="261"/>
      <c r="Y193" s="77" t="s">
        <v>160</v>
      </c>
      <c r="Z193" s="77" t="s">
        <v>161</v>
      </c>
      <c r="AA193" s="308"/>
    </row>
    <row r="194" spans="1:27" ht="47.25" customHeight="1" x14ac:dyDescent="0.25">
      <c r="A194" s="3">
        <v>123</v>
      </c>
      <c r="B194" s="4">
        <v>54611</v>
      </c>
      <c r="C194" s="277" t="s">
        <v>123</v>
      </c>
      <c r="D194" s="277"/>
      <c r="E194" s="4" t="s">
        <v>58</v>
      </c>
      <c r="F194" s="3">
        <v>0</v>
      </c>
      <c r="G194" s="6">
        <v>8</v>
      </c>
      <c r="H194" s="6">
        <v>8</v>
      </c>
      <c r="I194" s="7" t="s">
        <v>124</v>
      </c>
      <c r="J194" s="3" t="s">
        <v>19</v>
      </c>
      <c r="K194" s="38" t="s">
        <v>19</v>
      </c>
      <c r="L194" s="68">
        <v>165000</v>
      </c>
      <c r="M194" s="68">
        <f t="shared" si="99"/>
        <v>1320000</v>
      </c>
      <c r="N194" s="68">
        <v>52000</v>
      </c>
      <c r="O194" s="68">
        <f>H194*N194</f>
        <v>416000</v>
      </c>
      <c r="P194" s="68">
        <v>91000</v>
      </c>
      <c r="Q194" s="68">
        <f>H194*P194</f>
        <v>728000</v>
      </c>
      <c r="R194" s="68">
        <f t="shared" ref="R194:S196" si="150">MIN(L194,N194,P194)</f>
        <v>52000</v>
      </c>
      <c r="S194" s="68">
        <f t="shared" si="150"/>
        <v>416000</v>
      </c>
      <c r="T194" s="68">
        <f>AVERAGE(L194,N194,P194)</f>
        <v>102666.66666666667</v>
      </c>
      <c r="U194" s="68">
        <f>MEDIAN(L194,N194,P194)</f>
        <v>91000</v>
      </c>
      <c r="V194" s="68">
        <f>GEOMEAN(L194,N194,P194)</f>
        <v>92082.314483152251</v>
      </c>
      <c r="W194" s="68">
        <f>STDEV(L194,N194,P194)</f>
        <v>57396.283271073691</v>
      </c>
      <c r="X194" s="69">
        <f t="shared" ref="X194:X196" si="151">W194/V194</f>
        <v>0.62331495025111627</v>
      </c>
      <c r="Y194" s="68">
        <f>+T194</f>
        <v>102666.66666666667</v>
      </c>
      <c r="Z194" s="68">
        <f>H194*Y194</f>
        <v>821333.33333333337</v>
      </c>
      <c r="AA194" s="61" t="s">
        <v>166</v>
      </c>
    </row>
    <row r="195" spans="1:27" ht="48" customHeight="1" x14ac:dyDescent="0.25">
      <c r="A195" s="3">
        <v>124</v>
      </c>
      <c r="B195" s="4">
        <v>54611</v>
      </c>
      <c r="C195" s="257" t="s">
        <v>57</v>
      </c>
      <c r="D195" s="257"/>
      <c r="E195" s="4" t="s">
        <v>58</v>
      </c>
      <c r="F195" s="3">
        <v>0</v>
      </c>
      <c r="G195" s="6">
        <v>10</v>
      </c>
      <c r="H195" s="6">
        <v>10</v>
      </c>
      <c r="I195" s="7" t="s">
        <v>59</v>
      </c>
      <c r="J195" s="3" t="s">
        <v>19</v>
      </c>
      <c r="K195" s="38" t="s">
        <v>19</v>
      </c>
      <c r="L195" s="68">
        <v>70000</v>
      </c>
      <c r="M195" s="68">
        <f t="shared" si="99"/>
        <v>700000</v>
      </c>
      <c r="N195" s="68">
        <v>52000</v>
      </c>
      <c r="O195" s="68">
        <f t="shared" ref="O195" si="152">H195*N195</f>
        <v>520000</v>
      </c>
      <c r="P195" s="68">
        <v>78520</v>
      </c>
      <c r="Q195" s="68">
        <f t="shared" ref="Q195:Q196" si="153">H195*P195</f>
        <v>785200</v>
      </c>
      <c r="R195" s="68">
        <f t="shared" si="150"/>
        <v>52000</v>
      </c>
      <c r="S195" s="68">
        <f t="shared" si="150"/>
        <v>520000</v>
      </c>
      <c r="T195" s="68">
        <f t="shared" ref="T195:T196" si="154">AVERAGE(L195,N195,P195)</f>
        <v>66840</v>
      </c>
      <c r="U195" s="68">
        <f t="shared" ref="U195:U196" si="155">MEDIAN(L195,N195,P195)</f>
        <v>70000</v>
      </c>
      <c r="V195" s="68">
        <f t="shared" ref="V195:V196" si="156">GEOMEAN(L195,N195,P195)</f>
        <v>65870.94462827043</v>
      </c>
      <c r="W195" s="68">
        <f t="shared" ref="W195:W196" si="157">STDEV(L195,N195,P195)</f>
        <v>13539.45346016596</v>
      </c>
      <c r="X195" s="69">
        <f t="shared" si="151"/>
        <v>0.20554515403677862</v>
      </c>
      <c r="Y195" s="68">
        <f t="shared" ref="Y195:Y196" si="158">+T195</f>
        <v>66840</v>
      </c>
      <c r="Z195" s="68">
        <f t="shared" ref="Z195:Z196" si="159">H195*Y195</f>
        <v>668400</v>
      </c>
      <c r="AA195" s="61" t="s">
        <v>166</v>
      </c>
    </row>
    <row r="196" spans="1:27" ht="119.25" customHeight="1" x14ac:dyDescent="0.25">
      <c r="A196" s="3">
        <v>125</v>
      </c>
      <c r="B196" s="4">
        <v>54611</v>
      </c>
      <c r="C196" s="279" t="s">
        <v>61</v>
      </c>
      <c r="D196" s="279" t="s">
        <v>62</v>
      </c>
      <c r="E196" s="4" t="s">
        <v>58</v>
      </c>
      <c r="F196" s="3">
        <v>0</v>
      </c>
      <c r="G196" s="6">
        <v>4</v>
      </c>
      <c r="H196" s="6">
        <v>4</v>
      </c>
      <c r="I196" s="7" t="s">
        <v>124</v>
      </c>
      <c r="J196" s="3" t="s">
        <v>19</v>
      </c>
      <c r="K196" s="38" t="s">
        <v>19</v>
      </c>
      <c r="L196" s="68">
        <v>140000</v>
      </c>
      <c r="M196" s="68">
        <f t="shared" si="99"/>
        <v>560000</v>
      </c>
      <c r="N196" s="68">
        <v>45500</v>
      </c>
      <c r="O196" s="68">
        <f>H196*N196</f>
        <v>182000</v>
      </c>
      <c r="P196" s="68">
        <v>51220</v>
      </c>
      <c r="Q196" s="68">
        <f t="shared" si="153"/>
        <v>204880</v>
      </c>
      <c r="R196" s="68">
        <f t="shared" si="150"/>
        <v>45500</v>
      </c>
      <c r="S196" s="68">
        <f t="shared" si="150"/>
        <v>182000</v>
      </c>
      <c r="T196" s="68">
        <f t="shared" si="154"/>
        <v>78906.666666666672</v>
      </c>
      <c r="U196" s="68">
        <f t="shared" si="155"/>
        <v>51220</v>
      </c>
      <c r="V196" s="68">
        <f t="shared" si="156"/>
        <v>68842.981187807614</v>
      </c>
      <c r="W196" s="68">
        <f t="shared" si="157"/>
        <v>52985.621949103646</v>
      </c>
      <c r="X196" s="69">
        <f t="shared" si="151"/>
        <v>0.76965902746942094</v>
      </c>
      <c r="Y196" s="68">
        <f t="shared" si="158"/>
        <v>78906.666666666672</v>
      </c>
      <c r="Z196" s="68">
        <f t="shared" si="159"/>
        <v>315626.66666666669</v>
      </c>
      <c r="AA196" s="61" t="s">
        <v>166</v>
      </c>
    </row>
    <row r="197" spans="1:27" x14ac:dyDescent="0.25">
      <c r="A197" s="88"/>
      <c r="B197" s="88"/>
      <c r="C197" s="89"/>
      <c r="D197" s="89"/>
      <c r="E197" s="88"/>
      <c r="F197" s="88"/>
      <c r="G197" s="90"/>
      <c r="H197" s="90"/>
      <c r="I197" s="88"/>
      <c r="J197" s="88"/>
      <c r="K197" s="88"/>
      <c r="L197" s="50"/>
      <c r="M197" s="50"/>
      <c r="N197" s="50"/>
      <c r="O197" s="50"/>
      <c r="P197" s="50"/>
      <c r="Q197" s="50"/>
      <c r="R197" s="78"/>
      <c r="S197" s="78"/>
      <c r="T197" s="74"/>
      <c r="U197" s="74"/>
      <c r="V197" s="74"/>
      <c r="W197" s="74"/>
      <c r="X197" s="74"/>
      <c r="Y197" s="74"/>
      <c r="Z197" s="74"/>
      <c r="AA197" s="74"/>
    </row>
    <row r="198" spans="1:27" x14ac:dyDescent="0.25">
      <c r="A198" s="256" t="s">
        <v>2</v>
      </c>
      <c r="B198" s="256"/>
      <c r="C198" s="256"/>
      <c r="D198" s="256"/>
      <c r="E198" s="256" t="s">
        <v>3</v>
      </c>
      <c r="F198" s="256"/>
      <c r="G198" s="256" t="s">
        <v>4</v>
      </c>
      <c r="H198" s="256"/>
      <c r="I198" s="256"/>
      <c r="J198" s="256"/>
      <c r="K198" s="306"/>
      <c r="L198" s="50"/>
      <c r="M198" s="50"/>
      <c r="N198" s="50"/>
      <c r="O198" s="50"/>
      <c r="P198" s="50"/>
      <c r="Q198" s="50"/>
      <c r="R198" s="78"/>
      <c r="S198" s="78"/>
      <c r="T198" s="74"/>
      <c r="U198" s="74"/>
      <c r="V198" s="74"/>
      <c r="W198" s="74"/>
      <c r="X198" s="74"/>
      <c r="Y198" s="74"/>
      <c r="Z198" s="74"/>
      <c r="AA198" s="74"/>
    </row>
    <row r="199" spans="1:27" ht="15" customHeight="1" x14ac:dyDescent="0.25">
      <c r="A199" s="256" t="s">
        <v>95</v>
      </c>
      <c r="B199" s="256"/>
      <c r="C199" s="256"/>
      <c r="D199" s="256"/>
      <c r="E199" s="256" t="s">
        <v>96</v>
      </c>
      <c r="F199" s="256"/>
      <c r="G199" s="256"/>
      <c r="H199" s="256"/>
      <c r="I199" s="256"/>
      <c r="J199" s="256"/>
      <c r="K199" s="306"/>
      <c r="L199" s="262" t="s">
        <v>162</v>
      </c>
      <c r="M199" s="262"/>
      <c r="N199" s="263" t="s">
        <v>164</v>
      </c>
      <c r="O199" s="263"/>
      <c r="P199" s="264" t="s">
        <v>163</v>
      </c>
      <c r="Q199" s="264"/>
      <c r="R199" s="265" t="s">
        <v>159</v>
      </c>
      <c r="S199" s="265"/>
      <c r="T199" s="266" t="s">
        <v>166</v>
      </c>
      <c r="U199" s="267" t="s">
        <v>167</v>
      </c>
      <c r="V199" s="258" t="s">
        <v>168</v>
      </c>
      <c r="W199" s="259" t="s">
        <v>169</v>
      </c>
      <c r="X199" s="260" t="s">
        <v>174</v>
      </c>
      <c r="Y199" s="271" t="s">
        <v>170</v>
      </c>
      <c r="Z199" s="272"/>
      <c r="AA199" s="308" t="s">
        <v>171</v>
      </c>
    </row>
    <row r="200" spans="1:27" ht="25.5" customHeight="1" x14ac:dyDescent="0.25">
      <c r="A200" s="1" t="s">
        <v>7</v>
      </c>
      <c r="B200" s="51" t="s">
        <v>8</v>
      </c>
      <c r="C200" s="256" t="s">
        <v>9</v>
      </c>
      <c r="D200" s="256"/>
      <c r="E200" s="51" t="s">
        <v>10</v>
      </c>
      <c r="F200" s="2" t="s">
        <v>11</v>
      </c>
      <c r="G200" s="51" t="s">
        <v>12</v>
      </c>
      <c r="H200" s="2" t="s">
        <v>13</v>
      </c>
      <c r="I200" s="51" t="s">
        <v>14</v>
      </c>
      <c r="J200" s="51" t="s">
        <v>15</v>
      </c>
      <c r="K200" s="55" t="s">
        <v>16</v>
      </c>
      <c r="L200" s="45" t="s">
        <v>160</v>
      </c>
      <c r="M200" s="45" t="s">
        <v>161</v>
      </c>
      <c r="N200" s="46" t="s">
        <v>160</v>
      </c>
      <c r="O200" s="46" t="s">
        <v>161</v>
      </c>
      <c r="P200" s="47" t="s">
        <v>160</v>
      </c>
      <c r="Q200" s="47" t="s">
        <v>161</v>
      </c>
      <c r="R200" s="76" t="s">
        <v>160</v>
      </c>
      <c r="S200" s="76" t="s">
        <v>161</v>
      </c>
      <c r="T200" s="266"/>
      <c r="U200" s="267"/>
      <c r="V200" s="258"/>
      <c r="W200" s="259"/>
      <c r="X200" s="261"/>
      <c r="Y200" s="77" t="s">
        <v>160</v>
      </c>
      <c r="Z200" s="77" t="s">
        <v>161</v>
      </c>
      <c r="AA200" s="308"/>
    </row>
    <row r="201" spans="1:27" ht="34.5" customHeight="1" x14ac:dyDescent="0.25">
      <c r="A201" s="3">
        <v>126</v>
      </c>
      <c r="B201" s="3">
        <v>54560</v>
      </c>
      <c r="C201" s="277" t="s">
        <v>116</v>
      </c>
      <c r="D201" s="277"/>
      <c r="E201" s="4" t="s">
        <v>39</v>
      </c>
      <c r="F201" s="3">
        <v>0</v>
      </c>
      <c r="G201" s="6">
        <v>37</v>
      </c>
      <c r="H201" s="6">
        <v>37</v>
      </c>
      <c r="I201" s="7">
        <v>72151402</v>
      </c>
      <c r="J201" s="3" t="s">
        <v>19</v>
      </c>
      <c r="K201" s="38" t="s">
        <v>19</v>
      </c>
      <c r="L201" s="68">
        <v>18000</v>
      </c>
      <c r="M201" s="68">
        <f t="shared" ref="M201:M263" si="160">H201*L201</f>
        <v>666000</v>
      </c>
      <c r="N201" s="68">
        <v>39000</v>
      </c>
      <c r="O201" s="68">
        <f>H201*N201</f>
        <v>1443000</v>
      </c>
      <c r="P201" s="68">
        <v>9502</v>
      </c>
      <c r="Q201" s="68">
        <f>H201*P201</f>
        <v>351574</v>
      </c>
      <c r="R201" s="68">
        <f t="shared" ref="R201:S205" si="161">MIN(L201,N201,P201)</f>
        <v>9502</v>
      </c>
      <c r="S201" s="68">
        <f t="shared" si="161"/>
        <v>351574</v>
      </c>
      <c r="T201" s="68">
        <f>AVERAGE(L201,N201,P201)</f>
        <v>22167.333333333332</v>
      </c>
      <c r="U201" s="68">
        <f>MEDIAN(L201,N201,P201)</f>
        <v>18000</v>
      </c>
      <c r="V201" s="68">
        <f>GEOMEAN(L201,N201,P201)</f>
        <v>18824.236885940194</v>
      </c>
      <c r="W201" s="68">
        <f>STDEV(L201,N201,P201)</f>
        <v>15184.136502723273</v>
      </c>
      <c r="X201" s="69">
        <f t="shared" ref="X201:X205" si="162">W201/V201</f>
        <v>0.8066269349842432</v>
      </c>
      <c r="Y201" s="68">
        <f>+T201</f>
        <v>22167.333333333332</v>
      </c>
      <c r="Z201" s="68">
        <f>H201*Y201</f>
        <v>820191.33333333326</v>
      </c>
      <c r="AA201" s="61" t="s">
        <v>166</v>
      </c>
    </row>
    <row r="202" spans="1:27" ht="34.5" customHeight="1" x14ac:dyDescent="0.25">
      <c r="A202" s="3">
        <v>127</v>
      </c>
      <c r="B202" s="4">
        <v>54730</v>
      </c>
      <c r="C202" s="277" t="s">
        <v>129</v>
      </c>
      <c r="D202" s="277" t="s">
        <v>130</v>
      </c>
      <c r="E202" s="4" t="s">
        <v>18</v>
      </c>
      <c r="F202" s="3">
        <v>0</v>
      </c>
      <c r="G202" s="6">
        <v>101</v>
      </c>
      <c r="H202" s="6">
        <v>101</v>
      </c>
      <c r="I202" s="7">
        <v>73181104</v>
      </c>
      <c r="J202" s="3" t="s">
        <v>19</v>
      </c>
      <c r="K202" s="38" t="s">
        <v>19</v>
      </c>
      <c r="L202" s="68">
        <v>21000</v>
      </c>
      <c r="M202" s="68">
        <f t="shared" si="160"/>
        <v>2121000</v>
      </c>
      <c r="N202" s="68">
        <v>52000</v>
      </c>
      <c r="O202" s="68">
        <f t="shared" ref="O202:O205" si="163">H202*N202</f>
        <v>5252000</v>
      </c>
      <c r="P202" s="68">
        <v>12535</v>
      </c>
      <c r="Q202" s="68">
        <f t="shared" ref="Q202:Q205" si="164">H202*P202</f>
        <v>1266035</v>
      </c>
      <c r="R202" s="68">
        <f t="shared" si="161"/>
        <v>12535</v>
      </c>
      <c r="S202" s="68">
        <f t="shared" si="161"/>
        <v>1266035</v>
      </c>
      <c r="T202" s="68">
        <f t="shared" ref="T202:T205" si="165">AVERAGE(L202,N202,P202)</f>
        <v>28511.666666666668</v>
      </c>
      <c r="U202" s="68">
        <f t="shared" ref="U202:U205" si="166">MEDIAN(L202,N202,P202)</f>
        <v>21000</v>
      </c>
      <c r="V202" s="68">
        <f t="shared" ref="V202:V205" si="167">GEOMEAN(L202,N202,P202)</f>
        <v>23921.164937690835</v>
      </c>
      <c r="W202" s="68">
        <f t="shared" ref="W202:W205" si="168">STDEV(L202,N202,P202)</f>
        <v>20777.160738015511</v>
      </c>
      <c r="X202" s="69">
        <f t="shared" si="162"/>
        <v>0.86856809825672221</v>
      </c>
      <c r="Y202" s="68">
        <f t="shared" ref="Y202:Y205" si="169">+T202</f>
        <v>28511.666666666668</v>
      </c>
      <c r="Z202" s="68">
        <f t="shared" ref="Z202:Z205" si="170">H202*Y202</f>
        <v>2879678.3333333335</v>
      </c>
      <c r="AA202" s="61" t="s">
        <v>166</v>
      </c>
    </row>
    <row r="203" spans="1:27" ht="47.25" customHeight="1" x14ac:dyDescent="0.25">
      <c r="A203" s="3">
        <v>128</v>
      </c>
      <c r="B203" s="4">
        <v>54730</v>
      </c>
      <c r="C203" s="268" t="s">
        <v>99</v>
      </c>
      <c r="D203" s="268" t="s">
        <v>100</v>
      </c>
      <c r="E203" s="4" t="s">
        <v>18</v>
      </c>
      <c r="F203" s="3">
        <v>0</v>
      </c>
      <c r="G203" s="6">
        <v>75.69</v>
      </c>
      <c r="H203" s="6">
        <v>75.69</v>
      </c>
      <c r="I203" s="7">
        <v>72151303</v>
      </c>
      <c r="J203" s="3" t="s">
        <v>19</v>
      </c>
      <c r="K203" s="38" t="s">
        <v>19</v>
      </c>
      <c r="L203" s="68">
        <v>29000</v>
      </c>
      <c r="M203" s="68">
        <f t="shared" si="160"/>
        <v>2195010</v>
      </c>
      <c r="N203" s="68">
        <v>78000</v>
      </c>
      <c r="O203" s="68">
        <f t="shared" si="163"/>
        <v>5903820</v>
      </c>
      <c r="P203" s="68">
        <v>23817</v>
      </c>
      <c r="Q203" s="68">
        <f t="shared" si="164"/>
        <v>1802708.73</v>
      </c>
      <c r="R203" s="68">
        <f t="shared" si="161"/>
        <v>23817</v>
      </c>
      <c r="S203" s="68">
        <f t="shared" si="161"/>
        <v>1802708.73</v>
      </c>
      <c r="T203" s="68">
        <f t="shared" si="165"/>
        <v>43605.666666666664</v>
      </c>
      <c r="U203" s="68">
        <f t="shared" si="166"/>
        <v>29000</v>
      </c>
      <c r="V203" s="68">
        <f t="shared" si="167"/>
        <v>37768.223062938385</v>
      </c>
      <c r="W203" s="68">
        <f t="shared" si="168"/>
        <v>29898.88787786819</v>
      </c>
      <c r="X203" s="69">
        <f t="shared" si="162"/>
        <v>0.79164137079056007</v>
      </c>
      <c r="Y203" s="68">
        <f t="shared" si="169"/>
        <v>43605.666666666664</v>
      </c>
      <c r="Z203" s="68">
        <f t="shared" si="170"/>
        <v>3300512.9099999997</v>
      </c>
      <c r="AA203" s="61" t="s">
        <v>166</v>
      </c>
    </row>
    <row r="204" spans="1:27" ht="42" customHeight="1" x14ac:dyDescent="0.25">
      <c r="A204" s="3">
        <v>129</v>
      </c>
      <c r="B204" s="4">
        <v>54760</v>
      </c>
      <c r="C204" s="268" t="s">
        <v>101</v>
      </c>
      <c r="D204" s="268"/>
      <c r="E204" s="4" t="s">
        <v>31</v>
      </c>
      <c r="F204" s="3">
        <v>0</v>
      </c>
      <c r="G204" s="6">
        <v>4</v>
      </c>
      <c r="H204" s="6">
        <v>4</v>
      </c>
      <c r="I204" s="7">
        <v>72154032</v>
      </c>
      <c r="J204" s="3" t="s">
        <v>19</v>
      </c>
      <c r="K204" s="38" t="s">
        <v>19</v>
      </c>
      <c r="L204" s="68">
        <v>340000</v>
      </c>
      <c r="M204" s="68">
        <f t="shared" si="160"/>
        <v>1360000</v>
      </c>
      <c r="N204" s="68">
        <v>91000</v>
      </c>
      <c r="O204" s="68">
        <f t="shared" si="163"/>
        <v>364000</v>
      </c>
      <c r="P204" s="68">
        <v>228120</v>
      </c>
      <c r="Q204" s="68">
        <f t="shared" si="164"/>
        <v>912480</v>
      </c>
      <c r="R204" s="68">
        <f t="shared" si="161"/>
        <v>91000</v>
      </c>
      <c r="S204" s="68">
        <f t="shared" si="161"/>
        <v>364000</v>
      </c>
      <c r="T204" s="68">
        <f t="shared" si="165"/>
        <v>219706.66666666666</v>
      </c>
      <c r="U204" s="68">
        <f t="shared" si="166"/>
        <v>228120</v>
      </c>
      <c r="V204" s="68">
        <f t="shared" si="167"/>
        <v>191820.29626724054</v>
      </c>
      <c r="W204" s="68">
        <f t="shared" si="168"/>
        <v>124713.02311039263</v>
      </c>
      <c r="X204" s="69">
        <f t="shared" si="162"/>
        <v>0.65015551293198259</v>
      </c>
      <c r="Y204" s="68">
        <f t="shared" si="169"/>
        <v>219706.66666666666</v>
      </c>
      <c r="Z204" s="68">
        <f t="shared" si="170"/>
        <v>878826.66666666663</v>
      </c>
      <c r="AA204" s="61" t="s">
        <v>166</v>
      </c>
    </row>
    <row r="205" spans="1:27" ht="37.5" customHeight="1" x14ac:dyDescent="0.25">
      <c r="A205" s="3">
        <v>130</v>
      </c>
      <c r="B205" s="4">
        <v>54760</v>
      </c>
      <c r="C205" s="268" t="s">
        <v>102</v>
      </c>
      <c r="D205" s="268" t="s">
        <v>103</v>
      </c>
      <c r="E205" s="4" t="s">
        <v>18</v>
      </c>
      <c r="F205" s="3">
        <v>0</v>
      </c>
      <c r="G205" s="6">
        <v>19</v>
      </c>
      <c r="H205" s="6">
        <v>19</v>
      </c>
      <c r="I205" s="7">
        <v>72154032</v>
      </c>
      <c r="J205" s="3" t="s">
        <v>19</v>
      </c>
      <c r="K205" s="38" t="s">
        <v>19</v>
      </c>
      <c r="L205" s="68">
        <v>34000</v>
      </c>
      <c r="M205" s="68">
        <f t="shared" si="160"/>
        <v>646000</v>
      </c>
      <c r="N205" s="68">
        <v>104000</v>
      </c>
      <c r="O205" s="68">
        <f t="shared" si="163"/>
        <v>1976000</v>
      </c>
      <c r="P205" s="68">
        <v>924800</v>
      </c>
      <c r="Q205" s="68">
        <f t="shared" si="164"/>
        <v>17571200</v>
      </c>
      <c r="R205" s="68">
        <f t="shared" si="161"/>
        <v>34000</v>
      </c>
      <c r="S205" s="68">
        <f t="shared" si="161"/>
        <v>646000</v>
      </c>
      <c r="T205" s="68">
        <f t="shared" si="165"/>
        <v>354266.66666666669</v>
      </c>
      <c r="U205" s="68">
        <f t="shared" si="166"/>
        <v>104000</v>
      </c>
      <c r="V205" s="68">
        <f t="shared" si="167"/>
        <v>148429.4320963104</v>
      </c>
      <c r="W205" s="68">
        <f t="shared" si="168"/>
        <v>495334.44593863381</v>
      </c>
      <c r="X205" s="69">
        <f t="shared" si="162"/>
        <v>3.3371713341679401</v>
      </c>
      <c r="Y205" s="68">
        <f t="shared" si="169"/>
        <v>354266.66666666669</v>
      </c>
      <c r="Z205" s="68">
        <f t="shared" si="170"/>
        <v>6731066.666666667</v>
      </c>
      <c r="AA205" s="61" t="s">
        <v>166</v>
      </c>
    </row>
    <row r="206" spans="1:27" x14ac:dyDescent="0.25">
      <c r="A206" s="32"/>
      <c r="B206" s="33"/>
      <c r="C206" s="34"/>
      <c r="D206" s="34"/>
      <c r="E206" s="35"/>
      <c r="F206" s="32"/>
      <c r="G206" s="36"/>
      <c r="H206" s="36"/>
      <c r="I206" s="37"/>
      <c r="J206" s="32"/>
      <c r="K206" s="32"/>
      <c r="L206" s="50"/>
      <c r="M206" s="50"/>
      <c r="N206" s="50"/>
      <c r="O206" s="50"/>
      <c r="P206" s="50"/>
      <c r="Q206" s="50"/>
      <c r="R206" s="78"/>
      <c r="S206" s="78"/>
      <c r="T206" s="74"/>
      <c r="U206" s="74"/>
      <c r="V206" s="74"/>
      <c r="W206" s="74"/>
      <c r="X206" s="74"/>
      <c r="Y206" s="74"/>
      <c r="Z206" s="74"/>
      <c r="AA206" s="74"/>
    </row>
    <row r="207" spans="1:27" x14ac:dyDescent="0.25">
      <c r="A207" s="291" t="s">
        <v>140</v>
      </c>
      <c r="B207" s="291"/>
      <c r="C207" s="291"/>
      <c r="D207" s="291"/>
      <c r="E207" s="283" t="s">
        <v>1</v>
      </c>
      <c r="F207" s="283"/>
      <c r="G207" s="283"/>
      <c r="H207" s="283"/>
      <c r="I207" s="309">
        <v>164000000131</v>
      </c>
      <c r="J207" s="309"/>
      <c r="K207" s="309"/>
      <c r="L207" s="50"/>
      <c r="M207" s="50"/>
      <c r="N207" s="50"/>
      <c r="O207" s="50"/>
      <c r="P207" s="50"/>
      <c r="Q207" s="50"/>
      <c r="R207" s="78"/>
      <c r="S207" s="78"/>
      <c r="T207" s="74"/>
      <c r="U207" s="74"/>
      <c r="V207" s="74"/>
      <c r="W207" s="74"/>
      <c r="X207" s="74"/>
      <c r="Y207" s="74"/>
      <c r="Z207" s="74"/>
      <c r="AA207" s="74"/>
    </row>
    <row r="208" spans="1:27" x14ac:dyDescent="0.25">
      <c r="A208" s="256" t="s">
        <v>141</v>
      </c>
      <c r="B208" s="256"/>
      <c r="C208" s="256"/>
      <c r="D208" s="256"/>
      <c r="E208" s="256" t="s">
        <v>3</v>
      </c>
      <c r="F208" s="256"/>
      <c r="G208" s="256" t="s">
        <v>4</v>
      </c>
      <c r="H208" s="256"/>
      <c r="I208" s="256"/>
      <c r="J208" s="256"/>
      <c r="K208" s="306"/>
      <c r="L208" s="50"/>
      <c r="M208" s="50"/>
      <c r="N208" s="50"/>
      <c r="O208" s="50"/>
      <c r="P208" s="50"/>
      <c r="Q208" s="50"/>
      <c r="R208" s="78"/>
      <c r="S208" s="78"/>
      <c r="T208" s="74"/>
      <c r="U208" s="74"/>
      <c r="V208" s="74"/>
      <c r="W208" s="74"/>
      <c r="X208" s="74"/>
      <c r="Y208" s="74"/>
      <c r="Z208" s="74"/>
      <c r="AA208" s="74"/>
    </row>
    <row r="209" spans="1:27" ht="15" customHeight="1" x14ac:dyDescent="0.25">
      <c r="A209" s="256" t="s">
        <v>5</v>
      </c>
      <c r="B209" s="256"/>
      <c r="C209" s="256"/>
      <c r="D209" s="256"/>
      <c r="E209" s="256" t="s">
        <v>6</v>
      </c>
      <c r="F209" s="256"/>
      <c r="G209" s="256"/>
      <c r="H209" s="256"/>
      <c r="I209" s="256"/>
      <c r="J209" s="256"/>
      <c r="K209" s="306"/>
      <c r="L209" s="273" t="s">
        <v>162</v>
      </c>
      <c r="M209" s="262"/>
      <c r="N209" s="263" t="s">
        <v>164</v>
      </c>
      <c r="O209" s="263"/>
      <c r="P209" s="264" t="s">
        <v>163</v>
      </c>
      <c r="Q209" s="264"/>
      <c r="R209" s="265" t="s">
        <v>159</v>
      </c>
      <c r="S209" s="265"/>
      <c r="T209" s="266" t="s">
        <v>166</v>
      </c>
      <c r="U209" s="267" t="s">
        <v>167</v>
      </c>
      <c r="V209" s="258" t="s">
        <v>168</v>
      </c>
      <c r="W209" s="259" t="s">
        <v>169</v>
      </c>
      <c r="X209" s="260" t="s">
        <v>174</v>
      </c>
      <c r="Y209" s="271" t="s">
        <v>170</v>
      </c>
      <c r="Z209" s="272"/>
      <c r="AA209" s="308" t="s">
        <v>171</v>
      </c>
    </row>
    <row r="210" spans="1:27" ht="45" x14ac:dyDescent="0.25">
      <c r="A210" s="51" t="s">
        <v>7</v>
      </c>
      <c r="B210" s="51" t="s">
        <v>8</v>
      </c>
      <c r="C210" s="256" t="s">
        <v>9</v>
      </c>
      <c r="D210" s="256"/>
      <c r="E210" s="51" t="s">
        <v>10</v>
      </c>
      <c r="F210" s="2" t="s">
        <v>11</v>
      </c>
      <c r="G210" s="51" t="s">
        <v>12</v>
      </c>
      <c r="H210" s="2" t="s">
        <v>13</v>
      </c>
      <c r="I210" s="51" t="s">
        <v>14</v>
      </c>
      <c r="J210" s="51" t="s">
        <v>15</v>
      </c>
      <c r="K210" s="55" t="s">
        <v>16</v>
      </c>
      <c r="L210" s="45" t="s">
        <v>160</v>
      </c>
      <c r="M210" s="45" t="s">
        <v>161</v>
      </c>
      <c r="N210" s="46" t="s">
        <v>160</v>
      </c>
      <c r="O210" s="46" t="s">
        <v>161</v>
      </c>
      <c r="P210" s="47" t="s">
        <v>160</v>
      </c>
      <c r="Q210" s="47" t="s">
        <v>161</v>
      </c>
      <c r="R210" s="76" t="s">
        <v>160</v>
      </c>
      <c r="S210" s="76" t="s">
        <v>161</v>
      </c>
      <c r="T210" s="266"/>
      <c r="U210" s="267"/>
      <c r="V210" s="258"/>
      <c r="W210" s="259"/>
      <c r="X210" s="261"/>
      <c r="Y210" s="77" t="s">
        <v>160</v>
      </c>
      <c r="Z210" s="77" t="s">
        <v>161</v>
      </c>
      <c r="AA210" s="308"/>
    </row>
    <row r="211" spans="1:27" ht="29.25" customHeight="1" x14ac:dyDescent="0.25">
      <c r="A211" s="3">
        <v>131</v>
      </c>
      <c r="B211" s="3">
        <v>54310</v>
      </c>
      <c r="C211" s="257" t="s">
        <v>17</v>
      </c>
      <c r="D211" s="257"/>
      <c r="E211" s="4" t="s">
        <v>18</v>
      </c>
      <c r="F211" s="3">
        <v>0</v>
      </c>
      <c r="G211" s="6">
        <v>15</v>
      </c>
      <c r="H211" s="6">
        <v>15</v>
      </c>
      <c r="I211" s="7">
        <v>72141510</v>
      </c>
      <c r="J211" s="3" t="s">
        <v>19</v>
      </c>
      <c r="K211" s="38" t="s">
        <v>19</v>
      </c>
      <c r="L211" s="68">
        <v>14000</v>
      </c>
      <c r="M211" s="68">
        <f t="shared" si="160"/>
        <v>210000</v>
      </c>
      <c r="N211" s="68">
        <v>10400</v>
      </c>
      <c r="O211" s="68">
        <f>H211*N211</f>
        <v>156000</v>
      </c>
      <c r="P211" s="68">
        <v>34155</v>
      </c>
      <c r="Q211" s="68">
        <f>H211*P211</f>
        <v>512325</v>
      </c>
      <c r="R211" s="68">
        <f t="shared" ref="R211:S214" si="171">MIN(L211,N211,P211)</f>
        <v>10400</v>
      </c>
      <c r="S211" s="68">
        <f t="shared" si="171"/>
        <v>156000</v>
      </c>
      <c r="T211" s="68">
        <f>AVERAGE(L211,N211,P211)</f>
        <v>19518.333333333332</v>
      </c>
      <c r="U211" s="68">
        <f>MEDIAN(L211,N211,P211)</f>
        <v>14000</v>
      </c>
      <c r="V211" s="68">
        <f>GEOMEAN(L211,N211,P211)</f>
        <v>17068.887718210357</v>
      </c>
      <c r="W211" s="68">
        <f>STDEV(L211,N211,P211)</f>
        <v>12802.890624125997</v>
      </c>
      <c r="X211" s="69">
        <f t="shared" ref="X211:X214" si="172">W211/V211</f>
        <v>0.75007175836460172</v>
      </c>
      <c r="Y211" s="68">
        <f>+T211</f>
        <v>19518.333333333332</v>
      </c>
      <c r="Z211" s="68">
        <f>H211*Y211</f>
        <v>292775</v>
      </c>
      <c r="AA211" s="60" t="s">
        <v>166</v>
      </c>
    </row>
    <row r="212" spans="1:27" ht="19.5" customHeight="1" x14ac:dyDescent="0.25">
      <c r="A212" s="3">
        <v>132</v>
      </c>
      <c r="B212" s="3">
        <v>54310</v>
      </c>
      <c r="C212" s="257" t="s">
        <v>20</v>
      </c>
      <c r="D212" s="257" t="s">
        <v>21</v>
      </c>
      <c r="E212" s="4" t="s">
        <v>18</v>
      </c>
      <c r="F212" s="3">
        <v>0</v>
      </c>
      <c r="G212" s="6">
        <f>25</f>
        <v>25</v>
      </c>
      <c r="H212" s="6">
        <f>25</f>
        <v>25</v>
      </c>
      <c r="I212" s="7">
        <v>72141510</v>
      </c>
      <c r="J212" s="3" t="s">
        <v>19</v>
      </c>
      <c r="K212" s="38" t="s">
        <v>19</v>
      </c>
      <c r="L212" s="68">
        <v>14000</v>
      </c>
      <c r="M212" s="68">
        <f t="shared" si="160"/>
        <v>350000</v>
      </c>
      <c r="N212" s="68">
        <v>10400</v>
      </c>
      <c r="O212" s="68">
        <f t="shared" ref="O212:O214" si="173">H212*N212</f>
        <v>260000</v>
      </c>
      <c r="P212" s="68">
        <v>22802</v>
      </c>
      <c r="Q212" s="68">
        <f t="shared" ref="Q212:Q214" si="174">H212*P212</f>
        <v>570050</v>
      </c>
      <c r="R212" s="68">
        <f t="shared" si="171"/>
        <v>10400</v>
      </c>
      <c r="S212" s="68">
        <f t="shared" si="171"/>
        <v>260000</v>
      </c>
      <c r="T212" s="68">
        <f t="shared" ref="T212:T214" si="175">AVERAGE(L212,N212,P212)</f>
        <v>15734</v>
      </c>
      <c r="U212" s="68">
        <f t="shared" ref="U212:U214" si="176">MEDIAN(L212,N212,P212)</f>
        <v>14000</v>
      </c>
      <c r="V212" s="68">
        <f t="shared" ref="V212:V214" si="177">GEOMEAN(L212,N212,P212)</f>
        <v>14918.028715065242</v>
      </c>
      <c r="W212" s="68">
        <f t="shared" ref="W212:W214" si="178">STDEV(L212,N212,P212)</f>
        <v>6380.2404343410135</v>
      </c>
      <c r="X212" s="69">
        <f t="shared" si="172"/>
        <v>0.42768656343299649</v>
      </c>
      <c r="Y212" s="68">
        <f t="shared" ref="Y212:Y213" si="179">+T212</f>
        <v>15734</v>
      </c>
      <c r="Z212" s="68">
        <f t="shared" ref="Z212:Z214" si="180">H212*Y212</f>
        <v>393350</v>
      </c>
      <c r="AA212" s="60" t="s">
        <v>166</v>
      </c>
    </row>
    <row r="213" spans="1:27" ht="23.25" customHeight="1" x14ac:dyDescent="0.25">
      <c r="A213" s="3">
        <v>133</v>
      </c>
      <c r="B213" s="3">
        <v>54310</v>
      </c>
      <c r="C213" s="257" t="s">
        <v>22</v>
      </c>
      <c r="D213" s="257" t="s">
        <v>23</v>
      </c>
      <c r="E213" s="4" t="s">
        <v>18</v>
      </c>
      <c r="F213" s="3">
        <v>0</v>
      </c>
      <c r="G213" s="6">
        <f>25</f>
        <v>25</v>
      </c>
      <c r="H213" s="6">
        <f>25</f>
        <v>25</v>
      </c>
      <c r="I213" s="7">
        <v>72141510</v>
      </c>
      <c r="J213" s="3" t="s">
        <v>19</v>
      </c>
      <c r="K213" s="38" t="s">
        <v>19</v>
      </c>
      <c r="L213" s="68">
        <v>14000</v>
      </c>
      <c r="M213" s="68">
        <f t="shared" si="160"/>
        <v>350000</v>
      </c>
      <c r="N213" s="68">
        <v>10400</v>
      </c>
      <c r="O213" s="68">
        <f t="shared" si="173"/>
        <v>260000</v>
      </c>
      <c r="P213" s="68">
        <v>22802</v>
      </c>
      <c r="Q213" s="68">
        <f t="shared" si="174"/>
        <v>570050</v>
      </c>
      <c r="R213" s="68">
        <f t="shared" si="171"/>
        <v>10400</v>
      </c>
      <c r="S213" s="68">
        <f t="shared" si="171"/>
        <v>260000</v>
      </c>
      <c r="T213" s="68">
        <f t="shared" si="175"/>
        <v>15734</v>
      </c>
      <c r="U213" s="68">
        <f t="shared" si="176"/>
        <v>14000</v>
      </c>
      <c r="V213" s="68">
        <f t="shared" si="177"/>
        <v>14918.028715065242</v>
      </c>
      <c r="W213" s="68">
        <f t="shared" si="178"/>
        <v>6380.2404343410135</v>
      </c>
      <c r="X213" s="69">
        <f t="shared" si="172"/>
        <v>0.42768656343299649</v>
      </c>
      <c r="Y213" s="68">
        <f t="shared" si="179"/>
        <v>15734</v>
      </c>
      <c r="Z213" s="68">
        <f t="shared" si="180"/>
        <v>393350</v>
      </c>
      <c r="AA213" s="60" t="s">
        <v>166</v>
      </c>
    </row>
    <row r="214" spans="1:27" ht="37.5" customHeight="1" x14ac:dyDescent="0.25">
      <c r="A214" s="3">
        <v>134</v>
      </c>
      <c r="B214" s="3">
        <v>54330</v>
      </c>
      <c r="C214" s="257" t="s">
        <v>24</v>
      </c>
      <c r="D214" s="257" t="s">
        <v>25</v>
      </c>
      <c r="E214" s="4" t="s">
        <v>26</v>
      </c>
      <c r="F214" s="3">
        <v>0</v>
      </c>
      <c r="G214" s="6">
        <v>2.63</v>
      </c>
      <c r="H214" s="6">
        <v>2.63</v>
      </c>
      <c r="I214" s="7">
        <v>72141511</v>
      </c>
      <c r="J214" s="3" t="s">
        <v>19</v>
      </c>
      <c r="K214" s="38" t="s">
        <v>19</v>
      </c>
      <c r="L214" s="68">
        <v>67000</v>
      </c>
      <c r="M214" s="68">
        <f t="shared" si="160"/>
        <v>176210</v>
      </c>
      <c r="N214" s="68">
        <v>52000</v>
      </c>
      <c r="O214" s="68">
        <f t="shared" si="173"/>
        <v>136760</v>
      </c>
      <c r="P214" s="68">
        <v>600225</v>
      </c>
      <c r="Q214" s="68">
        <f t="shared" si="174"/>
        <v>1578591.75</v>
      </c>
      <c r="R214" s="68">
        <f>MIN(L214,N214,P214)</f>
        <v>52000</v>
      </c>
      <c r="S214" s="68">
        <f t="shared" si="171"/>
        <v>136760</v>
      </c>
      <c r="T214" s="68">
        <f t="shared" si="175"/>
        <v>239741.66666666666</v>
      </c>
      <c r="U214" s="68">
        <f t="shared" si="176"/>
        <v>67000</v>
      </c>
      <c r="V214" s="68">
        <f t="shared" si="177"/>
        <v>127878.46333148415</v>
      </c>
      <c r="W214" s="68">
        <f t="shared" si="178"/>
        <v>312277.8013377405</v>
      </c>
      <c r="X214" s="69">
        <f t="shared" si="172"/>
        <v>2.4419890042646184</v>
      </c>
      <c r="Y214" s="68">
        <f>+R214</f>
        <v>52000</v>
      </c>
      <c r="Z214" s="68">
        <f t="shared" si="180"/>
        <v>136760</v>
      </c>
      <c r="AA214" s="60" t="s">
        <v>173</v>
      </c>
    </row>
    <row r="215" spans="1:27" x14ac:dyDescent="0.25">
      <c r="A215" s="290"/>
      <c r="B215" s="290"/>
      <c r="C215" s="290"/>
      <c r="D215" s="290"/>
      <c r="E215" s="290"/>
      <c r="F215" s="290"/>
      <c r="G215" s="290"/>
      <c r="H215" s="290"/>
      <c r="I215" s="290"/>
      <c r="J215" s="290"/>
      <c r="K215" s="311"/>
      <c r="L215" s="50"/>
      <c r="M215" s="50"/>
      <c r="N215" s="50"/>
      <c r="O215" s="50"/>
      <c r="P215" s="50"/>
      <c r="Q215" s="50"/>
      <c r="R215" s="78"/>
      <c r="S215" s="78"/>
      <c r="T215" s="74"/>
      <c r="U215" s="74"/>
      <c r="V215" s="74"/>
      <c r="W215" s="74"/>
      <c r="X215" s="74"/>
      <c r="Y215" s="74"/>
      <c r="Z215" s="74"/>
      <c r="AA215" s="74"/>
    </row>
    <row r="216" spans="1:27" x14ac:dyDescent="0.25">
      <c r="A216" s="256" t="s">
        <v>2</v>
      </c>
      <c r="B216" s="256"/>
      <c r="C216" s="256"/>
      <c r="D216" s="256"/>
      <c r="E216" s="256" t="s">
        <v>3</v>
      </c>
      <c r="F216" s="256"/>
      <c r="G216" s="256" t="s">
        <v>4</v>
      </c>
      <c r="H216" s="256"/>
      <c r="I216" s="256"/>
      <c r="J216" s="256"/>
      <c r="K216" s="306"/>
      <c r="L216" s="50"/>
      <c r="M216" s="50"/>
      <c r="N216" s="50"/>
      <c r="O216" s="50"/>
      <c r="P216" s="50"/>
      <c r="Q216" s="50"/>
      <c r="R216" s="78"/>
      <c r="S216" s="78"/>
      <c r="T216" s="74"/>
      <c r="U216" s="74"/>
      <c r="V216" s="74"/>
      <c r="W216" s="74"/>
      <c r="X216" s="74"/>
      <c r="Y216" s="74"/>
      <c r="Z216" s="74"/>
      <c r="AA216" s="74"/>
    </row>
    <row r="217" spans="1:27" ht="15" customHeight="1" x14ac:dyDescent="0.25">
      <c r="A217" s="256" t="s">
        <v>27</v>
      </c>
      <c r="B217" s="256"/>
      <c r="C217" s="256"/>
      <c r="D217" s="256"/>
      <c r="E217" s="256" t="s">
        <v>28</v>
      </c>
      <c r="F217" s="256"/>
      <c r="G217" s="256"/>
      <c r="H217" s="256"/>
      <c r="I217" s="256"/>
      <c r="J217" s="256"/>
      <c r="K217" s="306"/>
      <c r="L217" s="273" t="s">
        <v>162</v>
      </c>
      <c r="M217" s="262"/>
      <c r="N217" s="263" t="s">
        <v>164</v>
      </c>
      <c r="O217" s="263"/>
      <c r="P217" s="264" t="s">
        <v>163</v>
      </c>
      <c r="Q217" s="264"/>
      <c r="R217" s="265" t="s">
        <v>159</v>
      </c>
      <c r="S217" s="265"/>
      <c r="T217" s="266" t="s">
        <v>166</v>
      </c>
      <c r="U217" s="267" t="s">
        <v>167</v>
      </c>
      <c r="V217" s="258" t="s">
        <v>168</v>
      </c>
      <c r="W217" s="259" t="s">
        <v>169</v>
      </c>
      <c r="X217" s="260" t="s">
        <v>174</v>
      </c>
      <c r="Y217" s="271" t="s">
        <v>170</v>
      </c>
      <c r="Z217" s="272"/>
      <c r="AA217" s="308" t="s">
        <v>171</v>
      </c>
    </row>
    <row r="218" spans="1:27" ht="32.25" customHeight="1" x14ac:dyDescent="0.25">
      <c r="A218" s="1" t="s">
        <v>7</v>
      </c>
      <c r="B218" s="51" t="s">
        <v>8</v>
      </c>
      <c r="C218" s="256" t="s">
        <v>9</v>
      </c>
      <c r="D218" s="256"/>
      <c r="E218" s="51" t="s">
        <v>10</v>
      </c>
      <c r="F218" s="2" t="s">
        <v>11</v>
      </c>
      <c r="G218" s="51" t="s">
        <v>12</v>
      </c>
      <c r="H218" s="2" t="s">
        <v>13</v>
      </c>
      <c r="I218" s="51" t="s">
        <v>14</v>
      </c>
      <c r="J218" s="51" t="s">
        <v>15</v>
      </c>
      <c r="K218" s="55" t="s">
        <v>16</v>
      </c>
      <c r="L218" s="45" t="s">
        <v>160</v>
      </c>
      <c r="M218" s="45" t="s">
        <v>161</v>
      </c>
      <c r="N218" s="46" t="s">
        <v>160</v>
      </c>
      <c r="O218" s="46" t="s">
        <v>161</v>
      </c>
      <c r="P218" s="47" t="s">
        <v>160</v>
      </c>
      <c r="Q218" s="47" t="s">
        <v>161</v>
      </c>
      <c r="R218" s="76" t="s">
        <v>160</v>
      </c>
      <c r="S218" s="76" t="s">
        <v>161</v>
      </c>
      <c r="T218" s="266"/>
      <c r="U218" s="267"/>
      <c r="V218" s="258"/>
      <c r="W218" s="259"/>
      <c r="X218" s="261"/>
      <c r="Y218" s="77" t="s">
        <v>160</v>
      </c>
      <c r="Z218" s="77" t="s">
        <v>161</v>
      </c>
      <c r="AA218" s="308"/>
    </row>
    <row r="219" spans="1:27" ht="51.75" customHeight="1" x14ac:dyDescent="0.25">
      <c r="A219" s="3">
        <v>135</v>
      </c>
      <c r="B219" s="3">
        <v>54540</v>
      </c>
      <c r="C219" s="277" t="s">
        <v>142</v>
      </c>
      <c r="D219" s="277" t="s">
        <v>143</v>
      </c>
      <c r="E219" s="4" t="s">
        <v>18</v>
      </c>
      <c r="F219" s="3">
        <v>0</v>
      </c>
      <c r="G219" s="6">
        <v>3</v>
      </c>
      <c r="H219" s="6">
        <v>3</v>
      </c>
      <c r="I219" s="7">
        <v>72151901</v>
      </c>
      <c r="J219" s="3" t="s">
        <v>19</v>
      </c>
      <c r="K219" s="38" t="s">
        <v>19</v>
      </c>
      <c r="L219" s="70">
        <v>110000</v>
      </c>
      <c r="M219" s="68">
        <f t="shared" si="160"/>
        <v>330000</v>
      </c>
      <c r="N219" s="70">
        <v>390000</v>
      </c>
      <c r="O219" s="68">
        <f>H219*N219</f>
        <v>1170000</v>
      </c>
      <c r="P219" s="70">
        <v>513500</v>
      </c>
      <c r="Q219" s="68">
        <f>H219*P219</f>
        <v>1540500</v>
      </c>
      <c r="R219" s="68">
        <f t="shared" ref="R219:S234" si="181">MIN(L219,N219,P219)</f>
        <v>110000</v>
      </c>
      <c r="S219" s="68">
        <f t="shared" si="181"/>
        <v>330000</v>
      </c>
      <c r="T219" s="68">
        <f>AVERAGE(L219,N219,P219)</f>
        <v>337833.33333333331</v>
      </c>
      <c r="U219" s="68">
        <f>MEDIAN(L219,N219,P219)</f>
        <v>390000</v>
      </c>
      <c r="V219" s="68">
        <f>GEOMEAN(L219,N219,P219)</f>
        <v>280327.63518361683</v>
      </c>
      <c r="W219" s="61">
        <f>STDEV(L219,N219,P219)</f>
        <v>206746.42278243497</v>
      </c>
      <c r="X219" s="69">
        <f t="shared" ref="X219:X234" si="182">W219/V219</f>
        <v>0.73751709369293683</v>
      </c>
      <c r="Y219" s="68">
        <f>+T219</f>
        <v>337833.33333333331</v>
      </c>
      <c r="Z219" s="68">
        <f>H219*Y219</f>
        <v>1013500</v>
      </c>
      <c r="AA219" s="61" t="s">
        <v>166</v>
      </c>
    </row>
    <row r="220" spans="1:27" ht="15" customHeight="1" x14ac:dyDescent="0.25">
      <c r="A220" s="3">
        <v>136</v>
      </c>
      <c r="B220" s="3">
        <v>54560</v>
      </c>
      <c r="C220" s="268" t="s">
        <v>29</v>
      </c>
      <c r="D220" s="268" t="s">
        <v>30</v>
      </c>
      <c r="E220" s="4" t="s">
        <v>31</v>
      </c>
      <c r="F220" s="3">
        <v>0</v>
      </c>
      <c r="G220" s="6">
        <v>4</v>
      </c>
      <c r="H220" s="6">
        <v>4</v>
      </c>
      <c r="I220" s="7">
        <v>72151901</v>
      </c>
      <c r="J220" s="3" t="s">
        <v>19</v>
      </c>
      <c r="K220" s="38" t="s">
        <v>19</v>
      </c>
      <c r="L220" s="68">
        <v>38000</v>
      </c>
      <c r="M220" s="68">
        <f t="shared" si="160"/>
        <v>152000</v>
      </c>
      <c r="N220" s="68">
        <v>19500</v>
      </c>
      <c r="O220" s="68">
        <f t="shared" ref="O220:O234" si="183">H220*N220</f>
        <v>78000</v>
      </c>
      <c r="P220" s="68">
        <v>48698</v>
      </c>
      <c r="Q220" s="68">
        <f t="shared" ref="Q220:Q234" si="184">H220*P220</f>
        <v>194792</v>
      </c>
      <c r="R220" s="68">
        <f t="shared" si="181"/>
        <v>19500</v>
      </c>
      <c r="S220" s="68">
        <f t="shared" si="181"/>
        <v>78000</v>
      </c>
      <c r="T220" s="68">
        <f t="shared" ref="T220:T234" si="185">AVERAGE(L220,N220,P220)</f>
        <v>35399.333333333336</v>
      </c>
      <c r="U220" s="68">
        <f t="shared" ref="U220:U234" si="186">MEDIAN(L220,N220,P220)</f>
        <v>38000</v>
      </c>
      <c r="V220" s="68">
        <f t="shared" ref="V220:V234" si="187">GEOMEAN(L220,N220,P220)</f>
        <v>33045.305998251948</v>
      </c>
      <c r="W220" s="61">
        <f t="shared" ref="W220:W234" si="188">STDEV(L220,N220,P220)</f>
        <v>14771.709492585253</v>
      </c>
      <c r="X220" s="69">
        <f t="shared" si="182"/>
        <v>0.4470138510252154</v>
      </c>
      <c r="Y220" s="68">
        <f t="shared" ref="Y220:Y234" si="189">+T220</f>
        <v>35399.333333333336</v>
      </c>
      <c r="Z220" s="68">
        <f t="shared" ref="Z220:Z234" si="190">H220*Y220</f>
        <v>141597.33333333334</v>
      </c>
      <c r="AA220" s="61" t="s">
        <v>166</v>
      </c>
    </row>
    <row r="221" spans="1:27" x14ac:dyDescent="0.25">
      <c r="A221" s="3">
        <v>137</v>
      </c>
      <c r="B221" s="3">
        <v>54560</v>
      </c>
      <c r="C221" s="268" t="s">
        <v>32</v>
      </c>
      <c r="D221" s="268" t="s">
        <v>30</v>
      </c>
      <c r="E221" s="4" t="s">
        <v>31</v>
      </c>
      <c r="F221" s="3">
        <v>0</v>
      </c>
      <c r="G221" s="6">
        <v>2</v>
      </c>
      <c r="H221" s="6">
        <v>2</v>
      </c>
      <c r="I221" s="7">
        <v>72151901</v>
      </c>
      <c r="J221" s="3" t="s">
        <v>19</v>
      </c>
      <c r="K221" s="38" t="s">
        <v>19</v>
      </c>
      <c r="L221" s="68">
        <v>38000</v>
      </c>
      <c r="M221" s="68">
        <f t="shared" si="160"/>
        <v>76000</v>
      </c>
      <c r="N221" s="68">
        <v>19500</v>
      </c>
      <c r="O221" s="68">
        <f t="shared" si="183"/>
        <v>39000</v>
      </c>
      <c r="P221" s="68">
        <v>43898</v>
      </c>
      <c r="Q221" s="68">
        <f t="shared" si="184"/>
        <v>87796</v>
      </c>
      <c r="R221" s="68">
        <f t="shared" si="181"/>
        <v>19500</v>
      </c>
      <c r="S221" s="68">
        <f t="shared" si="181"/>
        <v>39000</v>
      </c>
      <c r="T221" s="68">
        <f t="shared" si="185"/>
        <v>33799.333333333336</v>
      </c>
      <c r="U221" s="68">
        <f t="shared" si="186"/>
        <v>38000</v>
      </c>
      <c r="V221" s="68">
        <f t="shared" si="187"/>
        <v>31921.820220821992</v>
      </c>
      <c r="W221" s="61">
        <f t="shared" si="188"/>
        <v>12729.878292164982</v>
      </c>
      <c r="X221" s="69">
        <f t="shared" si="182"/>
        <v>0.39878297052313849</v>
      </c>
      <c r="Y221" s="68">
        <f t="shared" si="189"/>
        <v>33799.333333333336</v>
      </c>
      <c r="Z221" s="68">
        <f t="shared" si="190"/>
        <v>67598.666666666672</v>
      </c>
      <c r="AA221" s="61" t="s">
        <v>166</v>
      </c>
    </row>
    <row r="222" spans="1:27" x14ac:dyDescent="0.25">
      <c r="A222" s="3">
        <v>138</v>
      </c>
      <c r="B222" s="3">
        <v>54560</v>
      </c>
      <c r="C222" s="268" t="s">
        <v>33</v>
      </c>
      <c r="D222" s="268" t="s">
        <v>30</v>
      </c>
      <c r="E222" s="4" t="s">
        <v>31</v>
      </c>
      <c r="F222" s="3">
        <v>0</v>
      </c>
      <c r="G222" s="6">
        <v>4</v>
      </c>
      <c r="H222" s="6">
        <v>4</v>
      </c>
      <c r="I222" s="7">
        <v>72151901</v>
      </c>
      <c r="J222" s="3" t="s">
        <v>19</v>
      </c>
      <c r="K222" s="38" t="s">
        <v>19</v>
      </c>
      <c r="L222" s="68">
        <v>38000</v>
      </c>
      <c r="M222" s="68">
        <f t="shared" si="160"/>
        <v>152000</v>
      </c>
      <c r="N222" s="68">
        <v>19500</v>
      </c>
      <c r="O222" s="68">
        <f t="shared" si="183"/>
        <v>78000</v>
      </c>
      <c r="P222" s="68">
        <v>43898</v>
      </c>
      <c r="Q222" s="68">
        <f t="shared" si="184"/>
        <v>175592</v>
      </c>
      <c r="R222" s="68">
        <f t="shared" si="181"/>
        <v>19500</v>
      </c>
      <c r="S222" s="68">
        <f t="shared" si="181"/>
        <v>78000</v>
      </c>
      <c r="T222" s="68">
        <f t="shared" si="185"/>
        <v>33799.333333333336</v>
      </c>
      <c r="U222" s="68">
        <f t="shared" si="186"/>
        <v>38000</v>
      </c>
      <c r="V222" s="68">
        <f t="shared" si="187"/>
        <v>31921.820220821992</v>
      </c>
      <c r="W222" s="61">
        <f t="shared" si="188"/>
        <v>12729.878292164982</v>
      </c>
      <c r="X222" s="69">
        <f t="shared" si="182"/>
        <v>0.39878297052313849</v>
      </c>
      <c r="Y222" s="68">
        <f t="shared" si="189"/>
        <v>33799.333333333336</v>
      </c>
      <c r="Z222" s="68">
        <f t="shared" si="190"/>
        <v>135197.33333333334</v>
      </c>
      <c r="AA222" s="61" t="s">
        <v>166</v>
      </c>
    </row>
    <row r="223" spans="1:27" ht="15" customHeight="1" x14ac:dyDescent="0.25">
      <c r="A223" s="3">
        <v>139</v>
      </c>
      <c r="B223" s="3">
        <v>54560</v>
      </c>
      <c r="C223" s="268" t="s">
        <v>34</v>
      </c>
      <c r="D223" s="268" t="s">
        <v>30</v>
      </c>
      <c r="E223" s="4" t="s">
        <v>31</v>
      </c>
      <c r="F223" s="3">
        <v>0</v>
      </c>
      <c r="G223" s="6">
        <v>31</v>
      </c>
      <c r="H223" s="6">
        <v>31</v>
      </c>
      <c r="I223" s="7">
        <v>72101501</v>
      </c>
      <c r="J223" s="3" t="s">
        <v>19</v>
      </c>
      <c r="K223" s="38" t="s">
        <v>19</v>
      </c>
      <c r="L223" s="68">
        <v>38000</v>
      </c>
      <c r="M223" s="68">
        <f t="shared" si="160"/>
        <v>1178000</v>
      </c>
      <c r="N223" s="68">
        <v>19500</v>
      </c>
      <c r="O223" s="68">
        <f t="shared" si="183"/>
        <v>604500</v>
      </c>
      <c r="P223" s="68">
        <v>24698</v>
      </c>
      <c r="Q223" s="68">
        <f t="shared" si="184"/>
        <v>765638</v>
      </c>
      <c r="R223" s="68">
        <f t="shared" si="181"/>
        <v>19500</v>
      </c>
      <c r="S223" s="68">
        <f>MIN(M223,O223,Q223)</f>
        <v>604500</v>
      </c>
      <c r="T223" s="68">
        <f>AVERAGE(L223,N223,P223)</f>
        <v>27399.333333333332</v>
      </c>
      <c r="U223" s="68">
        <f t="shared" si="186"/>
        <v>24698</v>
      </c>
      <c r="V223" s="68">
        <f t="shared" si="187"/>
        <v>26352.793854413827</v>
      </c>
      <c r="W223" s="61">
        <f t="shared" si="188"/>
        <v>9541.2473677886192</v>
      </c>
      <c r="X223" s="69">
        <f t="shared" si="182"/>
        <v>0.36205828575517646</v>
      </c>
      <c r="Y223" s="68">
        <f t="shared" si="189"/>
        <v>27399.333333333332</v>
      </c>
      <c r="Z223" s="68">
        <f t="shared" si="190"/>
        <v>849379.33333333326</v>
      </c>
      <c r="AA223" s="61" t="s">
        <v>166</v>
      </c>
    </row>
    <row r="224" spans="1:27" x14ac:dyDescent="0.25">
      <c r="A224" s="3">
        <v>140</v>
      </c>
      <c r="B224" s="3">
        <v>54560</v>
      </c>
      <c r="C224" s="268" t="s">
        <v>111</v>
      </c>
      <c r="D224" s="268"/>
      <c r="E224" s="4" t="s">
        <v>18</v>
      </c>
      <c r="F224" s="3">
        <v>0</v>
      </c>
      <c r="G224" s="6">
        <v>54.6</v>
      </c>
      <c r="H224" s="6">
        <v>54.6</v>
      </c>
      <c r="I224" s="7">
        <v>72101501</v>
      </c>
      <c r="J224" s="3" t="s">
        <v>19</v>
      </c>
      <c r="K224" s="38" t="s">
        <v>19</v>
      </c>
      <c r="L224" s="68">
        <v>12000</v>
      </c>
      <c r="M224" s="68">
        <f t="shared" si="160"/>
        <v>655200</v>
      </c>
      <c r="N224" s="68">
        <v>15600</v>
      </c>
      <c r="O224" s="68">
        <f t="shared" si="183"/>
        <v>851760</v>
      </c>
      <c r="P224" s="68">
        <v>25287</v>
      </c>
      <c r="Q224" s="68">
        <f t="shared" si="184"/>
        <v>1380670.2</v>
      </c>
      <c r="R224" s="68">
        <f t="shared" si="181"/>
        <v>12000</v>
      </c>
      <c r="S224" s="68">
        <f t="shared" si="181"/>
        <v>655200</v>
      </c>
      <c r="T224" s="68">
        <f t="shared" si="185"/>
        <v>17629</v>
      </c>
      <c r="U224" s="68">
        <f t="shared" si="186"/>
        <v>15600</v>
      </c>
      <c r="V224" s="68">
        <f t="shared" si="187"/>
        <v>16790.658071529262</v>
      </c>
      <c r="W224" s="61">
        <f t="shared" si="188"/>
        <v>6871.9519061180863</v>
      </c>
      <c r="X224" s="69">
        <f t="shared" si="182"/>
        <v>0.40927233922834577</v>
      </c>
      <c r="Y224" s="68">
        <f t="shared" si="189"/>
        <v>17629</v>
      </c>
      <c r="Z224" s="68">
        <f t="shared" si="190"/>
        <v>962543.4</v>
      </c>
      <c r="AA224" s="61" t="s">
        <v>166</v>
      </c>
    </row>
    <row r="225" spans="1:27" x14ac:dyDescent="0.25">
      <c r="A225" s="3">
        <v>141</v>
      </c>
      <c r="B225" s="3">
        <v>54560</v>
      </c>
      <c r="C225" s="268" t="s">
        <v>112</v>
      </c>
      <c r="D225" s="268" t="s">
        <v>113</v>
      </c>
      <c r="E225" s="4" t="s">
        <v>18</v>
      </c>
      <c r="F225" s="3">
        <v>0</v>
      </c>
      <c r="G225" s="6">
        <v>20</v>
      </c>
      <c r="H225" s="6">
        <v>20</v>
      </c>
      <c r="I225" s="7">
        <v>72101501</v>
      </c>
      <c r="J225" s="3" t="s">
        <v>19</v>
      </c>
      <c r="K225" s="38" t="s">
        <v>19</v>
      </c>
      <c r="L225" s="68">
        <v>20000</v>
      </c>
      <c r="M225" s="68">
        <f t="shared" si="160"/>
        <v>400000</v>
      </c>
      <c r="N225" s="68">
        <v>28600</v>
      </c>
      <c r="O225" s="68">
        <f t="shared" si="183"/>
        <v>572000</v>
      </c>
      <c r="P225" s="68">
        <v>37202</v>
      </c>
      <c r="Q225" s="68">
        <f t="shared" si="184"/>
        <v>744040</v>
      </c>
      <c r="R225" s="68">
        <f t="shared" si="181"/>
        <v>20000</v>
      </c>
      <c r="S225" s="68">
        <f t="shared" si="181"/>
        <v>400000</v>
      </c>
      <c r="T225" s="68">
        <f t="shared" si="185"/>
        <v>28600.666666666668</v>
      </c>
      <c r="U225" s="68">
        <f t="shared" si="186"/>
        <v>28600</v>
      </c>
      <c r="V225" s="68">
        <f t="shared" si="187"/>
        <v>27711.121705305599</v>
      </c>
      <c r="W225" s="61">
        <f t="shared" si="188"/>
        <v>8601.0000193775868</v>
      </c>
      <c r="X225" s="69">
        <f t="shared" si="182"/>
        <v>0.31038079623210746</v>
      </c>
      <c r="Y225" s="68">
        <f t="shared" si="189"/>
        <v>28600.666666666668</v>
      </c>
      <c r="Z225" s="68">
        <f t="shared" si="190"/>
        <v>572013.33333333337</v>
      </c>
      <c r="AA225" s="61" t="s">
        <v>166</v>
      </c>
    </row>
    <row r="226" spans="1:27" ht="32.25" customHeight="1" x14ac:dyDescent="0.25">
      <c r="A226" s="3">
        <v>142</v>
      </c>
      <c r="B226" s="3">
        <v>54540</v>
      </c>
      <c r="C226" s="277" t="s">
        <v>144</v>
      </c>
      <c r="D226" s="277" t="s">
        <v>145</v>
      </c>
      <c r="E226" s="4" t="s">
        <v>26</v>
      </c>
      <c r="F226" s="3">
        <v>0</v>
      </c>
      <c r="G226" s="6">
        <v>1.68</v>
      </c>
      <c r="H226" s="6">
        <v>1.68</v>
      </c>
      <c r="I226" s="7">
        <v>72151901</v>
      </c>
      <c r="J226" s="3" t="s">
        <v>19</v>
      </c>
      <c r="K226" s="38" t="s">
        <v>19</v>
      </c>
      <c r="L226" s="68">
        <v>432000</v>
      </c>
      <c r="M226" s="68">
        <f t="shared" si="160"/>
        <v>725760</v>
      </c>
      <c r="N226" s="68">
        <v>84500</v>
      </c>
      <c r="O226" s="68">
        <f t="shared" si="183"/>
        <v>141960</v>
      </c>
      <c r="P226" s="68">
        <v>338514</v>
      </c>
      <c r="Q226" s="68">
        <f t="shared" si="184"/>
        <v>568703.52</v>
      </c>
      <c r="R226" s="68">
        <f t="shared" si="181"/>
        <v>84500</v>
      </c>
      <c r="S226" s="68">
        <f t="shared" si="181"/>
        <v>141960</v>
      </c>
      <c r="T226" s="68">
        <f t="shared" si="185"/>
        <v>285004.66666666669</v>
      </c>
      <c r="U226" s="68">
        <f t="shared" si="186"/>
        <v>338514</v>
      </c>
      <c r="V226" s="68">
        <f t="shared" si="187"/>
        <v>231191.76654786919</v>
      </c>
      <c r="W226" s="61">
        <f t="shared" si="188"/>
        <v>179823.5220023602</v>
      </c>
      <c r="X226" s="69">
        <f t="shared" si="182"/>
        <v>0.77781109893083933</v>
      </c>
      <c r="Y226" s="68">
        <f t="shared" si="189"/>
        <v>285004.66666666669</v>
      </c>
      <c r="Z226" s="68">
        <f t="shared" si="190"/>
        <v>478807.84</v>
      </c>
      <c r="AA226" s="61" t="s">
        <v>166</v>
      </c>
    </row>
    <row r="227" spans="1:27" ht="29.25" customHeight="1" x14ac:dyDescent="0.25">
      <c r="A227" s="3">
        <v>143</v>
      </c>
      <c r="B227" s="3">
        <v>54560</v>
      </c>
      <c r="C227" s="277" t="s">
        <v>115</v>
      </c>
      <c r="D227" s="277"/>
      <c r="E227" s="4" t="s">
        <v>18</v>
      </c>
      <c r="F227" s="3">
        <v>0</v>
      </c>
      <c r="G227" s="6">
        <v>24</v>
      </c>
      <c r="H227" s="6">
        <v>24</v>
      </c>
      <c r="I227" s="7">
        <v>72153204</v>
      </c>
      <c r="J227" s="3" t="s">
        <v>19</v>
      </c>
      <c r="K227" s="38" t="s">
        <v>19</v>
      </c>
      <c r="L227" s="68">
        <v>34000</v>
      </c>
      <c r="M227" s="68">
        <f t="shared" si="160"/>
        <v>816000</v>
      </c>
      <c r="N227" s="68">
        <v>23400</v>
      </c>
      <c r="O227" s="68">
        <f t="shared" si="183"/>
        <v>561600</v>
      </c>
      <c r="P227" s="68">
        <v>51514</v>
      </c>
      <c r="Q227" s="68">
        <f t="shared" si="184"/>
        <v>1236336</v>
      </c>
      <c r="R227" s="68">
        <f t="shared" si="181"/>
        <v>23400</v>
      </c>
      <c r="S227" s="68">
        <f t="shared" si="181"/>
        <v>561600</v>
      </c>
      <c r="T227" s="68">
        <f t="shared" si="185"/>
        <v>36304.666666666664</v>
      </c>
      <c r="U227" s="68">
        <f t="shared" si="186"/>
        <v>34000</v>
      </c>
      <c r="V227" s="68">
        <f t="shared" si="187"/>
        <v>34477.837309600065</v>
      </c>
      <c r="W227" s="61">
        <f t="shared" si="188"/>
        <v>14197.988073432562</v>
      </c>
      <c r="X227" s="69">
        <f t="shared" si="182"/>
        <v>0.41180042547156087</v>
      </c>
      <c r="Y227" s="68">
        <f t="shared" si="189"/>
        <v>36304.666666666664</v>
      </c>
      <c r="Z227" s="68">
        <f t="shared" si="190"/>
        <v>871312</v>
      </c>
      <c r="AA227" s="61" t="s">
        <v>166</v>
      </c>
    </row>
    <row r="228" spans="1:27" ht="29.25" customHeight="1" x14ac:dyDescent="0.25">
      <c r="A228" s="3">
        <v>144</v>
      </c>
      <c r="B228" s="3">
        <v>54540</v>
      </c>
      <c r="C228" s="278" t="s">
        <v>37</v>
      </c>
      <c r="D228" s="278"/>
      <c r="E228" s="4" t="s">
        <v>18</v>
      </c>
      <c r="F228" s="3">
        <v>0</v>
      </c>
      <c r="G228" s="6">
        <v>8</v>
      </c>
      <c r="H228" s="6">
        <v>8</v>
      </c>
      <c r="I228" s="7">
        <v>72152509</v>
      </c>
      <c r="J228" s="3" t="s">
        <v>19</v>
      </c>
      <c r="K228" s="38" t="s">
        <v>19</v>
      </c>
      <c r="L228" s="68">
        <v>32000</v>
      </c>
      <c r="M228" s="68">
        <f t="shared" si="160"/>
        <v>256000</v>
      </c>
      <c r="N228" s="68">
        <v>65000</v>
      </c>
      <c r="O228" s="68">
        <f t="shared" si="183"/>
        <v>520000</v>
      </c>
      <c r="P228" s="68">
        <v>48682</v>
      </c>
      <c r="Q228" s="68">
        <f t="shared" si="184"/>
        <v>389456</v>
      </c>
      <c r="R228" s="68">
        <f t="shared" si="181"/>
        <v>32000</v>
      </c>
      <c r="S228" s="68">
        <f t="shared" si="181"/>
        <v>256000</v>
      </c>
      <c r="T228" s="68">
        <f t="shared" si="185"/>
        <v>48560.666666666664</v>
      </c>
      <c r="U228" s="68">
        <f t="shared" si="186"/>
        <v>48682</v>
      </c>
      <c r="V228" s="68">
        <f t="shared" si="187"/>
        <v>46609.801029343864</v>
      </c>
      <c r="W228" s="61">
        <f t="shared" si="188"/>
        <v>16500.334582466305</v>
      </c>
      <c r="X228" s="69">
        <f t="shared" si="182"/>
        <v>0.35400997683037272</v>
      </c>
      <c r="Y228" s="68">
        <f t="shared" si="189"/>
        <v>48560.666666666664</v>
      </c>
      <c r="Z228" s="68">
        <f t="shared" si="190"/>
        <v>388485.33333333331</v>
      </c>
      <c r="AA228" s="61" t="s">
        <v>166</v>
      </c>
    </row>
    <row r="229" spans="1:27" ht="41.25" customHeight="1" x14ac:dyDescent="0.25">
      <c r="A229" s="3">
        <v>145</v>
      </c>
      <c r="B229" s="4">
        <v>54522</v>
      </c>
      <c r="C229" s="278" t="s">
        <v>38</v>
      </c>
      <c r="D229" s="278"/>
      <c r="E229" s="4" t="s">
        <v>39</v>
      </c>
      <c r="F229" s="3">
        <v>0</v>
      </c>
      <c r="G229" s="6">
        <v>23</v>
      </c>
      <c r="H229" s="6">
        <v>23</v>
      </c>
      <c r="I229" s="7">
        <v>72152601</v>
      </c>
      <c r="J229" s="3" t="s">
        <v>19</v>
      </c>
      <c r="K229" s="38" t="s">
        <v>19</v>
      </c>
      <c r="L229" s="68">
        <v>35000</v>
      </c>
      <c r="M229" s="68">
        <f t="shared" si="160"/>
        <v>805000</v>
      </c>
      <c r="N229" s="68">
        <v>52000</v>
      </c>
      <c r="O229" s="68">
        <f t="shared" si="183"/>
        <v>1196000</v>
      </c>
      <c r="P229" s="68">
        <v>85702</v>
      </c>
      <c r="Q229" s="68">
        <f t="shared" si="184"/>
        <v>1971146</v>
      </c>
      <c r="R229" s="68">
        <f t="shared" si="181"/>
        <v>35000</v>
      </c>
      <c r="S229" s="68">
        <f t="shared" si="181"/>
        <v>805000</v>
      </c>
      <c r="T229" s="68">
        <f t="shared" si="185"/>
        <v>57567.333333333336</v>
      </c>
      <c r="U229" s="68">
        <f t="shared" si="186"/>
        <v>52000</v>
      </c>
      <c r="V229" s="68">
        <f t="shared" si="187"/>
        <v>53829.554018620489</v>
      </c>
      <c r="W229" s="61">
        <f t="shared" si="188"/>
        <v>25805.418061588018</v>
      </c>
      <c r="X229" s="69">
        <f t="shared" si="182"/>
        <v>0.47939126623009953</v>
      </c>
      <c r="Y229" s="68">
        <f t="shared" si="189"/>
        <v>57567.333333333336</v>
      </c>
      <c r="Z229" s="68">
        <f t="shared" si="190"/>
        <v>1324048.6666666667</v>
      </c>
      <c r="AA229" s="61" t="s">
        <v>166</v>
      </c>
    </row>
    <row r="230" spans="1:27" ht="39" customHeight="1" x14ac:dyDescent="0.25">
      <c r="A230" s="3">
        <v>146</v>
      </c>
      <c r="B230" s="4">
        <v>54522</v>
      </c>
      <c r="C230" s="278" t="s">
        <v>40</v>
      </c>
      <c r="D230" s="278" t="s">
        <v>114</v>
      </c>
      <c r="E230" s="4" t="s">
        <v>18</v>
      </c>
      <c r="F230" s="3">
        <v>0</v>
      </c>
      <c r="G230" s="6">
        <v>50</v>
      </c>
      <c r="H230" s="6">
        <v>50</v>
      </c>
      <c r="I230" s="7">
        <v>72152601</v>
      </c>
      <c r="J230" s="3" t="s">
        <v>19</v>
      </c>
      <c r="K230" s="38" t="s">
        <v>19</v>
      </c>
      <c r="L230" s="68">
        <v>38000</v>
      </c>
      <c r="M230" s="68">
        <f t="shared" si="160"/>
        <v>1900000</v>
      </c>
      <c r="N230" s="68">
        <v>67600</v>
      </c>
      <c r="O230" s="68">
        <f t="shared" si="183"/>
        <v>3380000</v>
      </c>
      <c r="P230" s="68">
        <v>45025</v>
      </c>
      <c r="Q230" s="68">
        <f t="shared" si="184"/>
        <v>2251250</v>
      </c>
      <c r="R230" s="68">
        <f t="shared" si="181"/>
        <v>38000</v>
      </c>
      <c r="S230" s="68">
        <f t="shared" si="181"/>
        <v>1900000</v>
      </c>
      <c r="T230" s="68">
        <f t="shared" si="185"/>
        <v>50208.333333333336</v>
      </c>
      <c r="U230" s="68">
        <f t="shared" si="186"/>
        <v>45025</v>
      </c>
      <c r="V230" s="68">
        <f t="shared" si="187"/>
        <v>48722.325032866414</v>
      </c>
      <c r="W230" s="61">
        <f t="shared" si="188"/>
        <v>15465.775387394371</v>
      </c>
      <c r="X230" s="69">
        <f t="shared" si="182"/>
        <v>0.31742687519451684</v>
      </c>
      <c r="Y230" s="68">
        <f t="shared" si="189"/>
        <v>50208.333333333336</v>
      </c>
      <c r="Z230" s="68">
        <f t="shared" si="190"/>
        <v>2510416.666666667</v>
      </c>
      <c r="AA230" s="61" t="s">
        <v>166</v>
      </c>
    </row>
    <row r="231" spans="1:27" ht="38.25" customHeight="1" x14ac:dyDescent="0.25">
      <c r="A231" s="3">
        <v>147</v>
      </c>
      <c r="B231" s="3">
        <v>54560</v>
      </c>
      <c r="C231" s="277" t="s">
        <v>116</v>
      </c>
      <c r="D231" s="277"/>
      <c r="E231" s="4" t="s">
        <v>39</v>
      </c>
      <c r="F231" s="3">
        <v>0</v>
      </c>
      <c r="G231" s="6">
        <v>36.5</v>
      </c>
      <c r="H231" s="6">
        <v>36.5</v>
      </c>
      <c r="I231" s="7">
        <v>72151402</v>
      </c>
      <c r="J231" s="3" t="s">
        <v>19</v>
      </c>
      <c r="K231" s="38" t="s">
        <v>19</v>
      </c>
      <c r="L231" s="68">
        <v>18000</v>
      </c>
      <c r="M231" s="68">
        <f t="shared" si="160"/>
        <v>657000</v>
      </c>
      <c r="N231" s="68">
        <v>39000</v>
      </c>
      <c r="O231" s="68">
        <f t="shared" si="183"/>
        <v>1423500</v>
      </c>
      <c r="P231" s="68">
        <v>9502</v>
      </c>
      <c r="Q231" s="68">
        <f t="shared" si="184"/>
        <v>346823</v>
      </c>
      <c r="R231" s="68">
        <f t="shared" si="181"/>
        <v>9502</v>
      </c>
      <c r="S231" s="68">
        <f t="shared" si="181"/>
        <v>346823</v>
      </c>
      <c r="T231" s="68">
        <f t="shared" si="185"/>
        <v>22167.333333333332</v>
      </c>
      <c r="U231" s="68">
        <f t="shared" si="186"/>
        <v>18000</v>
      </c>
      <c r="V231" s="68">
        <f t="shared" si="187"/>
        <v>18824.236885940194</v>
      </c>
      <c r="W231" s="61">
        <f t="shared" si="188"/>
        <v>15184.136502723273</v>
      </c>
      <c r="X231" s="69">
        <f t="shared" si="182"/>
        <v>0.8066269349842432</v>
      </c>
      <c r="Y231" s="68">
        <f t="shared" si="189"/>
        <v>22167.333333333332</v>
      </c>
      <c r="Z231" s="68">
        <f t="shared" si="190"/>
        <v>809107.66666666663</v>
      </c>
      <c r="AA231" s="61" t="s">
        <v>166</v>
      </c>
    </row>
    <row r="232" spans="1:27" ht="30" customHeight="1" x14ac:dyDescent="0.25">
      <c r="A232" s="3">
        <v>148</v>
      </c>
      <c r="B232" s="3">
        <v>54560</v>
      </c>
      <c r="C232" s="278" t="s">
        <v>45</v>
      </c>
      <c r="D232" s="278" t="s">
        <v>46</v>
      </c>
      <c r="E232" s="4" t="s">
        <v>18</v>
      </c>
      <c r="F232" s="3">
        <v>0</v>
      </c>
      <c r="G232" s="6">
        <v>6</v>
      </c>
      <c r="H232" s="6">
        <v>6</v>
      </c>
      <c r="I232" s="7">
        <v>72101501</v>
      </c>
      <c r="J232" s="3" t="s">
        <v>19</v>
      </c>
      <c r="K232" s="38" t="s">
        <v>19</v>
      </c>
      <c r="L232" s="68">
        <v>48000</v>
      </c>
      <c r="M232" s="68">
        <f t="shared" si="160"/>
        <v>288000</v>
      </c>
      <c r="N232" s="68">
        <v>78000</v>
      </c>
      <c r="O232" s="68">
        <f t="shared" si="183"/>
        <v>468000</v>
      </c>
      <c r="P232" s="68">
        <v>196043</v>
      </c>
      <c r="Q232" s="68">
        <f t="shared" si="184"/>
        <v>1176258</v>
      </c>
      <c r="R232" s="68">
        <f t="shared" si="181"/>
        <v>48000</v>
      </c>
      <c r="S232" s="68">
        <f t="shared" si="181"/>
        <v>288000</v>
      </c>
      <c r="T232" s="68">
        <f t="shared" si="185"/>
        <v>107347.66666666667</v>
      </c>
      <c r="U232" s="68">
        <f t="shared" si="186"/>
        <v>78000</v>
      </c>
      <c r="V232" s="68">
        <f t="shared" si="187"/>
        <v>90204.677872711822</v>
      </c>
      <c r="W232" s="61">
        <f t="shared" si="188"/>
        <v>78263.315904281306</v>
      </c>
      <c r="X232" s="69">
        <f t="shared" si="182"/>
        <v>0.86761926044144833</v>
      </c>
      <c r="Y232" s="68">
        <f t="shared" si="189"/>
        <v>107347.66666666667</v>
      </c>
      <c r="Z232" s="68">
        <f t="shared" si="190"/>
        <v>644086</v>
      </c>
      <c r="AA232" s="61" t="s">
        <v>166</v>
      </c>
    </row>
    <row r="233" spans="1:27" ht="33.75" customHeight="1" x14ac:dyDescent="0.25">
      <c r="A233" s="3">
        <v>149</v>
      </c>
      <c r="B233" s="4">
        <v>54522</v>
      </c>
      <c r="C233" s="268" t="s">
        <v>117</v>
      </c>
      <c r="D233" s="268" t="s">
        <v>118</v>
      </c>
      <c r="E233" s="4" t="s">
        <v>18</v>
      </c>
      <c r="F233" s="3">
        <v>0</v>
      </c>
      <c r="G233" s="6">
        <v>104</v>
      </c>
      <c r="H233" s="6">
        <v>104</v>
      </c>
      <c r="I233" s="7">
        <v>72152605</v>
      </c>
      <c r="J233" s="3" t="s">
        <v>19</v>
      </c>
      <c r="K233" s="38" t="s">
        <v>19</v>
      </c>
      <c r="L233" s="68">
        <v>58000</v>
      </c>
      <c r="M233" s="68">
        <f t="shared" si="160"/>
        <v>6032000</v>
      </c>
      <c r="N233" s="68">
        <v>39000</v>
      </c>
      <c r="O233" s="68">
        <f t="shared" si="183"/>
        <v>4056000</v>
      </c>
      <c r="P233" s="68">
        <v>75460</v>
      </c>
      <c r="Q233" s="68">
        <f t="shared" si="184"/>
        <v>7847840</v>
      </c>
      <c r="R233" s="68">
        <f t="shared" si="181"/>
        <v>39000</v>
      </c>
      <c r="S233" s="68">
        <f t="shared" si="181"/>
        <v>4056000</v>
      </c>
      <c r="T233" s="68">
        <f t="shared" si="185"/>
        <v>57486.666666666664</v>
      </c>
      <c r="U233" s="68">
        <f t="shared" si="186"/>
        <v>58000</v>
      </c>
      <c r="V233" s="68">
        <f t="shared" si="187"/>
        <v>55471.486042914912</v>
      </c>
      <c r="W233" s="61">
        <f t="shared" si="188"/>
        <v>18235.419746562813</v>
      </c>
      <c r="X233" s="69">
        <f t="shared" si="182"/>
        <v>0.32873501410175271</v>
      </c>
      <c r="Y233" s="68">
        <f t="shared" si="189"/>
        <v>57486.666666666664</v>
      </c>
      <c r="Z233" s="68">
        <f t="shared" si="190"/>
        <v>5978613.333333333</v>
      </c>
      <c r="AA233" s="61" t="s">
        <v>166</v>
      </c>
    </row>
    <row r="234" spans="1:27" ht="27" customHeight="1" x14ac:dyDescent="0.25">
      <c r="A234" s="3">
        <v>150</v>
      </c>
      <c r="B234" s="3">
        <v>54560</v>
      </c>
      <c r="C234" s="268" t="s">
        <v>109</v>
      </c>
      <c r="D234" s="268" t="s">
        <v>110</v>
      </c>
      <c r="E234" s="4" t="s">
        <v>18</v>
      </c>
      <c r="F234" s="3">
        <v>0</v>
      </c>
      <c r="G234" s="6">
        <v>55</v>
      </c>
      <c r="H234" s="6">
        <v>55</v>
      </c>
      <c r="I234" s="7">
        <v>72152504</v>
      </c>
      <c r="J234" s="3" t="s">
        <v>19</v>
      </c>
      <c r="K234" s="38" t="s">
        <v>19</v>
      </c>
      <c r="L234" s="68">
        <v>65000</v>
      </c>
      <c r="M234" s="68">
        <f t="shared" si="160"/>
        <v>3575000</v>
      </c>
      <c r="N234" s="68">
        <v>104000</v>
      </c>
      <c r="O234" s="68">
        <f t="shared" si="183"/>
        <v>5720000</v>
      </c>
      <c r="P234" s="68">
        <v>79300</v>
      </c>
      <c r="Q234" s="68">
        <f t="shared" si="184"/>
        <v>4361500</v>
      </c>
      <c r="R234" s="68">
        <f t="shared" si="181"/>
        <v>65000</v>
      </c>
      <c r="S234" s="68">
        <f t="shared" si="181"/>
        <v>3575000</v>
      </c>
      <c r="T234" s="68">
        <f t="shared" si="185"/>
        <v>82766.666666666672</v>
      </c>
      <c r="U234" s="68">
        <f t="shared" si="186"/>
        <v>79300</v>
      </c>
      <c r="V234" s="68">
        <f t="shared" si="187"/>
        <v>81234.397003841164</v>
      </c>
      <c r="W234" s="61">
        <f t="shared" si="188"/>
        <v>19729.757558909179</v>
      </c>
      <c r="X234" s="69">
        <f t="shared" si="182"/>
        <v>0.24287442618643748</v>
      </c>
      <c r="Y234" s="68">
        <f t="shared" si="189"/>
        <v>82766.666666666672</v>
      </c>
      <c r="Z234" s="68">
        <f t="shared" si="190"/>
        <v>4552166.666666667</v>
      </c>
      <c r="AA234" s="61" t="s">
        <v>166</v>
      </c>
    </row>
    <row r="235" spans="1:27" x14ac:dyDescent="0.25">
      <c r="A235" s="290"/>
      <c r="B235" s="290"/>
      <c r="C235" s="290"/>
      <c r="D235" s="290"/>
      <c r="E235" s="290"/>
      <c r="F235" s="290"/>
      <c r="G235" s="290"/>
      <c r="H235" s="290"/>
      <c r="I235" s="290"/>
      <c r="J235" s="290"/>
      <c r="K235" s="311"/>
      <c r="L235" s="50"/>
      <c r="M235" s="50"/>
      <c r="N235" s="50"/>
      <c r="O235" s="50"/>
      <c r="P235" s="50"/>
      <c r="Q235" s="50"/>
      <c r="R235" s="78"/>
      <c r="S235" s="78"/>
      <c r="T235" s="74"/>
      <c r="U235" s="74"/>
      <c r="V235" s="74"/>
      <c r="W235" s="74"/>
      <c r="X235" s="74"/>
      <c r="Y235" s="74"/>
      <c r="Z235" s="74"/>
      <c r="AA235" s="74"/>
    </row>
    <row r="236" spans="1:27" x14ac:dyDescent="0.25">
      <c r="A236" s="256" t="s">
        <v>2</v>
      </c>
      <c r="B236" s="256"/>
      <c r="C236" s="256"/>
      <c r="D236" s="256"/>
      <c r="E236" s="256" t="s">
        <v>3</v>
      </c>
      <c r="F236" s="256"/>
      <c r="G236" s="256" t="s">
        <v>4</v>
      </c>
      <c r="H236" s="256"/>
      <c r="I236" s="256"/>
      <c r="J236" s="256"/>
      <c r="K236" s="306"/>
      <c r="L236" s="50"/>
      <c r="M236" s="50"/>
      <c r="N236" s="50"/>
      <c r="O236" s="50"/>
      <c r="P236" s="50"/>
      <c r="Q236" s="50"/>
      <c r="R236" s="78"/>
      <c r="S236" s="78"/>
      <c r="T236" s="74"/>
      <c r="U236" s="74"/>
      <c r="V236" s="74"/>
      <c r="W236" s="74"/>
      <c r="X236" s="74"/>
      <c r="Y236" s="74"/>
      <c r="Z236" s="74"/>
      <c r="AA236" s="74"/>
    </row>
    <row r="237" spans="1:27" ht="15" customHeight="1" x14ac:dyDescent="0.25">
      <c r="A237" s="256" t="s">
        <v>51</v>
      </c>
      <c r="B237" s="256"/>
      <c r="C237" s="256"/>
      <c r="D237" s="256"/>
      <c r="E237" s="256" t="s">
        <v>52</v>
      </c>
      <c r="F237" s="256"/>
      <c r="G237" s="256"/>
      <c r="H237" s="256"/>
      <c r="I237" s="256"/>
      <c r="J237" s="256"/>
      <c r="K237" s="306"/>
      <c r="L237" s="273" t="s">
        <v>162</v>
      </c>
      <c r="M237" s="262"/>
      <c r="N237" s="263" t="s">
        <v>164</v>
      </c>
      <c r="O237" s="263"/>
      <c r="P237" s="264" t="s">
        <v>163</v>
      </c>
      <c r="Q237" s="264"/>
      <c r="R237" s="265" t="s">
        <v>159</v>
      </c>
      <c r="S237" s="265"/>
      <c r="T237" s="266" t="s">
        <v>166</v>
      </c>
      <c r="U237" s="267" t="s">
        <v>167</v>
      </c>
      <c r="V237" s="258" t="s">
        <v>168</v>
      </c>
      <c r="W237" s="259" t="s">
        <v>169</v>
      </c>
      <c r="X237" s="260" t="s">
        <v>174</v>
      </c>
      <c r="Y237" s="271" t="s">
        <v>170</v>
      </c>
      <c r="Z237" s="272"/>
      <c r="AA237" s="308" t="s">
        <v>171</v>
      </c>
    </row>
    <row r="238" spans="1:27" ht="45" x14ac:dyDescent="0.25">
      <c r="A238" s="1" t="s">
        <v>7</v>
      </c>
      <c r="B238" s="51" t="s">
        <v>8</v>
      </c>
      <c r="C238" s="256" t="s">
        <v>9</v>
      </c>
      <c r="D238" s="256"/>
      <c r="E238" s="51" t="s">
        <v>10</v>
      </c>
      <c r="F238" s="2" t="s">
        <v>11</v>
      </c>
      <c r="G238" s="51" t="s">
        <v>12</v>
      </c>
      <c r="H238" s="2" t="s">
        <v>13</v>
      </c>
      <c r="I238" s="51" t="s">
        <v>14</v>
      </c>
      <c r="J238" s="51" t="s">
        <v>15</v>
      </c>
      <c r="K238" s="55" t="s">
        <v>16</v>
      </c>
      <c r="L238" s="45" t="s">
        <v>160</v>
      </c>
      <c r="M238" s="45" t="s">
        <v>161</v>
      </c>
      <c r="N238" s="46" t="s">
        <v>160</v>
      </c>
      <c r="O238" s="46" t="s">
        <v>161</v>
      </c>
      <c r="P238" s="47" t="s">
        <v>160</v>
      </c>
      <c r="Q238" s="47" t="s">
        <v>161</v>
      </c>
      <c r="R238" s="76" t="s">
        <v>160</v>
      </c>
      <c r="S238" s="76" t="s">
        <v>161</v>
      </c>
      <c r="T238" s="266"/>
      <c r="U238" s="267"/>
      <c r="V238" s="258"/>
      <c r="W238" s="259"/>
      <c r="X238" s="261"/>
      <c r="Y238" s="77" t="s">
        <v>160</v>
      </c>
      <c r="Z238" s="77" t="s">
        <v>161</v>
      </c>
      <c r="AA238" s="308"/>
    </row>
    <row r="239" spans="1:27" ht="46.5" customHeight="1" x14ac:dyDescent="0.25">
      <c r="A239" s="3">
        <v>151</v>
      </c>
      <c r="B239" s="4">
        <v>54611</v>
      </c>
      <c r="C239" s="277" t="s">
        <v>123</v>
      </c>
      <c r="D239" s="277"/>
      <c r="E239" s="4" t="s">
        <v>58</v>
      </c>
      <c r="F239" s="3">
        <v>0</v>
      </c>
      <c r="G239" s="6">
        <v>6</v>
      </c>
      <c r="H239" s="6">
        <v>6</v>
      </c>
      <c r="I239" s="7" t="s">
        <v>124</v>
      </c>
      <c r="J239" s="3" t="s">
        <v>19</v>
      </c>
      <c r="K239" s="38" t="s">
        <v>19</v>
      </c>
      <c r="L239" s="68">
        <v>165000</v>
      </c>
      <c r="M239" s="68">
        <f t="shared" si="160"/>
        <v>990000</v>
      </c>
      <c r="N239" s="68">
        <v>52000</v>
      </c>
      <c r="O239" s="68">
        <f>H239*N239</f>
        <v>312000</v>
      </c>
      <c r="P239" s="68">
        <v>91000</v>
      </c>
      <c r="Q239" s="68">
        <f>H239*P239</f>
        <v>546000</v>
      </c>
      <c r="R239" s="68">
        <f t="shared" ref="R239:S253" si="191">MIN(L239,N239,P239)</f>
        <v>52000</v>
      </c>
      <c r="S239" s="68">
        <f t="shared" si="191"/>
        <v>312000</v>
      </c>
      <c r="T239" s="68">
        <f>AVERAGE(L239,N239,P239)</f>
        <v>102666.66666666667</v>
      </c>
      <c r="U239" s="68">
        <f>MEDIAN(L239,N239,P239)</f>
        <v>91000</v>
      </c>
      <c r="V239" s="68">
        <f>GEOMEAN(L239,N239,P239)</f>
        <v>92082.314483152251</v>
      </c>
      <c r="W239" s="68">
        <f>STDEV(L239,N239,P239)</f>
        <v>57396.283271073691</v>
      </c>
      <c r="X239" s="69">
        <f>W239/V239</f>
        <v>0.62331495025111627</v>
      </c>
      <c r="Y239" s="68">
        <f>+T239</f>
        <v>102666.66666666667</v>
      </c>
      <c r="Z239" s="68">
        <f>H239*Y239</f>
        <v>616000</v>
      </c>
      <c r="AA239" s="61" t="s">
        <v>166</v>
      </c>
    </row>
    <row r="240" spans="1:27" ht="49.5" customHeight="1" x14ac:dyDescent="0.25">
      <c r="A240" s="3">
        <v>152</v>
      </c>
      <c r="B240" s="4">
        <v>54611</v>
      </c>
      <c r="C240" s="257" t="s">
        <v>57</v>
      </c>
      <c r="D240" s="257"/>
      <c r="E240" s="4" t="s">
        <v>58</v>
      </c>
      <c r="F240" s="3">
        <v>0</v>
      </c>
      <c r="G240" s="6">
        <v>6</v>
      </c>
      <c r="H240" s="6">
        <v>6</v>
      </c>
      <c r="I240" s="7" t="s">
        <v>59</v>
      </c>
      <c r="J240" s="3" t="s">
        <v>19</v>
      </c>
      <c r="K240" s="38" t="s">
        <v>19</v>
      </c>
      <c r="L240" s="68">
        <v>70000</v>
      </c>
      <c r="M240" s="68">
        <f t="shared" si="160"/>
        <v>420000</v>
      </c>
      <c r="N240" s="68">
        <v>52000</v>
      </c>
      <c r="O240" s="68">
        <f t="shared" ref="O240:O253" si="192">H240*N240</f>
        <v>312000</v>
      </c>
      <c r="P240" s="68">
        <v>78520</v>
      </c>
      <c r="Q240" s="68">
        <f t="shared" ref="Q240:Q253" si="193">H240*P240</f>
        <v>471120</v>
      </c>
      <c r="R240" s="68">
        <f t="shared" si="191"/>
        <v>52000</v>
      </c>
      <c r="S240" s="68">
        <f t="shared" si="191"/>
        <v>312000</v>
      </c>
      <c r="T240" s="68">
        <f t="shared" ref="T240:T253" si="194">AVERAGE(L240,N240,P240)</f>
        <v>66840</v>
      </c>
      <c r="U240" s="68">
        <f t="shared" ref="U240:U253" si="195">MEDIAN(L240,N240,P240)</f>
        <v>70000</v>
      </c>
      <c r="V240" s="68">
        <f t="shared" ref="V240:V253" si="196">GEOMEAN(L240,N240,P240)</f>
        <v>65870.94462827043</v>
      </c>
      <c r="W240" s="68">
        <f t="shared" ref="W240:W253" si="197">STDEV(L240,N240,P240)</f>
        <v>13539.45346016596</v>
      </c>
      <c r="X240" s="69">
        <f t="shared" ref="X240:X253" si="198">W240/V240</f>
        <v>0.20554515403677862</v>
      </c>
      <c r="Y240" s="68">
        <f t="shared" ref="Y240:Y253" si="199">+T240</f>
        <v>66840</v>
      </c>
      <c r="Z240" s="68">
        <f t="shared" ref="Z240:Z253" si="200">H240*Y240</f>
        <v>401040</v>
      </c>
      <c r="AA240" s="61" t="s">
        <v>166</v>
      </c>
    </row>
    <row r="241" spans="1:27" ht="99.75" customHeight="1" x14ac:dyDescent="0.25">
      <c r="A241" s="3">
        <v>153</v>
      </c>
      <c r="B241" s="4">
        <v>54611</v>
      </c>
      <c r="C241" s="279" t="s">
        <v>61</v>
      </c>
      <c r="D241" s="279" t="s">
        <v>62</v>
      </c>
      <c r="E241" s="4" t="s">
        <v>58</v>
      </c>
      <c r="F241" s="3">
        <v>0</v>
      </c>
      <c r="G241" s="6">
        <v>4</v>
      </c>
      <c r="H241" s="6">
        <v>4</v>
      </c>
      <c r="I241" s="7" t="s">
        <v>124</v>
      </c>
      <c r="J241" s="3" t="s">
        <v>19</v>
      </c>
      <c r="K241" s="38" t="s">
        <v>19</v>
      </c>
      <c r="L241" s="68">
        <v>140000</v>
      </c>
      <c r="M241" s="68">
        <f t="shared" si="160"/>
        <v>560000</v>
      </c>
      <c r="N241" s="68">
        <v>45500</v>
      </c>
      <c r="O241" s="68">
        <f t="shared" si="192"/>
        <v>182000</v>
      </c>
      <c r="P241" s="68">
        <v>51220</v>
      </c>
      <c r="Q241" s="68">
        <f t="shared" si="193"/>
        <v>204880</v>
      </c>
      <c r="R241" s="68">
        <f t="shared" si="191"/>
        <v>45500</v>
      </c>
      <c r="S241" s="68">
        <f t="shared" si="191"/>
        <v>182000</v>
      </c>
      <c r="T241" s="68">
        <f t="shared" si="194"/>
        <v>78906.666666666672</v>
      </c>
      <c r="U241" s="68">
        <f t="shared" si="195"/>
        <v>51220</v>
      </c>
      <c r="V241" s="68">
        <f t="shared" si="196"/>
        <v>68842.981187807614</v>
      </c>
      <c r="W241" s="68">
        <f t="shared" si="197"/>
        <v>52985.621949103646</v>
      </c>
      <c r="X241" s="69">
        <f t="shared" si="198"/>
        <v>0.76965902746942094</v>
      </c>
      <c r="Y241" s="68">
        <f t="shared" si="199"/>
        <v>78906.666666666672</v>
      </c>
      <c r="Z241" s="68">
        <f t="shared" si="200"/>
        <v>315626.66666666669</v>
      </c>
      <c r="AA241" s="61" t="s">
        <v>166</v>
      </c>
    </row>
    <row r="242" spans="1:27" ht="45.75" customHeight="1" x14ac:dyDescent="0.25">
      <c r="A242" s="3">
        <v>154</v>
      </c>
      <c r="B242" s="4">
        <v>54621</v>
      </c>
      <c r="C242" s="277" t="s">
        <v>146</v>
      </c>
      <c r="D242" s="277" t="s">
        <v>147</v>
      </c>
      <c r="E242" s="4" t="s">
        <v>58</v>
      </c>
      <c r="F242" s="3">
        <v>0</v>
      </c>
      <c r="G242" s="6">
        <v>2</v>
      </c>
      <c r="H242" s="6">
        <v>2</v>
      </c>
      <c r="I242" s="7" t="s">
        <v>64</v>
      </c>
      <c r="J242" s="3" t="s">
        <v>19</v>
      </c>
      <c r="K242" s="38" t="s">
        <v>19</v>
      </c>
      <c r="L242" s="68">
        <v>650000</v>
      </c>
      <c r="M242" s="68">
        <f t="shared" si="160"/>
        <v>1300000</v>
      </c>
      <c r="N242" s="68">
        <v>780000</v>
      </c>
      <c r="O242" s="68">
        <f t="shared" si="192"/>
        <v>1560000</v>
      </c>
      <c r="P242" s="68">
        <v>751660</v>
      </c>
      <c r="Q242" s="68">
        <f t="shared" si="193"/>
        <v>1503320</v>
      </c>
      <c r="R242" s="68">
        <f t="shared" si="191"/>
        <v>650000</v>
      </c>
      <c r="S242" s="68">
        <f t="shared" si="191"/>
        <v>1300000</v>
      </c>
      <c r="T242" s="68">
        <f t="shared" si="194"/>
        <v>727220</v>
      </c>
      <c r="U242" s="68">
        <f t="shared" si="195"/>
        <v>751660</v>
      </c>
      <c r="V242" s="68">
        <f t="shared" si="196"/>
        <v>725008.55796477525</v>
      </c>
      <c r="W242" s="68">
        <f t="shared" si="197"/>
        <v>68359.236391288054</v>
      </c>
      <c r="X242" s="69">
        <f t="shared" si="198"/>
        <v>9.4287488941074415E-2</v>
      </c>
      <c r="Y242" s="68">
        <f t="shared" si="199"/>
        <v>727220</v>
      </c>
      <c r="Z242" s="68">
        <f t="shared" si="200"/>
        <v>1454440</v>
      </c>
      <c r="AA242" s="61" t="s">
        <v>166</v>
      </c>
    </row>
    <row r="243" spans="1:27" ht="15" customHeight="1" x14ac:dyDescent="0.25">
      <c r="A243" s="3">
        <v>155</v>
      </c>
      <c r="B243" s="4">
        <v>54621</v>
      </c>
      <c r="C243" s="278" t="s">
        <v>65</v>
      </c>
      <c r="D243" s="278" t="s">
        <v>66</v>
      </c>
      <c r="E243" s="4" t="s">
        <v>58</v>
      </c>
      <c r="F243" s="3">
        <v>0</v>
      </c>
      <c r="G243" s="6">
        <v>11</v>
      </c>
      <c r="H243" s="6">
        <v>11</v>
      </c>
      <c r="I243" s="7" t="s">
        <v>64</v>
      </c>
      <c r="J243" s="3" t="s">
        <v>19</v>
      </c>
      <c r="K243" s="38" t="s">
        <v>19</v>
      </c>
      <c r="L243" s="68">
        <v>65000</v>
      </c>
      <c r="M243" s="68">
        <f t="shared" si="160"/>
        <v>715000</v>
      </c>
      <c r="N243" s="68">
        <v>39000</v>
      </c>
      <c r="O243" s="68">
        <f t="shared" si="192"/>
        <v>429000</v>
      </c>
      <c r="P243" s="68">
        <v>44296</v>
      </c>
      <c r="Q243" s="68">
        <f t="shared" si="193"/>
        <v>487256</v>
      </c>
      <c r="R243" s="68">
        <f t="shared" si="191"/>
        <v>39000</v>
      </c>
      <c r="S243" s="68">
        <f t="shared" si="191"/>
        <v>429000</v>
      </c>
      <c r="T243" s="68">
        <f t="shared" si="194"/>
        <v>49432</v>
      </c>
      <c r="U243" s="68">
        <f t="shared" si="195"/>
        <v>44296</v>
      </c>
      <c r="V243" s="68">
        <f t="shared" si="196"/>
        <v>48244.464630278548</v>
      </c>
      <c r="W243" s="68">
        <f t="shared" si="197"/>
        <v>13739.864337030405</v>
      </c>
      <c r="X243" s="69">
        <f t="shared" si="198"/>
        <v>0.28479670035362303</v>
      </c>
      <c r="Y243" s="68">
        <f t="shared" si="199"/>
        <v>49432</v>
      </c>
      <c r="Z243" s="68">
        <f t="shared" si="200"/>
        <v>543752</v>
      </c>
      <c r="AA243" s="61" t="s">
        <v>166</v>
      </c>
    </row>
    <row r="244" spans="1:27" ht="33" customHeight="1" x14ac:dyDescent="0.25">
      <c r="A244" s="3">
        <v>156</v>
      </c>
      <c r="B244" s="4">
        <v>54621</v>
      </c>
      <c r="C244" s="278" t="s">
        <v>67</v>
      </c>
      <c r="D244" s="278" t="s">
        <v>68</v>
      </c>
      <c r="E244" s="4" t="s">
        <v>58</v>
      </c>
      <c r="F244" s="3">
        <v>0</v>
      </c>
      <c r="G244" s="6">
        <v>11</v>
      </c>
      <c r="H244" s="6">
        <v>11</v>
      </c>
      <c r="I244" s="7" t="s">
        <v>64</v>
      </c>
      <c r="J244" s="3" t="s">
        <v>19</v>
      </c>
      <c r="K244" s="38" t="s">
        <v>19</v>
      </c>
      <c r="L244" s="68">
        <v>150000</v>
      </c>
      <c r="M244" s="68">
        <f t="shared" si="160"/>
        <v>1650000</v>
      </c>
      <c r="N244" s="68">
        <v>195000</v>
      </c>
      <c r="O244" s="68">
        <f t="shared" si="192"/>
        <v>2145000</v>
      </c>
      <c r="P244" s="68">
        <v>95021</v>
      </c>
      <c r="Q244" s="68">
        <f t="shared" si="193"/>
        <v>1045231</v>
      </c>
      <c r="R244" s="68">
        <f t="shared" si="191"/>
        <v>95021</v>
      </c>
      <c r="S244" s="68">
        <f t="shared" si="191"/>
        <v>1045231</v>
      </c>
      <c r="T244" s="68">
        <f t="shared" si="194"/>
        <v>146673.66666666666</v>
      </c>
      <c r="U244" s="68">
        <f t="shared" si="195"/>
        <v>150000</v>
      </c>
      <c r="V244" s="68">
        <f t="shared" si="196"/>
        <v>140598.86744034343</v>
      </c>
      <c r="W244" s="68">
        <f t="shared" si="197"/>
        <v>50072.432338896142</v>
      </c>
      <c r="X244" s="69">
        <f t="shared" si="198"/>
        <v>0.35613681141593861</v>
      </c>
      <c r="Y244" s="68">
        <f t="shared" si="199"/>
        <v>146673.66666666666</v>
      </c>
      <c r="Z244" s="68">
        <f t="shared" si="200"/>
        <v>1613410.3333333333</v>
      </c>
      <c r="AA244" s="61" t="s">
        <v>166</v>
      </c>
    </row>
    <row r="245" spans="1:27" ht="27" customHeight="1" x14ac:dyDescent="0.25">
      <c r="A245" s="3">
        <v>157</v>
      </c>
      <c r="B245" s="4">
        <v>54621</v>
      </c>
      <c r="C245" s="278" t="s">
        <v>69</v>
      </c>
      <c r="D245" s="278" t="s">
        <v>70</v>
      </c>
      <c r="E245" s="4" t="s">
        <v>58</v>
      </c>
      <c r="F245" s="3">
        <v>0</v>
      </c>
      <c r="G245" s="6">
        <v>1</v>
      </c>
      <c r="H245" s="6">
        <v>1</v>
      </c>
      <c r="I245" s="7" t="s">
        <v>64</v>
      </c>
      <c r="J245" s="3" t="s">
        <v>19</v>
      </c>
      <c r="K245" s="38" t="s">
        <v>19</v>
      </c>
      <c r="L245" s="68">
        <v>78000</v>
      </c>
      <c r="M245" s="68">
        <f t="shared" si="160"/>
        <v>78000</v>
      </c>
      <c r="N245" s="68">
        <v>65000</v>
      </c>
      <c r="O245" s="68">
        <f t="shared" si="192"/>
        <v>65000</v>
      </c>
      <c r="P245" s="68">
        <v>135128</v>
      </c>
      <c r="Q245" s="68">
        <f t="shared" si="193"/>
        <v>135128</v>
      </c>
      <c r="R245" s="68">
        <f t="shared" si="191"/>
        <v>65000</v>
      </c>
      <c r="S245" s="68">
        <f t="shared" si="191"/>
        <v>65000</v>
      </c>
      <c r="T245" s="68">
        <f t="shared" si="194"/>
        <v>92709.333333333328</v>
      </c>
      <c r="U245" s="68">
        <f t="shared" si="195"/>
        <v>78000</v>
      </c>
      <c r="V245" s="68">
        <f t="shared" si="196"/>
        <v>88155.842994008126</v>
      </c>
      <c r="W245" s="68">
        <f t="shared" si="197"/>
        <v>37306.265711450324</v>
      </c>
      <c r="X245" s="69">
        <f t="shared" si="198"/>
        <v>0.42318540035952007</v>
      </c>
      <c r="Y245" s="68">
        <f t="shared" si="199"/>
        <v>92709.333333333328</v>
      </c>
      <c r="Z245" s="68">
        <f t="shared" si="200"/>
        <v>92709.333333333328</v>
      </c>
      <c r="AA245" s="61" t="s">
        <v>166</v>
      </c>
    </row>
    <row r="246" spans="1:27" ht="36" customHeight="1" x14ac:dyDescent="0.25">
      <c r="A246" s="3">
        <v>158</v>
      </c>
      <c r="B246" s="4">
        <v>54621</v>
      </c>
      <c r="C246" s="278" t="s">
        <v>71</v>
      </c>
      <c r="D246" s="278" t="s">
        <v>72</v>
      </c>
      <c r="E246" s="4" t="s">
        <v>58</v>
      </c>
      <c r="F246" s="3">
        <v>0</v>
      </c>
      <c r="G246" s="6">
        <v>11</v>
      </c>
      <c r="H246" s="6">
        <v>11</v>
      </c>
      <c r="I246" s="7" t="s">
        <v>64</v>
      </c>
      <c r="J246" s="3" t="s">
        <v>19</v>
      </c>
      <c r="K246" s="38" t="s">
        <v>19</v>
      </c>
      <c r="L246" s="68">
        <v>32000</v>
      </c>
      <c r="M246" s="68">
        <f t="shared" si="160"/>
        <v>352000</v>
      </c>
      <c r="N246" s="68">
        <v>65000</v>
      </c>
      <c r="O246" s="68">
        <f t="shared" si="192"/>
        <v>715000</v>
      </c>
      <c r="P246" s="68">
        <v>105350</v>
      </c>
      <c r="Q246" s="68">
        <f t="shared" si="193"/>
        <v>1158850</v>
      </c>
      <c r="R246" s="68">
        <f t="shared" si="191"/>
        <v>32000</v>
      </c>
      <c r="S246" s="68">
        <f t="shared" si="191"/>
        <v>352000</v>
      </c>
      <c r="T246" s="68">
        <f t="shared" si="194"/>
        <v>67450</v>
      </c>
      <c r="U246" s="68">
        <f t="shared" si="195"/>
        <v>65000</v>
      </c>
      <c r="V246" s="68">
        <f t="shared" si="196"/>
        <v>60288.242681469848</v>
      </c>
      <c r="W246" s="68">
        <f t="shared" si="197"/>
        <v>36736.323985940675</v>
      </c>
      <c r="X246" s="69">
        <f t="shared" si="198"/>
        <v>0.60934474703526109</v>
      </c>
      <c r="Y246" s="68">
        <f t="shared" si="199"/>
        <v>67450</v>
      </c>
      <c r="Z246" s="68">
        <f t="shared" si="200"/>
        <v>741950</v>
      </c>
      <c r="AA246" s="61" t="s">
        <v>166</v>
      </c>
    </row>
    <row r="247" spans="1:27" ht="30.75" customHeight="1" x14ac:dyDescent="0.25">
      <c r="A247" s="3">
        <v>159</v>
      </c>
      <c r="B247" s="4">
        <v>54621</v>
      </c>
      <c r="C247" s="278" t="s">
        <v>73</v>
      </c>
      <c r="D247" s="278" t="s">
        <v>74</v>
      </c>
      <c r="E247" s="4" t="s">
        <v>58</v>
      </c>
      <c r="F247" s="3">
        <v>0</v>
      </c>
      <c r="G247" s="6">
        <v>2</v>
      </c>
      <c r="H247" s="6">
        <v>2</v>
      </c>
      <c r="I247" s="7" t="s">
        <v>64</v>
      </c>
      <c r="J247" s="3" t="s">
        <v>19</v>
      </c>
      <c r="K247" s="38" t="s">
        <v>19</v>
      </c>
      <c r="L247" s="68">
        <v>120000</v>
      </c>
      <c r="M247" s="68">
        <f t="shared" si="160"/>
        <v>240000</v>
      </c>
      <c r="N247" s="68">
        <v>195000</v>
      </c>
      <c r="O247" s="68">
        <f t="shared" si="192"/>
        <v>390000</v>
      </c>
      <c r="P247" s="68">
        <v>44640</v>
      </c>
      <c r="Q247" s="68">
        <f t="shared" si="193"/>
        <v>89280</v>
      </c>
      <c r="R247" s="68">
        <f t="shared" si="191"/>
        <v>44640</v>
      </c>
      <c r="S247" s="68">
        <f t="shared" si="191"/>
        <v>89280</v>
      </c>
      <c r="T247" s="68">
        <f t="shared" si="194"/>
        <v>119880</v>
      </c>
      <c r="U247" s="68">
        <f t="shared" si="195"/>
        <v>120000</v>
      </c>
      <c r="V247" s="68">
        <f t="shared" si="196"/>
        <v>101464.31968392196</v>
      </c>
      <c r="W247" s="68">
        <f t="shared" si="197"/>
        <v>75180.071827579421</v>
      </c>
      <c r="X247" s="69">
        <f t="shared" si="198"/>
        <v>0.740950829432235</v>
      </c>
      <c r="Y247" s="68">
        <f t="shared" si="199"/>
        <v>119880</v>
      </c>
      <c r="Z247" s="68">
        <f t="shared" si="200"/>
        <v>239760</v>
      </c>
      <c r="AA247" s="61" t="s">
        <v>166</v>
      </c>
    </row>
    <row r="248" spans="1:27" ht="29.25" customHeight="1" x14ac:dyDescent="0.25">
      <c r="A248" s="3">
        <v>160</v>
      </c>
      <c r="B248" s="4">
        <v>54621</v>
      </c>
      <c r="C248" s="278" t="s">
        <v>75</v>
      </c>
      <c r="D248" s="278" t="s">
        <v>76</v>
      </c>
      <c r="E248" s="4" t="s">
        <v>39</v>
      </c>
      <c r="F248" s="3">
        <v>0</v>
      </c>
      <c r="G248" s="6">
        <v>6</v>
      </c>
      <c r="H248" s="6">
        <v>6</v>
      </c>
      <c r="I248" s="7" t="s">
        <v>64</v>
      </c>
      <c r="J248" s="3" t="s">
        <v>19</v>
      </c>
      <c r="K248" s="38" t="s">
        <v>19</v>
      </c>
      <c r="L248" s="68">
        <v>45000</v>
      </c>
      <c r="M248" s="68">
        <f t="shared" si="160"/>
        <v>270000</v>
      </c>
      <c r="N248" s="68">
        <v>45500</v>
      </c>
      <c r="O248" s="68">
        <f t="shared" si="192"/>
        <v>273000</v>
      </c>
      <c r="P248" s="68">
        <v>66444</v>
      </c>
      <c r="Q248" s="68">
        <f t="shared" si="193"/>
        <v>398664</v>
      </c>
      <c r="R248" s="68">
        <f t="shared" si="191"/>
        <v>45000</v>
      </c>
      <c r="S248" s="68">
        <f t="shared" si="191"/>
        <v>270000</v>
      </c>
      <c r="T248" s="68">
        <f t="shared" si="194"/>
        <v>52314.666666666664</v>
      </c>
      <c r="U248" s="68">
        <f t="shared" si="195"/>
        <v>45500</v>
      </c>
      <c r="V248" s="68">
        <f t="shared" si="196"/>
        <v>51431.188458095625</v>
      </c>
      <c r="W248" s="68">
        <f t="shared" si="197"/>
        <v>12238.915202473359</v>
      </c>
      <c r="X248" s="69">
        <f t="shared" si="198"/>
        <v>0.23796679737325552</v>
      </c>
      <c r="Y248" s="68">
        <f t="shared" si="199"/>
        <v>52314.666666666664</v>
      </c>
      <c r="Z248" s="68">
        <f t="shared" si="200"/>
        <v>313888</v>
      </c>
      <c r="AA248" s="61" t="s">
        <v>166</v>
      </c>
    </row>
    <row r="249" spans="1:27" ht="198" customHeight="1" x14ac:dyDescent="0.25">
      <c r="A249" s="3">
        <v>161</v>
      </c>
      <c r="B249" s="4">
        <v>54621</v>
      </c>
      <c r="C249" s="257" t="s">
        <v>77</v>
      </c>
      <c r="D249" s="257" t="s">
        <v>78</v>
      </c>
      <c r="E249" s="4" t="s">
        <v>31</v>
      </c>
      <c r="F249" s="3">
        <v>0</v>
      </c>
      <c r="G249" s="6">
        <v>6</v>
      </c>
      <c r="H249" s="6">
        <v>6</v>
      </c>
      <c r="I249" s="7" t="s">
        <v>64</v>
      </c>
      <c r="J249" s="3" t="s">
        <v>19</v>
      </c>
      <c r="K249" s="38" t="s">
        <v>19</v>
      </c>
      <c r="L249" s="68">
        <v>140000</v>
      </c>
      <c r="M249" s="68">
        <f t="shared" si="160"/>
        <v>840000</v>
      </c>
      <c r="N249" s="68">
        <v>104000</v>
      </c>
      <c r="O249" s="68">
        <f t="shared" si="192"/>
        <v>624000</v>
      </c>
      <c r="P249" s="68">
        <v>45820</v>
      </c>
      <c r="Q249" s="68">
        <f t="shared" si="193"/>
        <v>274920</v>
      </c>
      <c r="R249" s="68">
        <f t="shared" si="191"/>
        <v>45820</v>
      </c>
      <c r="S249" s="68">
        <f t="shared" si="191"/>
        <v>274920</v>
      </c>
      <c r="T249" s="68">
        <f t="shared" si="194"/>
        <v>96606.666666666672</v>
      </c>
      <c r="U249" s="68">
        <f t="shared" si="195"/>
        <v>104000</v>
      </c>
      <c r="V249" s="68">
        <f t="shared" si="196"/>
        <v>87378.681393500636</v>
      </c>
      <c r="W249" s="68">
        <f t="shared" si="197"/>
        <v>47523.300951568315</v>
      </c>
      <c r="X249" s="69">
        <f t="shared" si="198"/>
        <v>0.54387752474258755</v>
      </c>
      <c r="Y249" s="68">
        <f t="shared" si="199"/>
        <v>96606.666666666672</v>
      </c>
      <c r="Z249" s="68">
        <f t="shared" si="200"/>
        <v>579640</v>
      </c>
      <c r="AA249" s="61" t="s">
        <v>166</v>
      </c>
    </row>
    <row r="250" spans="1:27" ht="102.75" customHeight="1" x14ac:dyDescent="0.25">
      <c r="A250" s="3">
        <v>162</v>
      </c>
      <c r="B250" s="4">
        <v>54621</v>
      </c>
      <c r="C250" s="257" t="s">
        <v>81</v>
      </c>
      <c r="D250" s="257" t="s">
        <v>82</v>
      </c>
      <c r="E250" s="4" t="s">
        <v>31</v>
      </c>
      <c r="F250" s="3">
        <v>0</v>
      </c>
      <c r="G250" s="6">
        <v>2</v>
      </c>
      <c r="H250" s="6">
        <v>2</v>
      </c>
      <c r="I250" s="7" t="s">
        <v>64</v>
      </c>
      <c r="J250" s="3" t="s">
        <v>19</v>
      </c>
      <c r="K250" s="38" t="s">
        <v>19</v>
      </c>
      <c r="L250" s="68">
        <v>420000</v>
      </c>
      <c r="M250" s="68">
        <f t="shared" si="160"/>
        <v>840000</v>
      </c>
      <c r="N250" s="68">
        <v>325000</v>
      </c>
      <c r="O250" s="68">
        <f t="shared" si="192"/>
        <v>650000</v>
      </c>
      <c r="P250" s="68">
        <v>1014875</v>
      </c>
      <c r="Q250" s="68">
        <f t="shared" si="193"/>
        <v>2029750</v>
      </c>
      <c r="R250" s="68">
        <f t="shared" si="191"/>
        <v>325000</v>
      </c>
      <c r="S250" s="68">
        <f t="shared" si="191"/>
        <v>650000</v>
      </c>
      <c r="T250" s="68">
        <f t="shared" si="194"/>
        <v>586625</v>
      </c>
      <c r="U250" s="68">
        <f t="shared" si="195"/>
        <v>420000</v>
      </c>
      <c r="V250" s="68">
        <f t="shared" si="196"/>
        <v>517426.18378160486</v>
      </c>
      <c r="W250" s="68">
        <f t="shared" si="197"/>
        <v>373904.79653917253</v>
      </c>
      <c r="X250" s="69">
        <f t="shared" si="198"/>
        <v>0.72262442114253378</v>
      </c>
      <c r="Y250" s="68">
        <f t="shared" si="199"/>
        <v>586625</v>
      </c>
      <c r="Z250" s="68">
        <f t="shared" si="200"/>
        <v>1173250</v>
      </c>
      <c r="AA250" s="61" t="s">
        <v>166</v>
      </c>
    </row>
    <row r="251" spans="1:27" ht="193.5" customHeight="1" x14ac:dyDescent="0.25">
      <c r="A251" s="3">
        <v>163</v>
      </c>
      <c r="B251" s="4">
        <v>54621</v>
      </c>
      <c r="C251" s="257" t="s">
        <v>86</v>
      </c>
      <c r="D251" s="257" t="s">
        <v>87</v>
      </c>
      <c r="E251" s="4" t="s">
        <v>31</v>
      </c>
      <c r="F251" s="3">
        <v>0</v>
      </c>
      <c r="G251" s="6">
        <v>2</v>
      </c>
      <c r="H251" s="6">
        <v>2</v>
      </c>
      <c r="I251" s="7" t="s">
        <v>64</v>
      </c>
      <c r="J251" s="3" t="s">
        <v>19</v>
      </c>
      <c r="K251" s="38" t="s">
        <v>19</v>
      </c>
      <c r="L251" s="68">
        <v>1000000</v>
      </c>
      <c r="M251" s="68">
        <f t="shared" si="160"/>
        <v>2000000</v>
      </c>
      <c r="N251" s="68">
        <v>520000</v>
      </c>
      <c r="O251" s="68">
        <f t="shared" si="192"/>
        <v>1040000</v>
      </c>
      <c r="P251" s="68">
        <v>904365</v>
      </c>
      <c r="Q251" s="68">
        <f>H251*P251</f>
        <v>1808730</v>
      </c>
      <c r="R251" s="68">
        <f t="shared" si="191"/>
        <v>520000</v>
      </c>
      <c r="S251" s="68">
        <f t="shared" si="191"/>
        <v>1040000</v>
      </c>
      <c r="T251" s="68">
        <f t="shared" si="194"/>
        <v>808121.66666666663</v>
      </c>
      <c r="U251" s="68">
        <f t="shared" si="195"/>
        <v>904365</v>
      </c>
      <c r="V251" s="68">
        <f t="shared" si="196"/>
        <v>777646.75359032373</v>
      </c>
      <c r="W251" s="68">
        <f t="shared" si="197"/>
        <v>254061.18241150767</v>
      </c>
      <c r="X251" s="69">
        <f t="shared" si="198"/>
        <v>0.32670512830990484</v>
      </c>
      <c r="Y251" s="68">
        <f t="shared" si="199"/>
        <v>808121.66666666663</v>
      </c>
      <c r="Z251" s="68">
        <f t="shared" si="200"/>
        <v>1616243.3333333333</v>
      </c>
      <c r="AA251" s="61" t="s">
        <v>166</v>
      </c>
    </row>
    <row r="252" spans="1:27" ht="42.75" customHeight="1" x14ac:dyDescent="0.25">
      <c r="A252" s="3">
        <v>164</v>
      </c>
      <c r="B252" s="4">
        <v>54621</v>
      </c>
      <c r="C252" s="257" t="s">
        <v>94</v>
      </c>
      <c r="D252" s="257"/>
      <c r="E252" s="4" t="s">
        <v>31</v>
      </c>
      <c r="F252" s="3">
        <v>0</v>
      </c>
      <c r="G252" s="6">
        <v>28</v>
      </c>
      <c r="H252" s="6">
        <v>28</v>
      </c>
      <c r="I252" s="7" t="s">
        <v>64</v>
      </c>
      <c r="J252" s="3" t="s">
        <v>19</v>
      </c>
      <c r="K252" s="38" t="s">
        <v>19</v>
      </c>
      <c r="L252" s="68">
        <v>45000</v>
      </c>
      <c r="M252" s="68">
        <f t="shared" si="160"/>
        <v>1260000</v>
      </c>
      <c r="N252" s="68">
        <v>104000</v>
      </c>
      <c r="O252" s="68">
        <f t="shared" si="192"/>
        <v>2912000</v>
      </c>
      <c r="P252" s="68">
        <v>70752</v>
      </c>
      <c r="Q252" s="68">
        <f t="shared" si="193"/>
        <v>1981056</v>
      </c>
      <c r="R252" s="68">
        <f t="shared" si="191"/>
        <v>45000</v>
      </c>
      <c r="S252" s="68">
        <f t="shared" si="191"/>
        <v>1260000</v>
      </c>
      <c r="T252" s="68">
        <f t="shared" si="194"/>
        <v>73250.666666666672</v>
      </c>
      <c r="U252" s="68">
        <f t="shared" si="195"/>
        <v>70752</v>
      </c>
      <c r="V252" s="68">
        <f t="shared" si="196"/>
        <v>69182.277974859782</v>
      </c>
      <c r="W252" s="68">
        <f t="shared" si="197"/>
        <v>29579.257957787464</v>
      </c>
      <c r="X252" s="69">
        <f t="shared" si="198"/>
        <v>0.42755542060260432</v>
      </c>
      <c r="Y252" s="68">
        <f t="shared" si="199"/>
        <v>73250.666666666672</v>
      </c>
      <c r="Z252" s="68">
        <f t="shared" si="200"/>
        <v>2051018.6666666667</v>
      </c>
      <c r="AA252" s="61" t="s">
        <v>166</v>
      </c>
    </row>
    <row r="253" spans="1:27" ht="89.25" customHeight="1" x14ac:dyDescent="0.25">
      <c r="A253" s="3">
        <v>165</v>
      </c>
      <c r="B253" s="4">
        <v>54621</v>
      </c>
      <c r="C253" s="257" t="s">
        <v>92</v>
      </c>
      <c r="D253" s="257" t="s">
        <v>93</v>
      </c>
      <c r="E253" s="4" t="s">
        <v>31</v>
      </c>
      <c r="F253" s="3">
        <v>0</v>
      </c>
      <c r="G253" s="6">
        <v>11</v>
      </c>
      <c r="H253" s="6">
        <v>11</v>
      </c>
      <c r="I253" s="7" t="s">
        <v>64</v>
      </c>
      <c r="J253" s="3" t="s">
        <v>19</v>
      </c>
      <c r="K253" s="38" t="s">
        <v>19</v>
      </c>
      <c r="L253" s="68">
        <v>260000</v>
      </c>
      <c r="M253" s="68">
        <f t="shared" si="160"/>
        <v>2860000</v>
      </c>
      <c r="N253" s="68">
        <v>390000</v>
      </c>
      <c r="O253" s="68">
        <f t="shared" si="192"/>
        <v>4290000</v>
      </c>
      <c r="P253" s="68">
        <v>682002</v>
      </c>
      <c r="Q253" s="68">
        <f t="shared" si="193"/>
        <v>7502022</v>
      </c>
      <c r="R253" s="68">
        <f t="shared" si="191"/>
        <v>260000</v>
      </c>
      <c r="S253" s="68">
        <f t="shared" si="191"/>
        <v>2860000</v>
      </c>
      <c r="T253" s="68">
        <f t="shared" si="194"/>
        <v>444000.66666666669</v>
      </c>
      <c r="U253" s="68">
        <f t="shared" si="195"/>
        <v>390000</v>
      </c>
      <c r="V253" s="68">
        <f t="shared" si="196"/>
        <v>410463.49091240385</v>
      </c>
      <c r="W253" s="68">
        <f t="shared" si="197"/>
        <v>216121.43808825008</v>
      </c>
      <c r="X253" s="69">
        <f t="shared" si="198"/>
        <v>0.52653023441339908</v>
      </c>
      <c r="Y253" s="68">
        <f t="shared" si="199"/>
        <v>444000.66666666669</v>
      </c>
      <c r="Z253" s="68">
        <f t="shared" si="200"/>
        <v>4884007.333333334</v>
      </c>
      <c r="AA253" s="61" t="s">
        <v>166</v>
      </c>
    </row>
    <row r="254" spans="1:27" x14ac:dyDescent="0.25">
      <c r="A254" s="290"/>
      <c r="B254" s="290"/>
      <c r="C254" s="290"/>
      <c r="D254" s="290"/>
      <c r="E254" s="290"/>
      <c r="F254" s="290"/>
      <c r="G254" s="290"/>
      <c r="H254" s="290"/>
      <c r="I254" s="290"/>
      <c r="J254" s="290"/>
      <c r="K254" s="311"/>
      <c r="L254" s="50"/>
      <c r="M254" s="50"/>
      <c r="N254" s="50"/>
      <c r="O254" s="50"/>
      <c r="P254" s="50"/>
      <c r="Q254" s="50"/>
      <c r="R254" s="78"/>
      <c r="S254" s="78"/>
      <c r="T254" s="74"/>
      <c r="U254" s="74"/>
      <c r="V254" s="74"/>
      <c r="W254" s="74"/>
      <c r="X254" s="74"/>
      <c r="Y254" s="74"/>
      <c r="Z254" s="74"/>
      <c r="AA254" s="74"/>
    </row>
    <row r="255" spans="1:27" ht="15" customHeight="1" x14ac:dyDescent="0.25">
      <c r="A255" s="284" t="s">
        <v>141</v>
      </c>
      <c r="B255" s="285"/>
      <c r="C255" s="285"/>
      <c r="D255" s="286"/>
      <c r="E255" s="284" t="s">
        <v>3</v>
      </c>
      <c r="F255" s="286"/>
      <c r="G255" s="256" t="s">
        <v>4</v>
      </c>
      <c r="H255" s="256"/>
      <c r="I255" s="256"/>
      <c r="J255" s="256"/>
      <c r="K255" s="306"/>
      <c r="L255" s="50"/>
      <c r="M255" s="50"/>
      <c r="N255" s="50"/>
      <c r="O255" s="50"/>
      <c r="P255" s="50"/>
      <c r="Q255" s="50"/>
      <c r="R255" s="78"/>
      <c r="S255" s="78"/>
      <c r="T255" s="74"/>
      <c r="U255" s="74"/>
      <c r="V255" s="74"/>
      <c r="W255" s="74"/>
      <c r="X255" s="74"/>
      <c r="Y255" s="74"/>
      <c r="Z255" s="74"/>
      <c r="AA255" s="74"/>
    </row>
    <row r="256" spans="1:27" ht="15" customHeight="1" x14ac:dyDescent="0.25">
      <c r="A256" s="256" t="s">
        <v>95</v>
      </c>
      <c r="B256" s="256"/>
      <c r="C256" s="256"/>
      <c r="D256" s="256"/>
      <c r="E256" s="256" t="s">
        <v>96</v>
      </c>
      <c r="F256" s="256"/>
      <c r="G256" s="256"/>
      <c r="H256" s="256"/>
      <c r="I256" s="256"/>
      <c r="J256" s="256"/>
      <c r="K256" s="306"/>
      <c r="L256" s="262" t="s">
        <v>162</v>
      </c>
      <c r="M256" s="262"/>
      <c r="N256" s="263" t="s">
        <v>164</v>
      </c>
      <c r="O256" s="263"/>
      <c r="P256" s="264" t="s">
        <v>163</v>
      </c>
      <c r="Q256" s="264"/>
      <c r="R256" s="265" t="s">
        <v>159</v>
      </c>
      <c r="S256" s="265"/>
      <c r="T256" s="266" t="s">
        <v>166</v>
      </c>
      <c r="U256" s="267" t="s">
        <v>167</v>
      </c>
      <c r="V256" s="258" t="s">
        <v>168</v>
      </c>
      <c r="W256" s="259" t="s">
        <v>169</v>
      </c>
      <c r="X256" s="260" t="s">
        <v>174</v>
      </c>
      <c r="Y256" s="271" t="s">
        <v>170</v>
      </c>
      <c r="Z256" s="272"/>
      <c r="AA256" s="308" t="s">
        <v>171</v>
      </c>
    </row>
    <row r="257" spans="1:27" ht="45" x14ac:dyDescent="0.25">
      <c r="A257" s="1" t="s">
        <v>7</v>
      </c>
      <c r="B257" s="51" t="s">
        <v>8</v>
      </c>
      <c r="C257" s="256" t="s">
        <v>9</v>
      </c>
      <c r="D257" s="256"/>
      <c r="E257" s="51" t="s">
        <v>10</v>
      </c>
      <c r="F257" s="2" t="s">
        <v>11</v>
      </c>
      <c r="G257" s="51" t="s">
        <v>12</v>
      </c>
      <c r="H257" s="2" t="s">
        <v>13</v>
      </c>
      <c r="I257" s="51" t="s">
        <v>14</v>
      </c>
      <c r="J257" s="51" t="s">
        <v>15</v>
      </c>
      <c r="K257" s="55" t="s">
        <v>16</v>
      </c>
      <c r="L257" s="45" t="s">
        <v>160</v>
      </c>
      <c r="M257" s="45" t="s">
        <v>161</v>
      </c>
      <c r="N257" s="46" t="s">
        <v>160</v>
      </c>
      <c r="O257" s="46" t="s">
        <v>161</v>
      </c>
      <c r="P257" s="47" t="s">
        <v>160</v>
      </c>
      <c r="Q257" s="47" t="s">
        <v>161</v>
      </c>
      <c r="R257" s="76" t="s">
        <v>160</v>
      </c>
      <c r="S257" s="76" t="s">
        <v>161</v>
      </c>
      <c r="T257" s="266"/>
      <c r="U257" s="267"/>
      <c r="V257" s="258"/>
      <c r="W257" s="259"/>
      <c r="X257" s="261"/>
      <c r="Y257" s="77" t="s">
        <v>160</v>
      </c>
      <c r="Z257" s="77" t="s">
        <v>161</v>
      </c>
      <c r="AA257" s="308"/>
    </row>
    <row r="258" spans="1:27" ht="44.25" customHeight="1" x14ac:dyDescent="0.25">
      <c r="A258" s="3">
        <v>166</v>
      </c>
      <c r="B258" s="4">
        <v>54730</v>
      </c>
      <c r="C258" s="277" t="s">
        <v>129</v>
      </c>
      <c r="D258" s="277" t="s">
        <v>130</v>
      </c>
      <c r="E258" s="4" t="s">
        <v>18</v>
      </c>
      <c r="F258" s="3">
        <v>0</v>
      </c>
      <c r="G258" s="6">
        <v>60</v>
      </c>
      <c r="H258" s="6">
        <v>60</v>
      </c>
      <c r="I258" s="7">
        <v>73181104</v>
      </c>
      <c r="J258" s="3" t="s">
        <v>19</v>
      </c>
      <c r="K258" s="38" t="s">
        <v>19</v>
      </c>
      <c r="L258" s="68">
        <v>21000</v>
      </c>
      <c r="M258" s="68">
        <f t="shared" si="160"/>
        <v>1260000</v>
      </c>
      <c r="N258" s="68">
        <v>52000</v>
      </c>
      <c r="O258" s="68">
        <f>H258*N258</f>
        <v>3120000</v>
      </c>
      <c r="P258" s="68">
        <v>12535</v>
      </c>
      <c r="Q258" s="68">
        <f>H258*P258</f>
        <v>752100</v>
      </c>
      <c r="R258" s="68">
        <f t="shared" ref="R258:S263" si="201">MIN(L258,N258,P258)</f>
        <v>12535</v>
      </c>
      <c r="S258" s="68">
        <f t="shared" si="201"/>
        <v>752100</v>
      </c>
      <c r="T258" s="68">
        <f>AVERAGE(L258,N258,P258)</f>
        <v>28511.666666666668</v>
      </c>
      <c r="U258" s="68">
        <f>MEDIAN(L258,N258,P258)</f>
        <v>21000</v>
      </c>
      <c r="V258" s="68">
        <f>GEOMEAN(L258,N258,P258)</f>
        <v>23921.164937690835</v>
      </c>
      <c r="W258" s="68">
        <f>STDEV(L258,N258,P258)</f>
        <v>20777.160738015511</v>
      </c>
      <c r="X258" s="69">
        <f>W258/V258</f>
        <v>0.86856809825672221</v>
      </c>
      <c r="Y258" s="68">
        <f>+T258</f>
        <v>28511.666666666668</v>
      </c>
      <c r="Z258" s="68">
        <f>H258*Y258</f>
        <v>1710700</v>
      </c>
      <c r="AA258" s="61" t="s">
        <v>166</v>
      </c>
    </row>
    <row r="259" spans="1:27" ht="33" customHeight="1" x14ac:dyDescent="0.25">
      <c r="A259" s="3">
        <v>167</v>
      </c>
      <c r="B259" s="3">
        <v>54740</v>
      </c>
      <c r="C259" s="277" t="s">
        <v>97</v>
      </c>
      <c r="D259" s="277" t="s">
        <v>98</v>
      </c>
      <c r="E259" s="4" t="s">
        <v>18</v>
      </c>
      <c r="F259" s="3">
        <v>0</v>
      </c>
      <c r="G259" s="6">
        <v>60</v>
      </c>
      <c r="H259" s="6">
        <v>60</v>
      </c>
      <c r="I259" s="7">
        <v>73151801</v>
      </c>
      <c r="J259" s="3" t="s">
        <v>19</v>
      </c>
      <c r="K259" s="38" t="s">
        <v>19</v>
      </c>
      <c r="L259" s="68">
        <v>65000</v>
      </c>
      <c r="M259" s="68">
        <f t="shared" si="160"/>
        <v>3900000</v>
      </c>
      <c r="N259" s="68">
        <v>78000</v>
      </c>
      <c r="O259" s="68">
        <f t="shared" ref="O259:O263" si="202">H259*N259</f>
        <v>4680000</v>
      </c>
      <c r="P259" s="68">
        <v>69411</v>
      </c>
      <c r="Q259" s="68">
        <f t="shared" ref="Q259:Q263" si="203">H259*P259</f>
        <v>4164660</v>
      </c>
      <c r="R259" s="68">
        <f t="shared" si="201"/>
        <v>65000</v>
      </c>
      <c r="S259" s="68">
        <f t="shared" si="201"/>
        <v>3900000</v>
      </c>
      <c r="T259" s="68">
        <f>AVERAGE(L259,N259,P259)</f>
        <v>70803.666666666672</v>
      </c>
      <c r="U259" s="68">
        <f>MEDIAN(L259,N259,P259)</f>
        <v>69411</v>
      </c>
      <c r="V259" s="68">
        <f>GEOMEAN(L259,N259,P259)</f>
        <v>70601.200668669349</v>
      </c>
      <c r="W259" s="68">
        <f>STDEV(L259,N259,P259)</f>
        <v>6610.9485199427572</v>
      </c>
      <c r="X259" s="69">
        <f t="shared" ref="X259:X263" si="204">W259/V259</f>
        <v>9.3637904983625772E-2</v>
      </c>
      <c r="Y259" s="68">
        <f t="shared" ref="Y259:Y261" si="205">+T259</f>
        <v>70803.666666666672</v>
      </c>
      <c r="Z259" s="68">
        <f t="shared" ref="Z259:Z263" si="206">H259*Y259</f>
        <v>4248220</v>
      </c>
      <c r="AA259" s="61" t="s">
        <v>166</v>
      </c>
    </row>
    <row r="260" spans="1:27" ht="43.5" customHeight="1" x14ac:dyDescent="0.25">
      <c r="A260" s="3">
        <v>168</v>
      </c>
      <c r="B260" s="4">
        <v>54730</v>
      </c>
      <c r="C260" s="268" t="s">
        <v>99</v>
      </c>
      <c r="D260" s="268" t="s">
        <v>100</v>
      </c>
      <c r="E260" s="4" t="s">
        <v>18</v>
      </c>
      <c r="F260" s="3">
        <v>0</v>
      </c>
      <c r="G260" s="6">
        <v>65.69</v>
      </c>
      <c r="H260" s="6">
        <v>65.69</v>
      </c>
      <c r="I260" s="7">
        <v>72151303</v>
      </c>
      <c r="J260" s="3" t="s">
        <v>19</v>
      </c>
      <c r="K260" s="38" t="s">
        <v>19</v>
      </c>
      <c r="L260" s="68">
        <v>29000</v>
      </c>
      <c r="M260" s="68">
        <f t="shared" si="160"/>
        <v>1905010</v>
      </c>
      <c r="N260" s="68">
        <v>78000</v>
      </c>
      <c r="O260" s="68">
        <f t="shared" si="202"/>
        <v>5123820</v>
      </c>
      <c r="P260" s="68">
        <v>23817</v>
      </c>
      <c r="Q260" s="68">
        <f t="shared" si="203"/>
        <v>1564538.73</v>
      </c>
      <c r="R260" s="68">
        <f t="shared" si="201"/>
        <v>23817</v>
      </c>
      <c r="S260" s="68">
        <f t="shared" si="201"/>
        <v>1564538.73</v>
      </c>
      <c r="T260" s="68">
        <f>AVERAGE(L260,N260,P260)</f>
        <v>43605.666666666664</v>
      </c>
      <c r="U260" s="68">
        <f>MEDIAN(L260,N260,P260)</f>
        <v>29000</v>
      </c>
      <c r="V260" s="68">
        <f>GEOMEAN(L260,N260,P260)</f>
        <v>37768.223062938385</v>
      </c>
      <c r="W260" s="68">
        <f>STDEV(L260,N260,P260)</f>
        <v>29898.88787786819</v>
      </c>
      <c r="X260" s="69">
        <f t="shared" si="204"/>
        <v>0.79164137079056007</v>
      </c>
      <c r="Y260" s="68">
        <f t="shared" si="205"/>
        <v>43605.666666666664</v>
      </c>
      <c r="Z260" s="68">
        <f t="shared" si="206"/>
        <v>2864456.2433333332</v>
      </c>
      <c r="AA260" s="61" t="s">
        <v>166</v>
      </c>
    </row>
    <row r="261" spans="1:27" ht="36.75" customHeight="1" x14ac:dyDescent="0.25">
      <c r="A261" s="3">
        <v>169</v>
      </c>
      <c r="B261" s="4">
        <v>54760</v>
      </c>
      <c r="C261" s="268" t="s">
        <v>101</v>
      </c>
      <c r="D261" s="268"/>
      <c r="E261" s="4" t="s">
        <v>31</v>
      </c>
      <c r="F261" s="3">
        <v>0</v>
      </c>
      <c r="G261" s="6">
        <v>10</v>
      </c>
      <c r="H261" s="6">
        <v>10</v>
      </c>
      <c r="I261" s="7">
        <v>72154032</v>
      </c>
      <c r="J261" s="3" t="s">
        <v>19</v>
      </c>
      <c r="K261" s="38" t="s">
        <v>19</v>
      </c>
      <c r="L261" s="68">
        <v>340000</v>
      </c>
      <c r="M261" s="68">
        <f t="shared" si="160"/>
        <v>3400000</v>
      </c>
      <c r="N261" s="68">
        <v>91000</v>
      </c>
      <c r="O261" s="68">
        <f t="shared" si="202"/>
        <v>910000</v>
      </c>
      <c r="P261" s="68">
        <v>228120</v>
      </c>
      <c r="Q261" s="68">
        <f t="shared" si="203"/>
        <v>2281200</v>
      </c>
      <c r="R261" s="68">
        <f t="shared" si="201"/>
        <v>91000</v>
      </c>
      <c r="S261" s="68">
        <f t="shared" si="201"/>
        <v>910000</v>
      </c>
      <c r="T261" s="68">
        <f t="shared" ref="T261:T263" si="207">AVERAGE(L261,N261,P261)</f>
        <v>219706.66666666666</v>
      </c>
      <c r="U261" s="68">
        <f t="shared" ref="U261:U263" si="208">MEDIAN(L261,N261,P261)</f>
        <v>228120</v>
      </c>
      <c r="V261" s="68">
        <f t="shared" ref="V261:V263" si="209">GEOMEAN(L261,N261,P261)</f>
        <v>191820.29626724054</v>
      </c>
      <c r="W261" s="68">
        <f t="shared" ref="W261:W263" si="210">STDEV(L261,N261,P261)</f>
        <v>124713.02311039263</v>
      </c>
      <c r="X261" s="69">
        <f t="shared" si="204"/>
        <v>0.65015551293198259</v>
      </c>
      <c r="Y261" s="68">
        <f t="shared" si="205"/>
        <v>219706.66666666666</v>
      </c>
      <c r="Z261" s="68">
        <f t="shared" si="206"/>
        <v>2197066.6666666665</v>
      </c>
      <c r="AA261" s="61" t="s">
        <v>166</v>
      </c>
    </row>
    <row r="262" spans="1:27" ht="39.75" customHeight="1" x14ac:dyDescent="0.25">
      <c r="A262" s="3">
        <v>170</v>
      </c>
      <c r="B262" s="4">
        <v>54760</v>
      </c>
      <c r="C262" s="281" t="s">
        <v>106</v>
      </c>
      <c r="D262" s="282" t="s">
        <v>107</v>
      </c>
      <c r="E262" s="4" t="s">
        <v>31</v>
      </c>
      <c r="F262" s="3">
        <v>0</v>
      </c>
      <c r="G262" s="6">
        <v>8</v>
      </c>
      <c r="H262" s="6">
        <v>8</v>
      </c>
      <c r="I262" s="7">
        <v>72153605</v>
      </c>
      <c r="J262" s="3" t="s">
        <v>19</v>
      </c>
      <c r="K262" s="38" t="s">
        <v>19</v>
      </c>
      <c r="L262" s="68">
        <v>420000</v>
      </c>
      <c r="M262" s="68">
        <f t="shared" si="160"/>
        <v>3360000</v>
      </c>
      <c r="N262" s="68">
        <v>455000</v>
      </c>
      <c r="O262" s="68">
        <f t="shared" si="202"/>
        <v>3640000</v>
      </c>
      <c r="P262" s="68">
        <v>2264860</v>
      </c>
      <c r="Q262" s="68">
        <f t="shared" si="203"/>
        <v>18118880</v>
      </c>
      <c r="R262" s="68">
        <f t="shared" si="201"/>
        <v>420000</v>
      </c>
      <c r="S262" s="68">
        <f t="shared" si="201"/>
        <v>3360000</v>
      </c>
      <c r="T262" s="68">
        <f t="shared" si="207"/>
        <v>1046620</v>
      </c>
      <c r="U262" s="68">
        <f t="shared" si="208"/>
        <v>455000</v>
      </c>
      <c r="V262" s="68">
        <f t="shared" si="209"/>
        <v>756427.57020526507</v>
      </c>
      <c r="W262" s="68">
        <f t="shared" si="210"/>
        <v>1055171.9164193103</v>
      </c>
      <c r="X262" s="69">
        <f t="shared" si="204"/>
        <v>1.3949411126474112</v>
      </c>
      <c r="Y262" s="68">
        <f>+R262</f>
        <v>420000</v>
      </c>
      <c r="Z262" s="68">
        <f t="shared" si="206"/>
        <v>3360000</v>
      </c>
      <c r="AA262" s="60" t="s">
        <v>173</v>
      </c>
    </row>
    <row r="263" spans="1:27" ht="54" customHeight="1" x14ac:dyDescent="0.25">
      <c r="A263" s="3">
        <v>171</v>
      </c>
      <c r="B263" s="4">
        <v>54790</v>
      </c>
      <c r="C263" s="277" t="s">
        <v>119</v>
      </c>
      <c r="D263" s="277" t="s">
        <v>120</v>
      </c>
      <c r="E263" s="4" t="s">
        <v>18</v>
      </c>
      <c r="F263" s="3">
        <v>0</v>
      </c>
      <c r="G263" s="6">
        <v>120</v>
      </c>
      <c r="H263" s="6">
        <v>120</v>
      </c>
      <c r="I263" s="7">
        <v>72153501</v>
      </c>
      <c r="J263" s="3" t="s">
        <v>19</v>
      </c>
      <c r="K263" s="38" t="s">
        <v>19</v>
      </c>
      <c r="L263" s="68">
        <v>38000</v>
      </c>
      <c r="M263" s="68">
        <f t="shared" si="160"/>
        <v>4560000</v>
      </c>
      <c r="N263" s="68">
        <v>104000</v>
      </c>
      <c r="O263" s="68">
        <f t="shared" si="202"/>
        <v>12480000</v>
      </c>
      <c r="P263" s="68">
        <v>27790</v>
      </c>
      <c r="Q263" s="68">
        <f t="shared" si="203"/>
        <v>3334800</v>
      </c>
      <c r="R263" s="68">
        <f t="shared" si="201"/>
        <v>27790</v>
      </c>
      <c r="S263" s="68">
        <f t="shared" si="201"/>
        <v>3334800</v>
      </c>
      <c r="T263" s="68">
        <f t="shared" si="207"/>
        <v>56596.666666666664</v>
      </c>
      <c r="U263" s="68">
        <f t="shared" si="208"/>
        <v>38000</v>
      </c>
      <c r="V263" s="68">
        <f t="shared" si="209"/>
        <v>47888.933015640381</v>
      </c>
      <c r="W263" s="68">
        <f t="shared" si="210"/>
        <v>41368.684210805317</v>
      </c>
      <c r="X263" s="69">
        <f t="shared" si="204"/>
        <v>0.86384643811743367</v>
      </c>
      <c r="Y263" s="68">
        <f>+T263</f>
        <v>56596.666666666664</v>
      </c>
      <c r="Z263" s="68">
        <f t="shared" si="206"/>
        <v>6791600</v>
      </c>
      <c r="AA263" s="61" t="s">
        <v>166</v>
      </c>
    </row>
    <row r="264" spans="1:27" x14ac:dyDescent="0.25">
      <c r="A264" s="88"/>
      <c r="B264" s="88"/>
      <c r="C264" s="89"/>
      <c r="D264" s="89"/>
      <c r="E264" s="88"/>
      <c r="F264" s="88"/>
      <c r="G264" s="90"/>
      <c r="H264" s="90"/>
      <c r="I264" s="88"/>
      <c r="J264" s="88"/>
      <c r="K264" s="88"/>
      <c r="L264" s="50"/>
      <c r="M264" s="50"/>
      <c r="N264" s="50"/>
      <c r="O264" s="50"/>
      <c r="P264" s="50"/>
      <c r="Q264" s="50"/>
      <c r="R264" s="78"/>
      <c r="S264" s="78"/>
      <c r="T264" s="74"/>
      <c r="U264" s="74"/>
      <c r="V264" s="74"/>
      <c r="W264" s="74"/>
      <c r="X264" s="74"/>
      <c r="Y264" s="74"/>
      <c r="Z264" s="74"/>
      <c r="AA264" s="74"/>
    </row>
    <row r="265" spans="1:27" x14ac:dyDescent="0.25">
      <c r="A265" s="291" t="s">
        <v>148</v>
      </c>
      <c r="B265" s="291"/>
      <c r="C265" s="291"/>
      <c r="D265" s="291"/>
      <c r="E265" s="283" t="s">
        <v>1</v>
      </c>
      <c r="F265" s="283"/>
      <c r="G265" s="283"/>
      <c r="H265" s="283"/>
      <c r="I265" s="309">
        <v>164000001829</v>
      </c>
      <c r="J265" s="309"/>
      <c r="K265" s="309"/>
      <c r="L265" s="50"/>
      <c r="M265" s="50"/>
      <c r="N265" s="50"/>
      <c r="O265" s="50"/>
      <c r="P265" s="50"/>
      <c r="Q265" s="50"/>
      <c r="R265" s="78"/>
      <c r="S265" s="78"/>
      <c r="T265" s="74"/>
      <c r="U265" s="74"/>
      <c r="V265" s="74"/>
      <c r="W265" s="74"/>
      <c r="X265" s="74"/>
      <c r="Y265" s="74"/>
      <c r="Z265" s="74"/>
      <c r="AA265" s="74"/>
    </row>
    <row r="266" spans="1:27" x14ac:dyDescent="0.25">
      <c r="A266" s="292" t="s">
        <v>2</v>
      </c>
      <c r="B266" s="292"/>
      <c r="C266" s="292"/>
      <c r="D266" s="292"/>
      <c r="E266" s="292" t="s">
        <v>3</v>
      </c>
      <c r="F266" s="292"/>
      <c r="G266" s="292" t="s">
        <v>4</v>
      </c>
      <c r="H266" s="292"/>
      <c r="I266" s="292"/>
      <c r="J266" s="292"/>
      <c r="K266" s="313"/>
      <c r="L266" s="50"/>
      <c r="M266" s="50"/>
      <c r="N266" s="50"/>
      <c r="O266" s="50"/>
      <c r="P266" s="50"/>
      <c r="Q266" s="50"/>
      <c r="R266" s="78"/>
      <c r="S266" s="78"/>
      <c r="T266" s="74"/>
      <c r="U266" s="74"/>
      <c r="V266" s="74"/>
      <c r="W266" s="74"/>
      <c r="X266" s="74"/>
      <c r="Y266" s="74"/>
      <c r="Z266" s="74"/>
      <c r="AA266" s="74"/>
    </row>
    <row r="267" spans="1:27" ht="15" customHeight="1" x14ac:dyDescent="0.25">
      <c r="A267" s="293" t="s">
        <v>95</v>
      </c>
      <c r="B267" s="293"/>
      <c r="C267" s="293"/>
      <c r="D267" s="293"/>
      <c r="E267" s="293" t="s">
        <v>96</v>
      </c>
      <c r="F267" s="293"/>
      <c r="G267" s="293"/>
      <c r="H267" s="293"/>
      <c r="I267" s="293"/>
      <c r="J267" s="293"/>
      <c r="K267" s="313"/>
      <c r="L267" s="262" t="s">
        <v>162</v>
      </c>
      <c r="M267" s="262"/>
      <c r="N267" s="263" t="s">
        <v>164</v>
      </c>
      <c r="O267" s="263"/>
      <c r="P267" s="264" t="s">
        <v>163</v>
      </c>
      <c r="Q267" s="264"/>
      <c r="R267" s="265" t="s">
        <v>159</v>
      </c>
      <c r="S267" s="265"/>
      <c r="T267" s="266" t="s">
        <v>166</v>
      </c>
      <c r="U267" s="267" t="s">
        <v>167</v>
      </c>
      <c r="V267" s="258" t="s">
        <v>168</v>
      </c>
      <c r="W267" s="259" t="s">
        <v>169</v>
      </c>
      <c r="X267" s="260" t="s">
        <v>174</v>
      </c>
      <c r="Y267" s="271" t="s">
        <v>170</v>
      </c>
      <c r="Z267" s="272"/>
      <c r="AA267" s="308" t="s">
        <v>171</v>
      </c>
    </row>
    <row r="268" spans="1:27" ht="45" x14ac:dyDescent="0.25">
      <c r="A268" s="20" t="s">
        <v>7</v>
      </c>
      <c r="B268" s="53" t="s">
        <v>8</v>
      </c>
      <c r="C268" s="293" t="s">
        <v>9</v>
      </c>
      <c r="D268" s="293"/>
      <c r="E268" s="53" t="s">
        <v>10</v>
      </c>
      <c r="F268" s="57" t="s">
        <v>11</v>
      </c>
      <c r="G268" s="53" t="s">
        <v>12</v>
      </c>
      <c r="H268" s="57" t="s">
        <v>13</v>
      </c>
      <c r="I268" s="53" t="s">
        <v>14</v>
      </c>
      <c r="J268" s="53" t="s">
        <v>15</v>
      </c>
      <c r="K268" s="41" t="s">
        <v>16</v>
      </c>
      <c r="L268" s="45" t="s">
        <v>160</v>
      </c>
      <c r="M268" s="45" t="s">
        <v>161</v>
      </c>
      <c r="N268" s="46" t="s">
        <v>160</v>
      </c>
      <c r="O268" s="46" t="s">
        <v>161</v>
      </c>
      <c r="P268" s="47" t="s">
        <v>160</v>
      </c>
      <c r="Q268" s="47" t="s">
        <v>161</v>
      </c>
      <c r="R268" s="76" t="s">
        <v>160</v>
      </c>
      <c r="S268" s="76" t="s">
        <v>161</v>
      </c>
      <c r="T268" s="266"/>
      <c r="U268" s="267"/>
      <c r="V268" s="258"/>
      <c r="W268" s="259"/>
      <c r="X268" s="261"/>
      <c r="Y268" s="77" t="s">
        <v>160</v>
      </c>
      <c r="Z268" s="77" t="s">
        <v>161</v>
      </c>
      <c r="AA268" s="308"/>
    </row>
    <row r="269" spans="1:27" ht="32.25" customHeight="1" x14ac:dyDescent="0.25">
      <c r="A269" s="54">
        <v>172</v>
      </c>
      <c r="B269" s="54">
        <v>54740</v>
      </c>
      <c r="C269" s="277" t="s">
        <v>149</v>
      </c>
      <c r="D269" s="277" t="s">
        <v>150</v>
      </c>
      <c r="E269" s="21" t="s">
        <v>18</v>
      </c>
      <c r="F269" s="54">
        <v>0</v>
      </c>
      <c r="G269" s="22">
        <v>48.38</v>
      </c>
      <c r="H269" s="22">
        <v>48.38</v>
      </c>
      <c r="I269" s="23">
        <v>72152504</v>
      </c>
      <c r="J269" s="54" t="s">
        <v>19</v>
      </c>
      <c r="K269" s="42" t="s">
        <v>19</v>
      </c>
      <c r="L269" s="68">
        <v>120000</v>
      </c>
      <c r="M269" s="68">
        <f t="shared" ref="M269:M328" si="211">H269*L269</f>
        <v>5805600</v>
      </c>
      <c r="N269" s="68">
        <v>78000</v>
      </c>
      <c r="O269" s="68">
        <f>H269*N269</f>
        <v>3773640</v>
      </c>
      <c r="P269" s="68">
        <v>91059</v>
      </c>
      <c r="Q269" s="68">
        <f>H269*P269</f>
        <v>4405434.42</v>
      </c>
      <c r="R269" s="68">
        <f t="shared" ref="R269:S271" si="212">MIN(L269,N269,P269)</f>
        <v>78000</v>
      </c>
      <c r="S269" s="68">
        <f t="shared" si="212"/>
        <v>3773640</v>
      </c>
      <c r="T269" s="68">
        <f>AVERAGE(L269,N269,P269)</f>
        <v>96353</v>
      </c>
      <c r="U269" s="68">
        <f>MEDIAN(L269,N269,P269)</f>
        <v>91059</v>
      </c>
      <c r="V269" s="68">
        <f>GEOMEAN(L269,N269,P269)</f>
        <v>94812.640519228167</v>
      </c>
      <c r="W269" s="68">
        <f>STDEV(L269,N269,P269)</f>
        <v>21494.646473017416</v>
      </c>
      <c r="X269" s="69">
        <f>W269/V269</f>
        <v>0.22670654836006032</v>
      </c>
      <c r="Y269" s="68">
        <f>+T269</f>
        <v>96353</v>
      </c>
      <c r="Z269" s="68">
        <f>H269*Y269</f>
        <v>4661558.1400000006</v>
      </c>
      <c r="AA269" s="61" t="s">
        <v>166</v>
      </c>
    </row>
    <row r="270" spans="1:27" ht="41.25" customHeight="1" x14ac:dyDescent="0.25">
      <c r="A270" s="54">
        <v>173</v>
      </c>
      <c r="B270" s="54">
        <v>54740</v>
      </c>
      <c r="C270" s="277" t="s">
        <v>151</v>
      </c>
      <c r="D270" s="277" t="s">
        <v>152</v>
      </c>
      <c r="E270" s="21" t="s">
        <v>39</v>
      </c>
      <c r="F270" s="54">
        <v>0</v>
      </c>
      <c r="G270" s="22">
        <v>31.8</v>
      </c>
      <c r="H270" s="22">
        <v>31.8</v>
      </c>
      <c r="I270" s="23">
        <v>72152504</v>
      </c>
      <c r="J270" s="54" t="s">
        <v>19</v>
      </c>
      <c r="K270" s="42" t="s">
        <v>19</v>
      </c>
      <c r="L270" s="68">
        <v>29000</v>
      </c>
      <c r="M270" s="68">
        <f t="shared" si="211"/>
        <v>922200</v>
      </c>
      <c r="N270" s="68">
        <v>78000</v>
      </c>
      <c r="O270" s="68">
        <f t="shared" ref="O270:O271" si="213">H270*N270</f>
        <v>2480400</v>
      </c>
      <c r="P270" s="68">
        <v>9934</v>
      </c>
      <c r="Q270" s="68">
        <f t="shared" ref="Q270:Q271" si="214">H270*P270</f>
        <v>315901.2</v>
      </c>
      <c r="R270" s="68">
        <f t="shared" si="212"/>
        <v>9934</v>
      </c>
      <c r="S270" s="68">
        <f t="shared" si="212"/>
        <v>315901.2</v>
      </c>
      <c r="T270" s="68">
        <f t="shared" ref="T270" si="215">AVERAGE(L270,N270,P270)</f>
        <v>38978</v>
      </c>
      <c r="U270" s="68">
        <f t="shared" ref="U270" si="216">MEDIAN(L270,N270,P270)</f>
        <v>29000</v>
      </c>
      <c r="V270" s="68">
        <f t="shared" ref="V270" si="217">GEOMEAN(L270,N270,P270)</f>
        <v>28218.824511796618</v>
      </c>
      <c r="W270" s="68">
        <f t="shared" ref="W270" si="218">STDEV(L270,N270,P270)</f>
        <v>35112.895807665875</v>
      </c>
      <c r="X270" s="69">
        <f t="shared" ref="X270:X271" si="219">W270/V270</f>
        <v>1.2443075292873116</v>
      </c>
      <c r="Y270" s="68">
        <f t="shared" ref="Y270:Y271" si="220">+T270</f>
        <v>38978</v>
      </c>
      <c r="Z270" s="68">
        <f t="shared" ref="Z270:Z271" si="221">H270*Y270</f>
        <v>1239500.4000000001</v>
      </c>
      <c r="AA270" s="61" t="s">
        <v>166</v>
      </c>
    </row>
    <row r="271" spans="1:27" ht="34.5" customHeight="1" x14ac:dyDescent="0.25">
      <c r="A271" s="54">
        <v>174</v>
      </c>
      <c r="B271" s="24">
        <v>54740</v>
      </c>
      <c r="C271" s="294" t="s">
        <v>153</v>
      </c>
      <c r="D271" s="294" t="s">
        <v>154</v>
      </c>
      <c r="E271" s="25" t="s">
        <v>18</v>
      </c>
      <c r="F271" s="24">
        <v>0</v>
      </c>
      <c r="G271" s="26">
        <v>10.25</v>
      </c>
      <c r="H271" s="26">
        <v>10.25</v>
      </c>
      <c r="I271" s="27">
        <v>72152504</v>
      </c>
      <c r="J271" s="24" t="s">
        <v>19</v>
      </c>
      <c r="K271" s="43" t="s">
        <v>19</v>
      </c>
      <c r="L271" s="68">
        <v>120000</v>
      </c>
      <c r="M271" s="68">
        <f t="shared" si="211"/>
        <v>1230000</v>
      </c>
      <c r="N271" s="68">
        <v>91000</v>
      </c>
      <c r="O271" s="68">
        <f t="shared" si="213"/>
        <v>932750</v>
      </c>
      <c r="P271" s="68">
        <v>92400</v>
      </c>
      <c r="Q271" s="68">
        <f t="shared" si="214"/>
        <v>947100</v>
      </c>
      <c r="R271" s="68">
        <f t="shared" si="212"/>
        <v>91000</v>
      </c>
      <c r="S271" s="68">
        <f t="shared" si="212"/>
        <v>932750</v>
      </c>
      <c r="T271" s="68">
        <f>AVERAGE(L271,N271,P271)</f>
        <v>101133.33333333333</v>
      </c>
      <c r="U271" s="68">
        <f>MEDIAN(L271,N271,P271)</f>
        <v>92400</v>
      </c>
      <c r="V271" s="68">
        <f>GEOMEAN(L271,N271,P271)</f>
        <v>100299.36955104784</v>
      </c>
      <c r="W271" s="68">
        <f>STDEV(L271,N271,P271)</f>
        <v>16354.000529941717</v>
      </c>
      <c r="X271" s="69">
        <f t="shared" si="219"/>
        <v>0.16305187762539494</v>
      </c>
      <c r="Y271" s="68">
        <f t="shared" si="220"/>
        <v>101133.33333333333</v>
      </c>
      <c r="Z271" s="68">
        <f t="shared" si="221"/>
        <v>1036616.6666666666</v>
      </c>
      <c r="AA271" s="61" t="s">
        <v>166</v>
      </c>
    </row>
    <row r="272" spans="1:27" x14ac:dyDescent="0.25">
      <c r="A272" s="102"/>
      <c r="B272" s="101"/>
      <c r="C272" s="103"/>
      <c r="D272" s="103"/>
      <c r="E272" s="104"/>
      <c r="F272" s="102"/>
      <c r="G272" s="105"/>
      <c r="H272" s="105"/>
      <c r="I272" s="37"/>
      <c r="J272" s="102"/>
      <c r="K272" s="102"/>
      <c r="L272" s="50"/>
      <c r="M272" s="50"/>
      <c r="N272" s="50"/>
      <c r="O272" s="50"/>
      <c r="P272" s="50"/>
      <c r="Q272" s="50"/>
      <c r="R272" s="78"/>
      <c r="S272" s="78"/>
      <c r="T272" s="74"/>
      <c r="U272" s="74"/>
      <c r="V272" s="74"/>
      <c r="W272" s="74"/>
      <c r="X272" s="74"/>
      <c r="Y272" s="74"/>
      <c r="Z272" s="74"/>
      <c r="AA272" s="74"/>
    </row>
    <row r="273" spans="1:27" x14ac:dyDescent="0.25">
      <c r="A273" s="295" t="s">
        <v>155</v>
      </c>
      <c r="B273" s="295"/>
      <c r="C273" s="295"/>
      <c r="D273" s="296"/>
      <c r="E273" s="283" t="s">
        <v>165</v>
      </c>
      <c r="F273" s="283"/>
      <c r="G273" s="283"/>
      <c r="H273" s="283"/>
      <c r="I273" s="309">
        <v>164000000116</v>
      </c>
      <c r="J273" s="309"/>
      <c r="K273" s="309"/>
      <c r="L273" s="50"/>
      <c r="M273" s="50"/>
      <c r="N273" s="50"/>
      <c r="O273" s="50"/>
      <c r="P273" s="50"/>
      <c r="Q273" s="50"/>
      <c r="R273" s="78"/>
      <c r="S273" s="78"/>
      <c r="T273" s="74"/>
      <c r="U273" s="74"/>
      <c r="V273" s="74"/>
      <c r="W273" s="74"/>
      <c r="X273" s="74"/>
      <c r="Y273" s="74"/>
      <c r="Z273" s="74"/>
      <c r="AA273" s="74"/>
    </row>
    <row r="274" spans="1:27" x14ac:dyDescent="0.25">
      <c r="A274" s="280" t="s">
        <v>2</v>
      </c>
      <c r="B274" s="280"/>
      <c r="C274" s="280"/>
      <c r="D274" s="280"/>
      <c r="E274" s="280" t="s">
        <v>3</v>
      </c>
      <c r="F274" s="280"/>
      <c r="G274" s="280" t="s">
        <v>4</v>
      </c>
      <c r="H274" s="280"/>
      <c r="I274" s="280"/>
      <c r="J274" s="280"/>
      <c r="K274" s="306"/>
      <c r="L274" s="50"/>
      <c r="M274" s="50"/>
      <c r="N274" s="50"/>
      <c r="O274" s="50"/>
      <c r="P274" s="50"/>
      <c r="Q274" s="50"/>
      <c r="R274" s="78"/>
      <c r="S274" s="78"/>
      <c r="T274" s="74"/>
      <c r="U274" s="74"/>
      <c r="V274" s="74"/>
      <c r="W274" s="74"/>
      <c r="X274" s="74"/>
      <c r="Y274" s="74"/>
      <c r="Z274" s="74"/>
      <c r="AA274" s="74"/>
    </row>
    <row r="275" spans="1:27" ht="15" customHeight="1" x14ac:dyDescent="0.25">
      <c r="A275" s="256" t="s">
        <v>95</v>
      </c>
      <c r="B275" s="256"/>
      <c r="C275" s="256"/>
      <c r="D275" s="256"/>
      <c r="E275" s="256" t="s">
        <v>96</v>
      </c>
      <c r="F275" s="256"/>
      <c r="G275" s="256"/>
      <c r="H275" s="256"/>
      <c r="I275" s="256"/>
      <c r="J275" s="256"/>
      <c r="K275" s="306"/>
      <c r="L275" s="273" t="s">
        <v>162</v>
      </c>
      <c r="M275" s="262"/>
      <c r="N275" s="263" t="s">
        <v>164</v>
      </c>
      <c r="O275" s="263"/>
      <c r="P275" s="264" t="s">
        <v>163</v>
      </c>
      <c r="Q275" s="264"/>
      <c r="R275" s="265" t="s">
        <v>159</v>
      </c>
      <c r="S275" s="265"/>
      <c r="T275" s="266" t="s">
        <v>166</v>
      </c>
      <c r="U275" s="267" t="s">
        <v>167</v>
      </c>
      <c r="V275" s="258" t="s">
        <v>168</v>
      </c>
      <c r="W275" s="259" t="s">
        <v>169</v>
      </c>
      <c r="X275" s="260" t="s">
        <v>174</v>
      </c>
      <c r="Y275" s="271" t="s">
        <v>170</v>
      </c>
      <c r="Z275" s="272"/>
      <c r="AA275" s="308" t="s">
        <v>171</v>
      </c>
    </row>
    <row r="276" spans="1:27" ht="27" customHeight="1" x14ac:dyDescent="0.25">
      <c r="A276" s="1" t="s">
        <v>7</v>
      </c>
      <c r="B276" s="51" t="s">
        <v>8</v>
      </c>
      <c r="C276" s="256" t="s">
        <v>9</v>
      </c>
      <c r="D276" s="256"/>
      <c r="E276" s="51" t="s">
        <v>10</v>
      </c>
      <c r="F276" s="2" t="s">
        <v>11</v>
      </c>
      <c r="G276" s="51" t="s">
        <v>12</v>
      </c>
      <c r="H276" s="2" t="s">
        <v>13</v>
      </c>
      <c r="I276" s="51" t="s">
        <v>14</v>
      </c>
      <c r="J276" s="51" t="s">
        <v>15</v>
      </c>
      <c r="K276" s="55" t="s">
        <v>16</v>
      </c>
      <c r="L276" s="45" t="s">
        <v>160</v>
      </c>
      <c r="M276" s="45" t="s">
        <v>161</v>
      </c>
      <c r="N276" s="46" t="s">
        <v>160</v>
      </c>
      <c r="O276" s="46" t="s">
        <v>161</v>
      </c>
      <c r="P276" s="47" t="s">
        <v>160</v>
      </c>
      <c r="Q276" s="47" t="s">
        <v>161</v>
      </c>
      <c r="R276" s="76" t="s">
        <v>160</v>
      </c>
      <c r="S276" s="76" t="s">
        <v>161</v>
      </c>
      <c r="T276" s="266"/>
      <c r="U276" s="267"/>
      <c r="V276" s="258"/>
      <c r="W276" s="259"/>
      <c r="X276" s="261"/>
      <c r="Y276" s="77" t="s">
        <v>160</v>
      </c>
      <c r="Z276" s="77" t="s">
        <v>161</v>
      </c>
      <c r="AA276" s="308"/>
    </row>
    <row r="277" spans="1:27" ht="54" customHeight="1" x14ac:dyDescent="0.25">
      <c r="A277" s="54">
        <v>175</v>
      </c>
      <c r="B277" s="54">
        <v>54740</v>
      </c>
      <c r="C277" s="277" t="s">
        <v>149</v>
      </c>
      <c r="D277" s="277" t="s">
        <v>150</v>
      </c>
      <c r="E277" s="21" t="s">
        <v>18</v>
      </c>
      <c r="F277" s="54">
        <v>0</v>
      </c>
      <c r="G277" s="22">
        <v>15.3</v>
      </c>
      <c r="H277" s="22">
        <v>15.3</v>
      </c>
      <c r="I277" s="23">
        <v>72152504</v>
      </c>
      <c r="J277" s="54" t="s">
        <v>19</v>
      </c>
      <c r="K277" s="42" t="s">
        <v>19</v>
      </c>
      <c r="L277" s="68">
        <v>120000</v>
      </c>
      <c r="M277" s="68">
        <f t="shared" si="211"/>
        <v>1836000</v>
      </c>
      <c r="N277" s="68">
        <v>78000</v>
      </c>
      <c r="O277" s="68">
        <f>H277*N277</f>
        <v>1193400</v>
      </c>
      <c r="P277" s="68">
        <v>91059</v>
      </c>
      <c r="Q277" s="68">
        <f>H277*P277</f>
        <v>1393202.7</v>
      </c>
      <c r="R277" s="68">
        <f t="shared" ref="R277:S279" si="222">MIN(L277,N277,P277)</f>
        <v>78000</v>
      </c>
      <c r="S277" s="68">
        <f t="shared" si="222"/>
        <v>1193400</v>
      </c>
      <c r="T277" s="68">
        <f>AVERAGE(L277,N277,P277)</f>
        <v>96353</v>
      </c>
      <c r="U277" s="68">
        <f>MEDIAN(L277,N277,P277)</f>
        <v>91059</v>
      </c>
      <c r="V277" s="68">
        <f>GEOMEAN(L277,N277,P277)</f>
        <v>94812.640519228167</v>
      </c>
      <c r="W277" s="68">
        <f>STDEV(L277,N277,P277)</f>
        <v>21494.646473017416</v>
      </c>
      <c r="X277" s="69">
        <f>W277/V277</f>
        <v>0.22670654836006032</v>
      </c>
      <c r="Y277" s="68">
        <f>+T277</f>
        <v>96353</v>
      </c>
      <c r="Z277" s="68">
        <f>H277*Y277</f>
        <v>1474200.9000000001</v>
      </c>
      <c r="AA277" s="61" t="s">
        <v>166</v>
      </c>
    </row>
    <row r="278" spans="1:27" ht="51.75" customHeight="1" x14ac:dyDescent="0.25">
      <c r="A278" s="54">
        <v>176</v>
      </c>
      <c r="B278" s="54">
        <v>54740</v>
      </c>
      <c r="C278" s="277" t="s">
        <v>151</v>
      </c>
      <c r="D278" s="277" t="s">
        <v>152</v>
      </c>
      <c r="E278" s="21" t="s">
        <v>39</v>
      </c>
      <c r="F278" s="54">
        <v>0</v>
      </c>
      <c r="G278" s="22">
        <v>15.8</v>
      </c>
      <c r="H278" s="22">
        <v>15.8</v>
      </c>
      <c r="I278" s="23">
        <v>72152504</v>
      </c>
      <c r="J278" s="54" t="s">
        <v>19</v>
      </c>
      <c r="K278" s="42" t="s">
        <v>19</v>
      </c>
      <c r="L278" s="68">
        <v>29000</v>
      </c>
      <c r="M278" s="68">
        <f t="shared" si="211"/>
        <v>458200</v>
      </c>
      <c r="N278" s="68">
        <v>78000</v>
      </c>
      <c r="O278" s="68">
        <f t="shared" ref="O278:O279" si="223">H278*N278</f>
        <v>1232400</v>
      </c>
      <c r="P278" s="68">
        <v>9934</v>
      </c>
      <c r="Q278" s="68">
        <f t="shared" ref="Q278:Q279" si="224">H278*P278</f>
        <v>156957.20000000001</v>
      </c>
      <c r="R278" s="68">
        <f t="shared" si="222"/>
        <v>9934</v>
      </c>
      <c r="S278" s="68">
        <f t="shared" si="222"/>
        <v>156957.20000000001</v>
      </c>
      <c r="T278" s="68">
        <f t="shared" ref="T278:T279" si="225">AVERAGE(L278,N278,P278)</f>
        <v>38978</v>
      </c>
      <c r="U278" s="68">
        <f t="shared" ref="U278:U279" si="226">MEDIAN(L278,N278,P278)</f>
        <v>29000</v>
      </c>
      <c r="V278" s="68">
        <f t="shared" ref="V278:V279" si="227">GEOMEAN(L278,N278,P278)</f>
        <v>28218.824511796618</v>
      </c>
      <c r="W278" s="68">
        <f t="shared" ref="W278:W279" si="228">STDEV(L278,N278,P278)</f>
        <v>35112.895807665875</v>
      </c>
      <c r="X278" s="69">
        <f t="shared" ref="X278:X279" si="229">W278/V278</f>
        <v>1.2443075292873116</v>
      </c>
      <c r="Y278" s="68">
        <f t="shared" ref="Y278:Y279" si="230">+T278</f>
        <v>38978</v>
      </c>
      <c r="Z278" s="68">
        <f t="shared" ref="Z278:Z279" si="231">H278*Y278</f>
        <v>615852.4</v>
      </c>
      <c r="AA278" s="61" t="s">
        <v>166</v>
      </c>
    </row>
    <row r="279" spans="1:27" ht="41.25" customHeight="1" x14ac:dyDescent="0.25">
      <c r="A279" s="54">
        <v>177</v>
      </c>
      <c r="B279" s="54">
        <v>54740</v>
      </c>
      <c r="C279" s="294" t="s">
        <v>153</v>
      </c>
      <c r="D279" s="294" t="s">
        <v>154</v>
      </c>
      <c r="E279" s="21" t="s">
        <v>18</v>
      </c>
      <c r="F279" s="54">
        <v>0</v>
      </c>
      <c r="G279" s="22">
        <v>11.25</v>
      </c>
      <c r="H279" s="22">
        <v>11.25</v>
      </c>
      <c r="I279" s="23">
        <v>72152504</v>
      </c>
      <c r="J279" s="54" t="s">
        <v>19</v>
      </c>
      <c r="K279" s="42" t="s">
        <v>19</v>
      </c>
      <c r="L279" s="68">
        <v>120000</v>
      </c>
      <c r="M279" s="68">
        <f t="shared" si="211"/>
        <v>1350000</v>
      </c>
      <c r="N279" s="68">
        <v>91000</v>
      </c>
      <c r="O279" s="68">
        <f t="shared" si="223"/>
        <v>1023750</v>
      </c>
      <c r="P279" s="68">
        <v>92400</v>
      </c>
      <c r="Q279" s="68">
        <f t="shared" si="224"/>
        <v>1039500</v>
      </c>
      <c r="R279" s="68">
        <f t="shared" si="222"/>
        <v>91000</v>
      </c>
      <c r="S279" s="68">
        <f t="shared" si="222"/>
        <v>1023750</v>
      </c>
      <c r="T279" s="68">
        <f t="shared" si="225"/>
        <v>101133.33333333333</v>
      </c>
      <c r="U279" s="68">
        <f t="shared" si="226"/>
        <v>92400</v>
      </c>
      <c r="V279" s="68">
        <f t="shared" si="227"/>
        <v>100299.36955104784</v>
      </c>
      <c r="W279" s="68">
        <f t="shared" si="228"/>
        <v>16354.000529941717</v>
      </c>
      <c r="X279" s="69">
        <f t="shared" si="229"/>
        <v>0.16305187762539494</v>
      </c>
      <c r="Y279" s="68">
        <f t="shared" si="230"/>
        <v>101133.33333333333</v>
      </c>
      <c r="Z279" s="68">
        <f t="shared" si="231"/>
        <v>1137750</v>
      </c>
      <c r="AA279" s="61" t="s">
        <v>166</v>
      </c>
    </row>
    <row r="280" spans="1:27" x14ac:dyDescent="0.25">
      <c r="A280" s="54"/>
      <c r="B280" s="21"/>
      <c r="C280" s="106"/>
      <c r="D280" s="106"/>
      <c r="E280" s="107"/>
      <c r="F280" s="54"/>
      <c r="G280" s="22"/>
      <c r="H280" s="22"/>
      <c r="I280" s="23"/>
      <c r="J280" s="54"/>
      <c r="K280" s="42"/>
      <c r="L280" s="50"/>
      <c r="M280" s="50"/>
      <c r="N280" s="50"/>
      <c r="O280" s="50"/>
      <c r="P280" s="50"/>
      <c r="Q280" s="50"/>
      <c r="R280" s="78"/>
      <c r="S280" s="78"/>
      <c r="T280" s="74"/>
      <c r="U280" s="74"/>
      <c r="V280" s="74"/>
      <c r="W280" s="74"/>
      <c r="X280" s="74"/>
      <c r="Y280" s="74"/>
      <c r="Z280" s="74"/>
      <c r="AA280" s="74"/>
    </row>
    <row r="281" spans="1:27" x14ac:dyDescent="0.25">
      <c r="A281" s="297" t="s">
        <v>156</v>
      </c>
      <c r="B281" s="295"/>
      <c r="C281" s="295"/>
      <c r="D281" s="296"/>
      <c r="E281" s="283" t="s">
        <v>165</v>
      </c>
      <c r="F281" s="283"/>
      <c r="G281" s="283"/>
      <c r="H281" s="283"/>
      <c r="I281" s="309">
        <v>164000000116</v>
      </c>
      <c r="J281" s="309"/>
      <c r="K281" s="309"/>
      <c r="L281" s="50"/>
      <c r="M281" s="50"/>
      <c r="N281" s="50"/>
      <c r="O281" s="50"/>
      <c r="P281" s="50"/>
      <c r="Q281" s="50"/>
      <c r="R281" s="78"/>
      <c r="S281" s="78"/>
      <c r="T281" s="74"/>
      <c r="U281" s="74"/>
      <c r="V281" s="74"/>
      <c r="W281" s="74"/>
      <c r="X281" s="74"/>
      <c r="Y281" s="74"/>
      <c r="Z281" s="74"/>
      <c r="AA281" s="74"/>
    </row>
    <row r="282" spans="1:27" x14ac:dyDescent="0.25">
      <c r="A282" s="256" t="s">
        <v>2</v>
      </c>
      <c r="B282" s="256"/>
      <c r="C282" s="256"/>
      <c r="D282" s="256"/>
      <c r="E282" s="256" t="s">
        <v>3</v>
      </c>
      <c r="F282" s="256"/>
      <c r="G282" s="256" t="s">
        <v>4</v>
      </c>
      <c r="H282" s="256"/>
      <c r="I282" s="256"/>
      <c r="J282" s="256"/>
      <c r="K282" s="306"/>
      <c r="L282" s="50"/>
      <c r="M282" s="50"/>
      <c r="N282" s="50"/>
      <c r="O282" s="50"/>
      <c r="P282" s="50"/>
      <c r="Q282" s="50"/>
      <c r="R282" s="78"/>
      <c r="S282" s="78"/>
      <c r="T282" s="74"/>
      <c r="U282" s="74"/>
      <c r="V282" s="74"/>
      <c r="W282" s="74"/>
      <c r="X282" s="74"/>
      <c r="Y282" s="74"/>
      <c r="Z282" s="74"/>
      <c r="AA282" s="74"/>
    </row>
    <row r="283" spans="1:27" ht="15" customHeight="1" x14ac:dyDescent="0.25">
      <c r="A283" s="256" t="s">
        <v>95</v>
      </c>
      <c r="B283" s="256"/>
      <c r="C283" s="256"/>
      <c r="D283" s="256"/>
      <c r="E283" s="256" t="s">
        <v>96</v>
      </c>
      <c r="F283" s="256"/>
      <c r="G283" s="256"/>
      <c r="H283" s="256"/>
      <c r="I283" s="256"/>
      <c r="J283" s="256"/>
      <c r="K283" s="306"/>
      <c r="L283" s="273" t="s">
        <v>162</v>
      </c>
      <c r="M283" s="262"/>
      <c r="N283" s="263" t="s">
        <v>164</v>
      </c>
      <c r="O283" s="263"/>
      <c r="P283" s="264" t="s">
        <v>163</v>
      </c>
      <c r="Q283" s="264"/>
      <c r="R283" s="265" t="s">
        <v>159</v>
      </c>
      <c r="S283" s="265"/>
      <c r="T283" s="266" t="s">
        <v>166</v>
      </c>
      <c r="U283" s="267" t="s">
        <v>167</v>
      </c>
      <c r="V283" s="258" t="s">
        <v>168</v>
      </c>
      <c r="W283" s="259" t="s">
        <v>169</v>
      </c>
      <c r="X283" s="260" t="s">
        <v>174</v>
      </c>
      <c r="Y283" s="271" t="s">
        <v>170</v>
      </c>
      <c r="Z283" s="272"/>
      <c r="AA283" s="308" t="s">
        <v>171</v>
      </c>
    </row>
    <row r="284" spans="1:27" ht="24" customHeight="1" x14ac:dyDescent="0.25">
      <c r="A284" s="1" t="s">
        <v>7</v>
      </c>
      <c r="B284" s="51" t="s">
        <v>8</v>
      </c>
      <c r="C284" s="256" t="s">
        <v>9</v>
      </c>
      <c r="D284" s="256"/>
      <c r="E284" s="51" t="s">
        <v>10</v>
      </c>
      <c r="F284" s="2" t="s">
        <v>11</v>
      </c>
      <c r="G284" s="51" t="s">
        <v>12</v>
      </c>
      <c r="H284" s="2" t="s">
        <v>13</v>
      </c>
      <c r="I284" s="51" t="s">
        <v>14</v>
      </c>
      <c r="J284" s="51" t="s">
        <v>15</v>
      </c>
      <c r="K284" s="55" t="s">
        <v>16</v>
      </c>
      <c r="L284" s="45" t="s">
        <v>160</v>
      </c>
      <c r="M284" s="45" t="s">
        <v>161</v>
      </c>
      <c r="N284" s="46" t="s">
        <v>160</v>
      </c>
      <c r="O284" s="46" t="s">
        <v>161</v>
      </c>
      <c r="P284" s="47" t="s">
        <v>160</v>
      </c>
      <c r="Q284" s="47" t="s">
        <v>161</v>
      </c>
      <c r="R284" s="76" t="s">
        <v>160</v>
      </c>
      <c r="S284" s="76" t="s">
        <v>161</v>
      </c>
      <c r="T284" s="266"/>
      <c r="U284" s="267"/>
      <c r="V284" s="258"/>
      <c r="W284" s="259"/>
      <c r="X284" s="261"/>
      <c r="Y284" s="77" t="s">
        <v>160</v>
      </c>
      <c r="Z284" s="77" t="s">
        <v>161</v>
      </c>
      <c r="AA284" s="308"/>
    </row>
    <row r="285" spans="1:27" ht="35.25" customHeight="1" x14ac:dyDescent="0.25">
      <c r="A285" s="3">
        <v>178</v>
      </c>
      <c r="B285" s="3">
        <v>54740</v>
      </c>
      <c r="C285" s="277" t="s">
        <v>149</v>
      </c>
      <c r="D285" s="277" t="s">
        <v>150</v>
      </c>
      <c r="E285" s="4" t="s">
        <v>18</v>
      </c>
      <c r="F285" s="3">
        <v>0</v>
      </c>
      <c r="G285" s="6">
        <v>20.399999999999999</v>
      </c>
      <c r="H285" s="6">
        <v>20.399999999999999</v>
      </c>
      <c r="I285" s="7">
        <v>72152504</v>
      </c>
      <c r="J285" s="3" t="s">
        <v>19</v>
      </c>
      <c r="K285" s="38" t="s">
        <v>19</v>
      </c>
      <c r="L285" s="68">
        <v>120000</v>
      </c>
      <c r="M285" s="68">
        <f>H285*L285</f>
        <v>2448000</v>
      </c>
      <c r="N285" s="68">
        <v>78000</v>
      </c>
      <c r="O285" s="68">
        <f>H285*N285</f>
        <v>1591200</v>
      </c>
      <c r="P285" s="68">
        <v>91059</v>
      </c>
      <c r="Q285" s="68">
        <f>H285*P285</f>
        <v>1857603.5999999999</v>
      </c>
      <c r="R285" s="68">
        <f t="shared" ref="R285:S287" si="232">MIN(L285,N285,P285)</f>
        <v>78000</v>
      </c>
      <c r="S285" s="68">
        <f t="shared" si="232"/>
        <v>1591200</v>
      </c>
      <c r="T285" s="68">
        <f>AVERAGE(L285,N285,P285)</f>
        <v>96353</v>
      </c>
      <c r="U285" s="68">
        <f>MEDIAN(L285,N285,P285)</f>
        <v>91059</v>
      </c>
      <c r="V285" s="68">
        <f>GEOMEAN(L285,N285,P285)</f>
        <v>94812.640519228167</v>
      </c>
      <c r="W285" s="68">
        <f>STDEV(L285,N285,P285)</f>
        <v>21494.646473017416</v>
      </c>
      <c r="X285" s="69">
        <f>W285/V285</f>
        <v>0.22670654836006032</v>
      </c>
      <c r="Y285" s="68">
        <f>+T285</f>
        <v>96353</v>
      </c>
      <c r="Z285" s="68">
        <f>H285*Y285</f>
        <v>1965601.2</v>
      </c>
      <c r="AA285" s="61" t="s">
        <v>166</v>
      </c>
    </row>
    <row r="286" spans="1:27" ht="37.5" customHeight="1" x14ac:dyDescent="0.25">
      <c r="A286" s="3">
        <v>179</v>
      </c>
      <c r="B286" s="3">
        <v>54740</v>
      </c>
      <c r="C286" s="277" t="s">
        <v>151</v>
      </c>
      <c r="D286" s="277" t="s">
        <v>152</v>
      </c>
      <c r="E286" s="4" t="s">
        <v>39</v>
      </c>
      <c r="F286" s="3">
        <v>0</v>
      </c>
      <c r="G286" s="6">
        <v>18.8</v>
      </c>
      <c r="H286" s="6">
        <v>18.8</v>
      </c>
      <c r="I286" s="7">
        <v>72152504</v>
      </c>
      <c r="J286" s="3" t="s">
        <v>19</v>
      </c>
      <c r="K286" s="38" t="s">
        <v>19</v>
      </c>
      <c r="L286" s="68">
        <v>29000</v>
      </c>
      <c r="M286" s="68">
        <f t="shared" si="211"/>
        <v>545200</v>
      </c>
      <c r="N286" s="68">
        <v>78000</v>
      </c>
      <c r="O286" s="68">
        <f t="shared" ref="O286:O287" si="233">H286*N286</f>
        <v>1466400</v>
      </c>
      <c r="P286" s="68">
        <v>9934</v>
      </c>
      <c r="Q286" s="68">
        <f t="shared" ref="Q286:Q287" si="234">H286*P286</f>
        <v>186759.2</v>
      </c>
      <c r="R286" s="68">
        <f t="shared" si="232"/>
        <v>9934</v>
      </c>
      <c r="S286" s="68">
        <f t="shared" si="232"/>
        <v>186759.2</v>
      </c>
      <c r="T286" s="68">
        <f t="shared" ref="T286:T287" si="235">AVERAGE(L286,N286,P286)</f>
        <v>38978</v>
      </c>
      <c r="U286" s="68">
        <f t="shared" ref="U286:U287" si="236">MEDIAN(L286,N286,P286)</f>
        <v>29000</v>
      </c>
      <c r="V286" s="68">
        <f t="shared" ref="V286:V287" si="237">GEOMEAN(L286,N286,P286)</f>
        <v>28218.824511796618</v>
      </c>
      <c r="W286" s="68">
        <f t="shared" ref="W286:W287" si="238">STDEV(L286,N286,P286)</f>
        <v>35112.895807665875</v>
      </c>
      <c r="X286" s="69">
        <f t="shared" ref="X286:X287" si="239">W286/V286</f>
        <v>1.2443075292873116</v>
      </c>
      <c r="Y286" s="68">
        <f t="shared" ref="Y286:Y287" si="240">+T286</f>
        <v>38978</v>
      </c>
      <c r="Z286" s="68">
        <f t="shared" ref="Z286:Z287" si="241">H286*Y286</f>
        <v>732786.4</v>
      </c>
      <c r="AA286" s="61" t="s">
        <v>166</v>
      </c>
    </row>
    <row r="287" spans="1:27" ht="36" customHeight="1" x14ac:dyDescent="0.25">
      <c r="A287" s="3">
        <v>180</v>
      </c>
      <c r="B287" s="28">
        <v>54740</v>
      </c>
      <c r="C287" s="294" t="s">
        <v>153</v>
      </c>
      <c r="D287" s="294" t="s">
        <v>154</v>
      </c>
      <c r="E287" s="29" t="s">
        <v>18</v>
      </c>
      <c r="F287" s="28">
        <v>0</v>
      </c>
      <c r="G287" s="30">
        <v>8.5</v>
      </c>
      <c r="H287" s="30">
        <v>8.5</v>
      </c>
      <c r="I287" s="31">
        <v>72152504</v>
      </c>
      <c r="J287" s="28" t="s">
        <v>19</v>
      </c>
      <c r="K287" s="44" t="s">
        <v>19</v>
      </c>
      <c r="L287" s="68">
        <v>120000</v>
      </c>
      <c r="M287" s="68">
        <f t="shared" si="211"/>
        <v>1020000</v>
      </c>
      <c r="N287" s="68">
        <v>91000</v>
      </c>
      <c r="O287" s="68">
        <f t="shared" si="233"/>
        <v>773500</v>
      </c>
      <c r="P287" s="68">
        <v>92400</v>
      </c>
      <c r="Q287" s="68">
        <f t="shared" si="234"/>
        <v>785400</v>
      </c>
      <c r="R287" s="68">
        <f t="shared" si="232"/>
        <v>91000</v>
      </c>
      <c r="S287" s="68">
        <f t="shared" si="232"/>
        <v>773500</v>
      </c>
      <c r="T287" s="68">
        <f t="shared" si="235"/>
        <v>101133.33333333333</v>
      </c>
      <c r="U287" s="68">
        <f t="shared" si="236"/>
        <v>92400</v>
      </c>
      <c r="V287" s="68">
        <f t="shared" si="237"/>
        <v>100299.36955104784</v>
      </c>
      <c r="W287" s="68">
        <f t="shared" si="238"/>
        <v>16354.000529941717</v>
      </c>
      <c r="X287" s="69">
        <f t="shared" si="239"/>
        <v>0.16305187762539494</v>
      </c>
      <c r="Y287" s="68">
        <f t="shared" si="240"/>
        <v>101133.33333333333</v>
      </c>
      <c r="Z287" s="68">
        <f t="shared" si="241"/>
        <v>859633.33333333326</v>
      </c>
      <c r="AA287" s="61" t="s">
        <v>166</v>
      </c>
    </row>
    <row r="288" spans="1:27" x14ac:dyDescent="0.25">
      <c r="A288" s="32"/>
      <c r="B288" s="33"/>
      <c r="C288" s="100"/>
      <c r="D288" s="100"/>
      <c r="E288" s="101"/>
      <c r="F288" s="32"/>
      <c r="G288" s="32"/>
      <c r="H288" s="32"/>
      <c r="I288" s="37"/>
      <c r="J288" s="32"/>
      <c r="K288" s="32"/>
      <c r="L288" s="50"/>
      <c r="M288" s="50"/>
      <c r="N288" s="50"/>
      <c r="O288" s="50"/>
      <c r="P288" s="50"/>
      <c r="Q288" s="50"/>
      <c r="R288" s="78"/>
      <c r="S288" s="78"/>
      <c r="T288" s="74"/>
      <c r="U288" s="74"/>
      <c r="V288" s="74"/>
      <c r="W288" s="74"/>
      <c r="X288" s="74"/>
      <c r="Y288" s="74"/>
      <c r="Z288" s="74"/>
      <c r="AA288" s="74"/>
    </row>
    <row r="289" spans="1:27" x14ac:dyDescent="0.25">
      <c r="A289" s="291" t="s">
        <v>157</v>
      </c>
      <c r="B289" s="291"/>
      <c r="C289" s="291"/>
      <c r="D289" s="291"/>
      <c r="E289" s="283" t="s">
        <v>165</v>
      </c>
      <c r="F289" s="283"/>
      <c r="G289" s="283"/>
      <c r="H289" s="283"/>
      <c r="I289" s="309">
        <v>164000000116</v>
      </c>
      <c r="J289" s="309"/>
      <c r="K289" s="309"/>
      <c r="L289" s="50"/>
      <c r="M289" s="50"/>
      <c r="N289" s="50"/>
      <c r="O289" s="50"/>
      <c r="P289" s="50"/>
      <c r="Q289" s="50"/>
      <c r="R289" s="78"/>
      <c r="S289" s="78"/>
      <c r="T289" s="74"/>
      <c r="U289" s="74"/>
      <c r="V289" s="74"/>
      <c r="W289" s="74"/>
      <c r="X289" s="74"/>
      <c r="Y289" s="74"/>
      <c r="Z289" s="74"/>
      <c r="AA289" s="74"/>
    </row>
    <row r="290" spans="1:27" x14ac:dyDescent="0.25">
      <c r="A290" s="280" t="s">
        <v>2</v>
      </c>
      <c r="B290" s="280"/>
      <c r="C290" s="280"/>
      <c r="D290" s="280"/>
      <c r="E290" s="256" t="s">
        <v>3</v>
      </c>
      <c r="F290" s="256"/>
      <c r="G290" s="256" t="s">
        <v>4</v>
      </c>
      <c r="H290" s="256"/>
      <c r="I290" s="256"/>
      <c r="J290" s="256"/>
      <c r="K290" s="306"/>
      <c r="L290" s="50"/>
      <c r="M290" s="50"/>
      <c r="N290" s="50"/>
      <c r="O290" s="50"/>
      <c r="P290" s="50"/>
      <c r="Q290" s="50"/>
      <c r="R290" s="78"/>
      <c r="S290" s="78"/>
      <c r="T290" s="74"/>
      <c r="U290" s="74"/>
      <c r="V290" s="74"/>
      <c r="W290" s="74"/>
      <c r="X290" s="74"/>
      <c r="Y290" s="74"/>
      <c r="Z290" s="74"/>
      <c r="AA290" s="74"/>
    </row>
    <row r="291" spans="1:27" ht="15" customHeight="1" x14ac:dyDescent="0.25">
      <c r="A291" s="256" t="s">
        <v>95</v>
      </c>
      <c r="B291" s="256"/>
      <c r="C291" s="256"/>
      <c r="D291" s="256"/>
      <c r="E291" s="256" t="s">
        <v>96</v>
      </c>
      <c r="F291" s="256"/>
      <c r="G291" s="256"/>
      <c r="H291" s="256"/>
      <c r="I291" s="256"/>
      <c r="J291" s="256"/>
      <c r="K291" s="306"/>
      <c r="L291" s="262" t="s">
        <v>162</v>
      </c>
      <c r="M291" s="262"/>
      <c r="N291" s="263" t="s">
        <v>164</v>
      </c>
      <c r="O291" s="263"/>
      <c r="P291" s="264" t="s">
        <v>163</v>
      </c>
      <c r="Q291" s="264"/>
      <c r="R291" s="265" t="s">
        <v>159</v>
      </c>
      <c r="S291" s="265"/>
      <c r="T291" s="266" t="s">
        <v>166</v>
      </c>
      <c r="U291" s="267" t="s">
        <v>167</v>
      </c>
      <c r="V291" s="258" t="s">
        <v>168</v>
      </c>
      <c r="W291" s="259" t="s">
        <v>169</v>
      </c>
      <c r="X291" s="260" t="s">
        <v>174</v>
      </c>
      <c r="Y291" s="271" t="s">
        <v>170</v>
      </c>
      <c r="Z291" s="272"/>
      <c r="AA291" s="308" t="s">
        <v>171</v>
      </c>
    </row>
    <row r="292" spans="1:27" ht="27.75" customHeight="1" x14ac:dyDescent="0.25">
      <c r="A292" s="1" t="s">
        <v>7</v>
      </c>
      <c r="B292" s="51" t="s">
        <v>8</v>
      </c>
      <c r="C292" s="256" t="s">
        <v>9</v>
      </c>
      <c r="D292" s="256"/>
      <c r="E292" s="51" t="s">
        <v>10</v>
      </c>
      <c r="F292" s="2" t="s">
        <v>11</v>
      </c>
      <c r="G292" s="51" t="s">
        <v>12</v>
      </c>
      <c r="H292" s="2" t="s">
        <v>13</v>
      </c>
      <c r="I292" s="51" t="s">
        <v>14</v>
      </c>
      <c r="J292" s="51" t="s">
        <v>15</v>
      </c>
      <c r="K292" s="55" t="s">
        <v>16</v>
      </c>
      <c r="L292" s="45" t="s">
        <v>160</v>
      </c>
      <c r="M292" s="45" t="s">
        <v>161</v>
      </c>
      <c r="N292" s="46" t="s">
        <v>160</v>
      </c>
      <c r="O292" s="46" t="s">
        <v>161</v>
      </c>
      <c r="P292" s="47" t="s">
        <v>160</v>
      </c>
      <c r="Q292" s="47" t="s">
        <v>161</v>
      </c>
      <c r="R292" s="76" t="s">
        <v>160</v>
      </c>
      <c r="S292" s="76" t="s">
        <v>161</v>
      </c>
      <c r="T292" s="266"/>
      <c r="U292" s="267"/>
      <c r="V292" s="258"/>
      <c r="W292" s="259"/>
      <c r="X292" s="261"/>
      <c r="Y292" s="77" t="s">
        <v>160</v>
      </c>
      <c r="Z292" s="77" t="s">
        <v>161</v>
      </c>
      <c r="AA292" s="308"/>
    </row>
    <row r="293" spans="1:27" ht="33.75" customHeight="1" x14ac:dyDescent="0.25">
      <c r="A293" s="3">
        <v>181</v>
      </c>
      <c r="B293" s="3">
        <v>54740</v>
      </c>
      <c r="C293" s="277" t="s">
        <v>149</v>
      </c>
      <c r="D293" s="277" t="s">
        <v>150</v>
      </c>
      <c r="E293" s="4" t="s">
        <v>18</v>
      </c>
      <c r="F293" s="3">
        <v>0</v>
      </c>
      <c r="G293" s="6">
        <v>20.399999999999999</v>
      </c>
      <c r="H293" s="6">
        <v>20.399999999999999</v>
      </c>
      <c r="I293" s="7">
        <v>72152504</v>
      </c>
      <c r="J293" s="3" t="s">
        <v>19</v>
      </c>
      <c r="K293" s="38" t="s">
        <v>19</v>
      </c>
      <c r="L293" s="68">
        <v>120000</v>
      </c>
      <c r="M293" s="68">
        <f t="shared" si="211"/>
        <v>2448000</v>
      </c>
      <c r="N293" s="68">
        <v>78000</v>
      </c>
      <c r="O293" s="68">
        <f>H293*N293</f>
        <v>1591200</v>
      </c>
      <c r="P293" s="68">
        <v>91059</v>
      </c>
      <c r="Q293" s="68">
        <f>H293*P293</f>
        <v>1857603.5999999999</v>
      </c>
      <c r="R293" s="68">
        <f t="shared" ref="R293:S295" si="242">MIN(L293,N293,P293)</f>
        <v>78000</v>
      </c>
      <c r="S293" s="68">
        <f t="shared" si="242"/>
        <v>1591200</v>
      </c>
      <c r="T293" s="68">
        <f>AVERAGE(L293,N293,P293)</f>
        <v>96353</v>
      </c>
      <c r="U293" s="68">
        <f>MEDIAN(L293,N293,P293)</f>
        <v>91059</v>
      </c>
      <c r="V293" s="68">
        <f>GEOMEAN(L293,N293,P293)</f>
        <v>94812.640519228167</v>
      </c>
      <c r="W293" s="68">
        <f>STDEV(L293,N293,P293)</f>
        <v>21494.646473017416</v>
      </c>
      <c r="X293" s="69">
        <f>W293/V293</f>
        <v>0.22670654836006032</v>
      </c>
      <c r="Y293" s="68">
        <f>+T293</f>
        <v>96353</v>
      </c>
      <c r="Z293" s="68">
        <f>H293*Y293</f>
        <v>1965601.2</v>
      </c>
      <c r="AA293" s="61" t="s">
        <v>166</v>
      </c>
    </row>
    <row r="294" spans="1:27" ht="35.25" customHeight="1" x14ac:dyDescent="0.25">
      <c r="A294" s="3">
        <v>182</v>
      </c>
      <c r="B294" s="3">
        <v>54740</v>
      </c>
      <c r="C294" s="277" t="s">
        <v>151</v>
      </c>
      <c r="D294" s="277" t="s">
        <v>152</v>
      </c>
      <c r="E294" s="4" t="s">
        <v>39</v>
      </c>
      <c r="F294" s="3">
        <v>0</v>
      </c>
      <c r="G294" s="6">
        <v>18.8</v>
      </c>
      <c r="H294" s="6">
        <v>18.8</v>
      </c>
      <c r="I294" s="7">
        <v>72152504</v>
      </c>
      <c r="J294" s="3" t="s">
        <v>19</v>
      </c>
      <c r="K294" s="38" t="s">
        <v>19</v>
      </c>
      <c r="L294" s="68">
        <v>29000</v>
      </c>
      <c r="M294" s="68">
        <f t="shared" si="211"/>
        <v>545200</v>
      </c>
      <c r="N294" s="68">
        <v>78000</v>
      </c>
      <c r="O294" s="68">
        <f t="shared" ref="O294:O295" si="243">H294*N294</f>
        <v>1466400</v>
      </c>
      <c r="P294" s="68">
        <v>9934</v>
      </c>
      <c r="Q294" s="68">
        <f t="shared" ref="Q294:Q295" si="244">H294*P294</f>
        <v>186759.2</v>
      </c>
      <c r="R294" s="68">
        <f t="shared" si="242"/>
        <v>9934</v>
      </c>
      <c r="S294" s="68">
        <f t="shared" si="242"/>
        <v>186759.2</v>
      </c>
      <c r="T294" s="68">
        <f t="shared" ref="T294:T295" si="245">AVERAGE(L294,N294,P294)</f>
        <v>38978</v>
      </c>
      <c r="U294" s="68">
        <f t="shared" ref="U294:U295" si="246">MEDIAN(L294,N294,P294)</f>
        <v>29000</v>
      </c>
      <c r="V294" s="68">
        <f t="shared" ref="V294:V295" si="247">GEOMEAN(L294,N294,P294)</f>
        <v>28218.824511796618</v>
      </c>
      <c r="W294" s="68">
        <f t="shared" ref="W294:W295" si="248">STDEV(L294,N294,P294)</f>
        <v>35112.895807665875</v>
      </c>
      <c r="X294" s="69">
        <f t="shared" ref="X294:X295" si="249">W294/V294</f>
        <v>1.2443075292873116</v>
      </c>
      <c r="Y294" s="68">
        <f t="shared" ref="Y294:Y295" si="250">+T294</f>
        <v>38978</v>
      </c>
      <c r="Z294" s="68">
        <f t="shared" ref="Z294:Z295" si="251">H294*Y294</f>
        <v>732786.4</v>
      </c>
      <c r="AA294" s="61" t="s">
        <v>166</v>
      </c>
    </row>
    <row r="295" spans="1:27" ht="28.5" customHeight="1" x14ac:dyDescent="0.25">
      <c r="A295" s="3">
        <v>183</v>
      </c>
      <c r="B295" s="28">
        <v>54740</v>
      </c>
      <c r="C295" s="294" t="s">
        <v>153</v>
      </c>
      <c r="D295" s="294" t="s">
        <v>154</v>
      </c>
      <c r="E295" s="29" t="s">
        <v>18</v>
      </c>
      <c r="F295" s="28">
        <v>0</v>
      </c>
      <c r="G295" s="30">
        <v>8.5</v>
      </c>
      <c r="H295" s="30">
        <v>8.5</v>
      </c>
      <c r="I295" s="31">
        <v>72152504</v>
      </c>
      <c r="J295" s="28" t="s">
        <v>19</v>
      </c>
      <c r="K295" s="44" t="s">
        <v>19</v>
      </c>
      <c r="L295" s="68">
        <v>120000</v>
      </c>
      <c r="M295" s="68">
        <f t="shared" si="211"/>
        <v>1020000</v>
      </c>
      <c r="N295" s="68">
        <v>91000</v>
      </c>
      <c r="O295" s="68">
        <f t="shared" si="243"/>
        <v>773500</v>
      </c>
      <c r="P295" s="68">
        <v>92400</v>
      </c>
      <c r="Q295" s="68">
        <f t="shared" si="244"/>
        <v>785400</v>
      </c>
      <c r="R295" s="68">
        <f t="shared" si="242"/>
        <v>91000</v>
      </c>
      <c r="S295" s="68">
        <f t="shared" si="242"/>
        <v>773500</v>
      </c>
      <c r="T295" s="68">
        <f t="shared" si="245"/>
        <v>101133.33333333333</v>
      </c>
      <c r="U295" s="68">
        <f t="shared" si="246"/>
        <v>92400</v>
      </c>
      <c r="V295" s="68">
        <f t="shared" si="247"/>
        <v>100299.36955104784</v>
      </c>
      <c r="W295" s="68">
        <f t="shared" si="248"/>
        <v>16354.000529941717</v>
      </c>
      <c r="X295" s="69">
        <f t="shared" si="249"/>
        <v>0.16305187762539494</v>
      </c>
      <c r="Y295" s="68">
        <f t="shared" si="250"/>
        <v>101133.33333333333</v>
      </c>
      <c r="Z295" s="68">
        <f t="shared" si="251"/>
        <v>859633.33333333326</v>
      </c>
      <c r="AA295" s="61" t="s">
        <v>166</v>
      </c>
    </row>
    <row r="296" spans="1:27" x14ac:dyDescent="0.25">
      <c r="A296" s="32"/>
      <c r="B296" s="33"/>
      <c r="C296" s="34"/>
      <c r="D296" s="34"/>
      <c r="E296" s="35"/>
      <c r="F296" s="32"/>
      <c r="G296" s="36"/>
      <c r="H296" s="36"/>
      <c r="I296" s="37"/>
      <c r="J296" s="32"/>
      <c r="K296" s="32"/>
      <c r="L296" s="50"/>
      <c r="M296" s="50"/>
      <c r="N296" s="50"/>
      <c r="O296" s="50"/>
      <c r="P296" s="50"/>
      <c r="Q296" s="50"/>
      <c r="R296" s="78"/>
      <c r="S296" s="78"/>
      <c r="T296" s="74"/>
      <c r="U296" s="74"/>
      <c r="V296" s="74"/>
      <c r="W296" s="74"/>
      <c r="X296" s="74"/>
      <c r="Y296" s="74"/>
      <c r="Z296" s="74"/>
      <c r="AA296" s="74"/>
    </row>
    <row r="297" spans="1:27" x14ac:dyDescent="0.25">
      <c r="A297" s="291" t="s">
        <v>158</v>
      </c>
      <c r="B297" s="291"/>
      <c r="C297" s="291"/>
      <c r="D297" s="291"/>
      <c r="E297" s="283" t="s">
        <v>1</v>
      </c>
      <c r="F297" s="283"/>
      <c r="G297" s="283"/>
      <c r="H297" s="283"/>
      <c r="I297" s="309">
        <v>164000001812</v>
      </c>
      <c r="J297" s="309"/>
      <c r="K297" s="309"/>
      <c r="L297" s="50"/>
      <c r="M297" s="50"/>
      <c r="N297" s="50"/>
      <c r="O297" s="50"/>
      <c r="P297" s="50"/>
      <c r="Q297" s="50"/>
      <c r="R297" s="78"/>
      <c r="S297" s="78"/>
      <c r="T297" s="74"/>
      <c r="U297" s="74"/>
      <c r="V297" s="74"/>
      <c r="W297" s="74"/>
      <c r="X297" s="74"/>
      <c r="Y297" s="74"/>
      <c r="Z297" s="74"/>
      <c r="AA297" s="74"/>
    </row>
    <row r="298" spans="1:27" x14ac:dyDescent="0.25">
      <c r="A298" s="280" t="s">
        <v>2</v>
      </c>
      <c r="B298" s="280"/>
      <c r="C298" s="280"/>
      <c r="D298" s="280"/>
      <c r="E298" s="280" t="s">
        <v>3</v>
      </c>
      <c r="F298" s="280"/>
      <c r="G298" s="280" t="s">
        <v>4</v>
      </c>
      <c r="H298" s="280"/>
      <c r="I298" s="280"/>
      <c r="J298" s="280"/>
      <c r="K298" s="306"/>
      <c r="L298" s="50"/>
      <c r="M298" s="50"/>
      <c r="N298" s="50"/>
      <c r="O298" s="50"/>
      <c r="P298" s="50"/>
      <c r="Q298" s="50"/>
      <c r="R298" s="78"/>
      <c r="S298" s="78"/>
      <c r="T298" s="74"/>
      <c r="U298" s="74"/>
      <c r="V298" s="74"/>
      <c r="W298" s="74"/>
      <c r="X298" s="74"/>
      <c r="Y298" s="74"/>
      <c r="Z298" s="74"/>
      <c r="AA298" s="74"/>
    </row>
    <row r="299" spans="1:27" ht="15" customHeight="1" x14ac:dyDescent="0.25">
      <c r="A299" s="256" t="s">
        <v>5</v>
      </c>
      <c r="B299" s="256"/>
      <c r="C299" s="256"/>
      <c r="D299" s="256"/>
      <c r="E299" s="256" t="s">
        <v>6</v>
      </c>
      <c r="F299" s="256"/>
      <c r="G299" s="256"/>
      <c r="H299" s="256"/>
      <c r="I299" s="256"/>
      <c r="J299" s="256"/>
      <c r="K299" s="306"/>
      <c r="L299" s="262" t="s">
        <v>162</v>
      </c>
      <c r="M299" s="262"/>
      <c r="N299" s="263" t="s">
        <v>164</v>
      </c>
      <c r="O299" s="263"/>
      <c r="P299" s="264" t="s">
        <v>163</v>
      </c>
      <c r="Q299" s="264"/>
      <c r="R299" s="265" t="s">
        <v>159</v>
      </c>
      <c r="S299" s="265"/>
      <c r="T299" s="266" t="s">
        <v>166</v>
      </c>
      <c r="U299" s="267" t="s">
        <v>167</v>
      </c>
      <c r="V299" s="258" t="s">
        <v>168</v>
      </c>
      <c r="W299" s="259" t="s">
        <v>169</v>
      </c>
      <c r="X299" s="260" t="s">
        <v>174</v>
      </c>
      <c r="Y299" s="271" t="s">
        <v>170</v>
      </c>
      <c r="Z299" s="272"/>
      <c r="AA299" s="308" t="s">
        <v>171</v>
      </c>
    </row>
    <row r="300" spans="1:27" ht="45" x14ac:dyDescent="0.25">
      <c r="A300" s="51" t="s">
        <v>7</v>
      </c>
      <c r="B300" s="51" t="s">
        <v>8</v>
      </c>
      <c r="C300" s="256" t="s">
        <v>9</v>
      </c>
      <c r="D300" s="256"/>
      <c r="E300" s="51" t="s">
        <v>10</v>
      </c>
      <c r="F300" s="2" t="s">
        <v>11</v>
      </c>
      <c r="G300" s="51" t="s">
        <v>12</v>
      </c>
      <c r="H300" s="2" t="s">
        <v>13</v>
      </c>
      <c r="I300" s="51" t="s">
        <v>14</v>
      </c>
      <c r="J300" s="51" t="s">
        <v>15</v>
      </c>
      <c r="K300" s="55" t="s">
        <v>16</v>
      </c>
      <c r="L300" s="45" t="s">
        <v>160</v>
      </c>
      <c r="M300" s="45" t="s">
        <v>161</v>
      </c>
      <c r="N300" s="46" t="s">
        <v>160</v>
      </c>
      <c r="O300" s="46" t="s">
        <v>161</v>
      </c>
      <c r="P300" s="47" t="s">
        <v>160</v>
      </c>
      <c r="Q300" s="47" t="s">
        <v>161</v>
      </c>
      <c r="R300" s="76" t="s">
        <v>160</v>
      </c>
      <c r="S300" s="76" t="s">
        <v>161</v>
      </c>
      <c r="T300" s="266"/>
      <c r="U300" s="267"/>
      <c r="V300" s="258"/>
      <c r="W300" s="259"/>
      <c r="X300" s="261"/>
      <c r="Y300" s="77" t="s">
        <v>160</v>
      </c>
      <c r="Z300" s="77" t="s">
        <v>161</v>
      </c>
      <c r="AA300" s="308"/>
    </row>
    <row r="301" spans="1:27" x14ac:dyDescent="0.25">
      <c r="A301" s="3">
        <v>184</v>
      </c>
      <c r="B301" s="3">
        <v>54310</v>
      </c>
      <c r="C301" s="257" t="s">
        <v>20</v>
      </c>
      <c r="D301" s="257" t="s">
        <v>21</v>
      </c>
      <c r="E301" s="4" t="s">
        <v>18</v>
      </c>
      <c r="F301" s="3">
        <v>0</v>
      </c>
      <c r="G301" s="6">
        <v>29.8</v>
      </c>
      <c r="H301" s="6">
        <v>29.8</v>
      </c>
      <c r="I301" s="7">
        <v>72141510</v>
      </c>
      <c r="J301" s="3" t="s">
        <v>19</v>
      </c>
      <c r="K301" s="38" t="s">
        <v>19</v>
      </c>
      <c r="L301" s="68">
        <v>14000</v>
      </c>
      <c r="M301" s="68">
        <f t="shared" si="211"/>
        <v>417200</v>
      </c>
      <c r="N301" s="68">
        <v>10400</v>
      </c>
      <c r="O301" s="68">
        <f>H301*N301</f>
        <v>309920</v>
      </c>
      <c r="P301" s="68">
        <v>22802</v>
      </c>
      <c r="Q301" s="68">
        <f>H301*P301</f>
        <v>679499.6</v>
      </c>
      <c r="R301" s="68">
        <f t="shared" ref="R301:S302" si="252">MIN(L301,N301,P301)</f>
        <v>10400</v>
      </c>
      <c r="S301" s="68">
        <f t="shared" si="252"/>
        <v>309920</v>
      </c>
      <c r="T301" s="68">
        <f>AVERAGE(L301,N301,P301)</f>
        <v>15734</v>
      </c>
      <c r="U301" s="68">
        <f>MEDIAN(L301,N301,P301)</f>
        <v>14000</v>
      </c>
      <c r="V301" s="68">
        <f>GEOMEAN(L301,N301,P301)</f>
        <v>14918.028715065242</v>
      </c>
      <c r="W301" s="68">
        <f>STDEV(L301,N301,P301)</f>
        <v>6380.2404343410135</v>
      </c>
      <c r="X301" s="69">
        <f>W301/V301</f>
        <v>0.42768656343299649</v>
      </c>
      <c r="Y301" s="68">
        <f>+T301</f>
        <v>15734</v>
      </c>
      <c r="Z301" s="68">
        <f>H301*Y301</f>
        <v>468873.2</v>
      </c>
      <c r="AA301" s="62" t="s">
        <v>166</v>
      </c>
    </row>
    <row r="302" spans="1:27" x14ac:dyDescent="0.25">
      <c r="A302" s="3">
        <v>185</v>
      </c>
      <c r="B302" s="3">
        <v>54310</v>
      </c>
      <c r="C302" s="257" t="s">
        <v>22</v>
      </c>
      <c r="D302" s="257" t="s">
        <v>23</v>
      </c>
      <c r="E302" s="4" t="s">
        <v>18</v>
      </c>
      <c r="F302" s="3">
        <v>0</v>
      </c>
      <c r="G302" s="6">
        <v>84.35</v>
      </c>
      <c r="H302" s="6">
        <v>84.35</v>
      </c>
      <c r="I302" s="7">
        <v>72141510</v>
      </c>
      <c r="J302" s="3" t="s">
        <v>19</v>
      </c>
      <c r="K302" s="38" t="s">
        <v>19</v>
      </c>
      <c r="L302" s="68">
        <v>14000</v>
      </c>
      <c r="M302" s="68">
        <f t="shared" si="211"/>
        <v>1180900</v>
      </c>
      <c r="N302" s="68">
        <v>10400</v>
      </c>
      <c r="O302" s="68">
        <f>H302*N302</f>
        <v>877239.99999999988</v>
      </c>
      <c r="P302" s="68">
        <v>22802</v>
      </c>
      <c r="Q302" s="68">
        <f>H302*P302</f>
        <v>1923348.7</v>
      </c>
      <c r="R302" s="68">
        <f t="shared" si="252"/>
        <v>10400</v>
      </c>
      <c r="S302" s="68">
        <f t="shared" si="252"/>
        <v>877239.99999999988</v>
      </c>
      <c r="T302" s="68">
        <f>AVERAGE(L302,N302,P302)</f>
        <v>15734</v>
      </c>
      <c r="U302" s="68">
        <f>MEDIAN(L302,N302,P302)</f>
        <v>14000</v>
      </c>
      <c r="V302" s="68">
        <f>GEOMEAN(L302,N302,P302)</f>
        <v>14918.028715065242</v>
      </c>
      <c r="W302" s="68">
        <f>STDEV(L302,N302,P302)</f>
        <v>6380.2404343410135</v>
      </c>
      <c r="X302" s="69">
        <f>W302/V302</f>
        <v>0.42768656343299649</v>
      </c>
      <c r="Y302" s="68">
        <f>+T302</f>
        <v>15734</v>
      </c>
      <c r="Z302" s="68">
        <f>H302*Y302</f>
        <v>1327162.8999999999</v>
      </c>
      <c r="AA302" s="62" t="s">
        <v>166</v>
      </c>
    </row>
    <row r="303" spans="1:27" x14ac:dyDescent="0.25">
      <c r="A303" s="88"/>
      <c r="B303" s="88"/>
      <c r="C303" s="89"/>
      <c r="D303" s="89"/>
      <c r="E303" s="88"/>
      <c r="F303" s="88"/>
      <c r="G303" s="90"/>
      <c r="H303" s="90"/>
      <c r="I303" s="88"/>
      <c r="J303" s="88"/>
      <c r="K303" s="88"/>
      <c r="L303" s="50"/>
      <c r="M303" s="50"/>
      <c r="N303" s="50"/>
      <c r="O303" s="50"/>
      <c r="P303" s="50"/>
      <c r="Q303" s="50"/>
      <c r="R303" s="78"/>
      <c r="S303" s="78"/>
      <c r="T303" s="74"/>
      <c r="U303" s="74"/>
      <c r="V303" s="74"/>
      <c r="W303" s="74"/>
      <c r="X303" s="74"/>
      <c r="Y303" s="74"/>
      <c r="Z303" s="74"/>
      <c r="AA303" s="74"/>
    </row>
    <row r="304" spans="1:27" x14ac:dyDescent="0.25">
      <c r="A304" s="256" t="s">
        <v>2</v>
      </c>
      <c r="B304" s="256"/>
      <c r="C304" s="256"/>
      <c r="D304" s="256"/>
      <c r="E304" s="256" t="s">
        <v>3</v>
      </c>
      <c r="F304" s="256"/>
      <c r="G304" s="256" t="s">
        <v>4</v>
      </c>
      <c r="H304" s="256"/>
      <c r="I304" s="256"/>
      <c r="J304" s="256"/>
      <c r="K304" s="306"/>
      <c r="L304" s="50"/>
      <c r="M304" s="50"/>
      <c r="N304" s="50"/>
      <c r="O304" s="50"/>
      <c r="P304" s="50"/>
      <c r="Q304" s="50"/>
      <c r="R304" s="78"/>
      <c r="S304" s="78"/>
      <c r="T304" s="74"/>
      <c r="U304" s="74"/>
      <c r="V304" s="74"/>
      <c r="W304" s="74"/>
      <c r="X304" s="74"/>
      <c r="Y304" s="74"/>
      <c r="Z304" s="74"/>
      <c r="AA304" s="74"/>
    </row>
    <row r="305" spans="1:27" ht="15" customHeight="1" x14ac:dyDescent="0.25">
      <c r="A305" s="256" t="s">
        <v>27</v>
      </c>
      <c r="B305" s="256"/>
      <c r="C305" s="256"/>
      <c r="D305" s="256"/>
      <c r="E305" s="256" t="s">
        <v>28</v>
      </c>
      <c r="F305" s="256"/>
      <c r="G305" s="256"/>
      <c r="H305" s="256"/>
      <c r="I305" s="256"/>
      <c r="J305" s="256"/>
      <c r="K305" s="306"/>
      <c r="L305" s="262" t="s">
        <v>162</v>
      </c>
      <c r="M305" s="262"/>
      <c r="N305" s="263" t="s">
        <v>164</v>
      </c>
      <c r="O305" s="263"/>
      <c r="P305" s="264" t="s">
        <v>163</v>
      </c>
      <c r="Q305" s="264"/>
      <c r="R305" s="265" t="s">
        <v>159</v>
      </c>
      <c r="S305" s="265"/>
      <c r="T305" s="266" t="s">
        <v>166</v>
      </c>
      <c r="U305" s="267" t="s">
        <v>167</v>
      </c>
      <c r="V305" s="258" t="s">
        <v>168</v>
      </c>
      <c r="W305" s="259" t="s">
        <v>169</v>
      </c>
      <c r="X305" s="260" t="s">
        <v>174</v>
      </c>
      <c r="Y305" s="271" t="s">
        <v>170</v>
      </c>
      <c r="Z305" s="272"/>
      <c r="AA305" s="308" t="s">
        <v>171</v>
      </c>
    </row>
    <row r="306" spans="1:27" ht="45" x14ac:dyDescent="0.25">
      <c r="A306" s="1" t="s">
        <v>7</v>
      </c>
      <c r="B306" s="51" t="s">
        <v>8</v>
      </c>
      <c r="C306" s="256" t="s">
        <v>9</v>
      </c>
      <c r="D306" s="256"/>
      <c r="E306" s="51" t="s">
        <v>10</v>
      </c>
      <c r="F306" s="2" t="s">
        <v>11</v>
      </c>
      <c r="G306" s="51" t="s">
        <v>12</v>
      </c>
      <c r="H306" s="2" t="s">
        <v>13</v>
      </c>
      <c r="I306" s="51" t="s">
        <v>14</v>
      </c>
      <c r="J306" s="51" t="s">
        <v>15</v>
      </c>
      <c r="K306" s="55" t="s">
        <v>16</v>
      </c>
      <c r="L306" s="45" t="s">
        <v>160</v>
      </c>
      <c r="M306" s="45" t="s">
        <v>161</v>
      </c>
      <c r="N306" s="46" t="s">
        <v>160</v>
      </c>
      <c r="O306" s="46" t="s">
        <v>161</v>
      </c>
      <c r="P306" s="47" t="s">
        <v>160</v>
      </c>
      <c r="Q306" s="47" t="s">
        <v>161</v>
      </c>
      <c r="R306" s="76" t="s">
        <v>160</v>
      </c>
      <c r="S306" s="76" t="s">
        <v>161</v>
      </c>
      <c r="T306" s="266"/>
      <c r="U306" s="267"/>
      <c r="V306" s="258"/>
      <c r="W306" s="259"/>
      <c r="X306" s="261"/>
      <c r="Y306" s="77" t="s">
        <v>160</v>
      </c>
      <c r="Z306" s="77" t="s">
        <v>161</v>
      </c>
      <c r="AA306" s="308"/>
    </row>
    <row r="307" spans="1:27" ht="33.75" customHeight="1" x14ac:dyDescent="0.25">
      <c r="A307" s="3">
        <v>186</v>
      </c>
      <c r="B307" s="4">
        <v>54522</v>
      </c>
      <c r="C307" s="257" t="s">
        <v>38</v>
      </c>
      <c r="D307" s="257"/>
      <c r="E307" s="6" t="s">
        <v>39</v>
      </c>
      <c r="F307" s="3">
        <v>0</v>
      </c>
      <c r="G307" s="6">
        <v>15</v>
      </c>
      <c r="H307" s="6">
        <v>15</v>
      </c>
      <c r="I307" s="7">
        <v>72152601</v>
      </c>
      <c r="J307" s="3" t="s">
        <v>19</v>
      </c>
      <c r="K307" s="38" t="s">
        <v>19</v>
      </c>
      <c r="L307" s="68">
        <v>35000</v>
      </c>
      <c r="M307" s="68">
        <f t="shared" si="211"/>
        <v>525000</v>
      </c>
      <c r="N307" s="68">
        <v>52000</v>
      </c>
      <c r="O307" s="68">
        <f>H307*N307</f>
        <v>780000</v>
      </c>
      <c r="P307" s="68">
        <v>85702</v>
      </c>
      <c r="Q307" s="68">
        <f>H307*P307</f>
        <v>1285530</v>
      </c>
      <c r="R307" s="68">
        <f t="shared" ref="R307:S315" si="253">MIN(L307,N307,P307)</f>
        <v>35000</v>
      </c>
      <c r="S307" s="68">
        <f t="shared" si="253"/>
        <v>525000</v>
      </c>
      <c r="T307" s="68">
        <f>AVERAGE(L307,N307,P307)</f>
        <v>57567.333333333336</v>
      </c>
      <c r="U307" s="68">
        <f>MEDIAN(L307,N307,P307)</f>
        <v>52000</v>
      </c>
      <c r="V307" s="68">
        <f>GEOMEAN(L307,N307,P307)</f>
        <v>53829.554018620489</v>
      </c>
      <c r="W307" s="68">
        <f>STDEV(L307,N307,P307)</f>
        <v>25805.418061588018</v>
      </c>
      <c r="X307" s="69">
        <f>W307/V307</f>
        <v>0.47939126623009953</v>
      </c>
      <c r="Y307" s="68">
        <f>+T307</f>
        <v>57567.333333333336</v>
      </c>
      <c r="Z307" s="68">
        <f>H307*Y307</f>
        <v>863510</v>
      </c>
      <c r="AA307" s="62" t="s">
        <v>166</v>
      </c>
    </row>
    <row r="308" spans="1:27" ht="45" customHeight="1" x14ac:dyDescent="0.25">
      <c r="A308" s="3">
        <v>187</v>
      </c>
      <c r="B308" s="4">
        <v>54522</v>
      </c>
      <c r="C308" s="257" t="s">
        <v>40</v>
      </c>
      <c r="D308" s="257" t="s">
        <v>114</v>
      </c>
      <c r="E308" s="6" t="s">
        <v>18</v>
      </c>
      <c r="F308" s="3">
        <v>0</v>
      </c>
      <c r="G308" s="6">
        <v>12</v>
      </c>
      <c r="H308" s="6">
        <v>12</v>
      </c>
      <c r="I308" s="7">
        <v>72152601</v>
      </c>
      <c r="J308" s="3" t="s">
        <v>19</v>
      </c>
      <c r="K308" s="38" t="s">
        <v>19</v>
      </c>
      <c r="L308" s="68">
        <v>38000</v>
      </c>
      <c r="M308" s="68">
        <f t="shared" si="211"/>
        <v>456000</v>
      </c>
      <c r="N308" s="68">
        <v>67600</v>
      </c>
      <c r="O308" s="68">
        <f t="shared" ref="O308:O315" si="254">H308*N308</f>
        <v>811200</v>
      </c>
      <c r="P308" s="68">
        <v>45025</v>
      </c>
      <c r="Q308" s="68">
        <f t="shared" ref="Q308:Q315" si="255">H308*P308</f>
        <v>540300</v>
      </c>
      <c r="R308" s="68">
        <f t="shared" si="253"/>
        <v>38000</v>
      </c>
      <c r="S308" s="68">
        <f t="shared" si="253"/>
        <v>456000</v>
      </c>
      <c r="T308" s="68">
        <f>AVERAGE(L308,N308,P308)</f>
        <v>50208.333333333336</v>
      </c>
      <c r="U308" s="68">
        <f t="shared" ref="U308:U315" si="256">MEDIAN(L308,N308,P308)</f>
        <v>45025</v>
      </c>
      <c r="V308" s="68">
        <f t="shared" ref="V308:V315" si="257">GEOMEAN(L308,N308,P308)</f>
        <v>48722.325032866414</v>
      </c>
      <c r="W308" s="68">
        <f t="shared" ref="W308:W315" si="258">STDEV(L308,N308,P308)</f>
        <v>15465.775387394371</v>
      </c>
      <c r="X308" s="69">
        <f t="shared" ref="X308:X315" si="259">W308/V308</f>
        <v>0.31742687519451684</v>
      </c>
      <c r="Y308" s="68">
        <f t="shared" ref="Y308:Y314" si="260">+T308</f>
        <v>50208.333333333336</v>
      </c>
      <c r="Z308" s="68">
        <f t="shared" ref="Z308:Z315" si="261">H308*Y308</f>
        <v>602500</v>
      </c>
      <c r="AA308" s="62" t="s">
        <v>166</v>
      </c>
    </row>
    <row r="309" spans="1:27" ht="30.75" customHeight="1" x14ac:dyDescent="0.25">
      <c r="A309" s="3">
        <v>188</v>
      </c>
      <c r="B309" s="3">
        <v>54560</v>
      </c>
      <c r="C309" s="278" t="s">
        <v>49</v>
      </c>
      <c r="D309" s="278" t="s">
        <v>50</v>
      </c>
      <c r="E309" s="4" t="s">
        <v>18</v>
      </c>
      <c r="F309" s="3">
        <v>0</v>
      </c>
      <c r="G309" s="6">
        <v>15</v>
      </c>
      <c r="H309" s="6">
        <v>15</v>
      </c>
      <c r="I309" s="7">
        <v>72101501</v>
      </c>
      <c r="J309" s="3" t="s">
        <v>19</v>
      </c>
      <c r="K309" s="38" t="s">
        <v>19</v>
      </c>
      <c r="L309" s="68">
        <v>75000</v>
      </c>
      <c r="M309" s="68">
        <f t="shared" si="211"/>
        <v>1125000</v>
      </c>
      <c r="N309" s="68">
        <v>78000</v>
      </c>
      <c r="O309" s="68">
        <f t="shared" si="254"/>
        <v>1170000</v>
      </c>
      <c r="P309" s="68">
        <v>196043</v>
      </c>
      <c r="Q309" s="68">
        <f t="shared" si="255"/>
        <v>2940645</v>
      </c>
      <c r="R309" s="68">
        <f t="shared" si="253"/>
        <v>75000</v>
      </c>
      <c r="S309" s="68">
        <f t="shared" si="253"/>
        <v>1125000</v>
      </c>
      <c r="T309" s="68">
        <f t="shared" ref="T309:T315" si="262">AVERAGE(L309,N309,P309)</f>
        <v>116347.66666666667</v>
      </c>
      <c r="U309" s="68">
        <f t="shared" si="256"/>
        <v>78000</v>
      </c>
      <c r="V309" s="68">
        <f t="shared" si="257"/>
        <v>104673.25638840423</v>
      </c>
      <c r="W309" s="68">
        <f t="shared" si="258"/>
        <v>69034.481357748547</v>
      </c>
      <c r="X309" s="69">
        <f t="shared" si="259"/>
        <v>0.65952358548574042</v>
      </c>
      <c r="Y309" s="68">
        <f t="shared" si="260"/>
        <v>116347.66666666667</v>
      </c>
      <c r="Z309" s="68">
        <f t="shared" si="261"/>
        <v>1745215</v>
      </c>
      <c r="AA309" s="62" t="s">
        <v>166</v>
      </c>
    </row>
    <row r="310" spans="1:27" x14ac:dyDescent="0.25">
      <c r="A310" s="3">
        <v>189</v>
      </c>
      <c r="B310" s="3">
        <v>54560</v>
      </c>
      <c r="C310" s="268" t="s">
        <v>29</v>
      </c>
      <c r="D310" s="268" t="s">
        <v>30</v>
      </c>
      <c r="E310" s="4" t="s">
        <v>31</v>
      </c>
      <c r="F310" s="3">
        <v>0</v>
      </c>
      <c r="G310" s="6">
        <v>8</v>
      </c>
      <c r="H310" s="6">
        <v>8</v>
      </c>
      <c r="I310" s="7">
        <v>72101501</v>
      </c>
      <c r="J310" s="3" t="s">
        <v>19</v>
      </c>
      <c r="K310" s="38" t="s">
        <v>19</v>
      </c>
      <c r="L310" s="68">
        <v>38000</v>
      </c>
      <c r="M310" s="68">
        <f t="shared" si="211"/>
        <v>304000</v>
      </c>
      <c r="N310" s="68">
        <v>19500</v>
      </c>
      <c r="O310" s="68">
        <f t="shared" si="254"/>
        <v>156000</v>
      </c>
      <c r="P310" s="68">
        <v>48698</v>
      </c>
      <c r="Q310" s="68">
        <f t="shared" si="255"/>
        <v>389584</v>
      </c>
      <c r="R310" s="68">
        <f t="shared" si="253"/>
        <v>19500</v>
      </c>
      <c r="S310" s="68">
        <f t="shared" si="253"/>
        <v>156000</v>
      </c>
      <c r="T310" s="68">
        <f t="shared" si="262"/>
        <v>35399.333333333336</v>
      </c>
      <c r="U310" s="68">
        <f t="shared" si="256"/>
        <v>38000</v>
      </c>
      <c r="V310" s="68">
        <f t="shared" si="257"/>
        <v>33045.305998251948</v>
      </c>
      <c r="W310" s="68">
        <f t="shared" si="258"/>
        <v>14771.709492585253</v>
      </c>
      <c r="X310" s="69">
        <f t="shared" si="259"/>
        <v>0.4470138510252154</v>
      </c>
      <c r="Y310" s="68">
        <f t="shared" si="260"/>
        <v>35399.333333333336</v>
      </c>
      <c r="Z310" s="68">
        <f t="shared" si="261"/>
        <v>283194.66666666669</v>
      </c>
      <c r="AA310" s="62" t="s">
        <v>166</v>
      </c>
    </row>
    <row r="311" spans="1:27" x14ac:dyDescent="0.25">
      <c r="A311" s="3">
        <v>190</v>
      </c>
      <c r="B311" s="3">
        <v>54560</v>
      </c>
      <c r="C311" s="268" t="s">
        <v>32</v>
      </c>
      <c r="D311" s="268" t="s">
        <v>30</v>
      </c>
      <c r="E311" s="4" t="s">
        <v>31</v>
      </c>
      <c r="F311" s="3">
        <v>0</v>
      </c>
      <c r="G311" s="6">
        <v>8</v>
      </c>
      <c r="H311" s="6">
        <v>8</v>
      </c>
      <c r="I311" s="7">
        <v>72101501</v>
      </c>
      <c r="J311" s="3" t="s">
        <v>19</v>
      </c>
      <c r="K311" s="38" t="s">
        <v>19</v>
      </c>
      <c r="L311" s="68">
        <v>38000</v>
      </c>
      <c r="M311" s="68">
        <f t="shared" si="211"/>
        <v>304000</v>
      </c>
      <c r="N311" s="68">
        <v>19500</v>
      </c>
      <c r="O311" s="68">
        <f t="shared" si="254"/>
        <v>156000</v>
      </c>
      <c r="P311" s="68">
        <v>43898</v>
      </c>
      <c r="Q311" s="68">
        <f t="shared" si="255"/>
        <v>351184</v>
      </c>
      <c r="R311" s="68">
        <f t="shared" si="253"/>
        <v>19500</v>
      </c>
      <c r="S311" s="68">
        <f t="shared" si="253"/>
        <v>156000</v>
      </c>
      <c r="T311" s="68">
        <f t="shared" si="262"/>
        <v>33799.333333333336</v>
      </c>
      <c r="U311" s="68">
        <f t="shared" si="256"/>
        <v>38000</v>
      </c>
      <c r="V311" s="68">
        <f t="shared" si="257"/>
        <v>31921.820220821992</v>
      </c>
      <c r="W311" s="68">
        <f t="shared" si="258"/>
        <v>12729.878292164982</v>
      </c>
      <c r="X311" s="69">
        <f t="shared" si="259"/>
        <v>0.39878297052313849</v>
      </c>
      <c r="Y311" s="68">
        <f t="shared" si="260"/>
        <v>33799.333333333336</v>
      </c>
      <c r="Z311" s="68">
        <f t="shared" si="261"/>
        <v>270394.66666666669</v>
      </c>
      <c r="AA311" s="62" t="s">
        <v>166</v>
      </c>
    </row>
    <row r="312" spans="1:27" x14ac:dyDescent="0.25">
      <c r="A312" s="3">
        <v>191</v>
      </c>
      <c r="B312" s="3">
        <v>54560</v>
      </c>
      <c r="C312" s="268" t="s">
        <v>33</v>
      </c>
      <c r="D312" s="268" t="s">
        <v>30</v>
      </c>
      <c r="E312" s="4" t="s">
        <v>31</v>
      </c>
      <c r="F312" s="3">
        <v>0</v>
      </c>
      <c r="G312" s="6">
        <v>18</v>
      </c>
      <c r="H312" s="6">
        <v>18</v>
      </c>
      <c r="I312" s="7">
        <v>72101501</v>
      </c>
      <c r="J312" s="3" t="s">
        <v>19</v>
      </c>
      <c r="K312" s="38" t="s">
        <v>19</v>
      </c>
      <c r="L312" s="68">
        <v>38000</v>
      </c>
      <c r="M312" s="68">
        <f t="shared" si="211"/>
        <v>684000</v>
      </c>
      <c r="N312" s="68">
        <v>19500</v>
      </c>
      <c r="O312" s="68">
        <f t="shared" si="254"/>
        <v>351000</v>
      </c>
      <c r="P312" s="68">
        <v>43898</v>
      </c>
      <c r="Q312" s="68">
        <f t="shared" si="255"/>
        <v>790164</v>
      </c>
      <c r="R312" s="68">
        <f t="shared" si="253"/>
        <v>19500</v>
      </c>
      <c r="S312" s="68">
        <f t="shared" si="253"/>
        <v>351000</v>
      </c>
      <c r="T312" s="68">
        <f t="shared" si="262"/>
        <v>33799.333333333336</v>
      </c>
      <c r="U312" s="68">
        <f t="shared" si="256"/>
        <v>38000</v>
      </c>
      <c r="V312" s="68">
        <f t="shared" si="257"/>
        <v>31921.820220821992</v>
      </c>
      <c r="W312" s="68">
        <f t="shared" si="258"/>
        <v>12729.878292164982</v>
      </c>
      <c r="X312" s="69">
        <f t="shared" si="259"/>
        <v>0.39878297052313849</v>
      </c>
      <c r="Y312" s="68">
        <f t="shared" si="260"/>
        <v>33799.333333333336</v>
      </c>
      <c r="Z312" s="68">
        <f t="shared" si="261"/>
        <v>608388</v>
      </c>
      <c r="AA312" s="62" t="s">
        <v>166</v>
      </c>
    </row>
    <row r="313" spans="1:27" x14ac:dyDescent="0.25">
      <c r="A313" s="3">
        <v>192</v>
      </c>
      <c r="B313" s="3">
        <v>54560</v>
      </c>
      <c r="C313" s="268" t="s">
        <v>34</v>
      </c>
      <c r="D313" s="268" t="s">
        <v>30</v>
      </c>
      <c r="E313" s="4" t="s">
        <v>31</v>
      </c>
      <c r="F313" s="3">
        <v>0</v>
      </c>
      <c r="G313" s="6">
        <v>16</v>
      </c>
      <c r="H313" s="6">
        <v>16</v>
      </c>
      <c r="I313" s="7">
        <v>72101501</v>
      </c>
      <c r="J313" s="3" t="s">
        <v>19</v>
      </c>
      <c r="K313" s="38" t="s">
        <v>19</v>
      </c>
      <c r="L313" s="68">
        <v>38000</v>
      </c>
      <c r="M313" s="68">
        <f t="shared" si="211"/>
        <v>608000</v>
      </c>
      <c r="N313" s="68">
        <v>19500</v>
      </c>
      <c r="O313" s="68">
        <f t="shared" si="254"/>
        <v>312000</v>
      </c>
      <c r="P313" s="68">
        <v>24698</v>
      </c>
      <c r="Q313" s="68">
        <f t="shared" si="255"/>
        <v>395168</v>
      </c>
      <c r="R313" s="68">
        <f t="shared" si="253"/>
        <v>19500</v>
      </c>
      <c r="S313" s="68">
        <f t="shared" si="253"/>
        <v>312000</v>
      </c>
      <c r="T313" s="68">
        <f t="shared" si="262"/>
        <v>27399.333333333332</v>
      </c>
      <c r="U313" s="68">
        <f t="shared" si="256"/>
        <v>24698</v>
      </c>
      <c r="V313" s="68">
        <f t="shared" si="257"/>
        <v>26352.793854413827</v>
      </c>
      <c r="W313" s="68">
        <f t="shared" si="258"/>
        <v>9541.2473677886192</v>
      </c>
      <c r="X313" s="69">
        <f t="shared" si="259"/>
        <v>0.36205828575517646</v>
      </c>
      <c r="Y313" s="68">
        <f t="shared" si="260"/>
        <v>27399.333333333332</v>
      </c>
      <c r="Z313" s="68">
        <f t="shared" si="261"/>
        <v>438389.33333333331</v>
      </c>
      <c r="AA313" s="62" t="s">
        <v>166</v>
      </c>
    </row>
    <row r="314" spans="1:27" ht="42" customHeight="1" x14ac:dyDescent="0.25">
      <c r="A314" s="3">
        <v>193</v>
      </c>
      <c r="B314" s="3">
        <v>54560</v>
      </c>
      <c r="C314" s="268" t="s">
        <v>109</v>
      </c>
      <c r="D314" s="268" t="s">
        <v>110</v>
      </c>
      <c r="E314" s="4" t="s">
        <v>18</v>
      </c>
      <c r="F314" s="3">
        <v>0</v>
      </c>
      <c r="G314" s="6">
        <v>30</v>
      </c>
      <c r="H314" s="6">
        <v>30</v>
      </c>
      <c r="I314" s="7">
        <v>72152504</v>
      </c>
      <c r="J314" s="3" t="s">
        <v>19</v>
      </c>
      <c r="K314" s="38" t="s">
        <v>19</v>
      </c>
      <c r="L314" s="68">
        <v>65000</v>
      </c>
      <c r="M314" s="68">
        <f t="shared" si="211"/>
        <v>1950000</v>
      </c>
      <c r="N314" s="68">
        <v>104000</v>
      </c>
      <c r="O314" s="68">
        <f t="shared" si="254"/>
        <v>3120000</v>
      </c>
      <c r="P314" s="68">
        <v>79300</v>
      </c>
      <c r="Q314" s="68">
        <f t="shared" si="255"/>
        <v>2379000</v>
      </c>
      <c r="R314" s="68">
        <f t="shared" si="253"/>
        <v>65000</v>
      </c>
      <c r="S314" s="68">
        <f t="shared" si="253"/>
        <v>1950000</v>
      </c>
      <c r="T314" s="68">
        <f t="shared" si="262"/>
        <v>82766.666666666672</v>
      </c>
      <c r="U314" s="68">
        <f t="shared" si="256"/>
        <v>79300</v>
      </c>
      <c r="V314" s="68">
        <f t="shared" si="257"/>
        <v>81234.397003841164</v>
      </c>
      <c r="W314" s="68">
        <f t="shared" si="258"/>
        <v>19729.757558909179</v>
      </c>
      <c r="X314" s="69">
        <f t="shared" si="259"/>
        <v>0.24287442618643748</v>
      </c>
      <c r="Y314" s="68">
        <f t="shared" si="260"/>
        <v>82766.666666666672</v>
      </c>
      <c r="Z314" s="68">
        <f t="shared" si="261"/>
        <v>2483000</v>
      </c>
      <c r="AA314" s="62" t="s">
        <v>166</v>
      </c>
    </row>
    <row r="315" spans="1:27" ht="41.25" customHeight="1" x14ac:dyDescent="0.25">
      <c r="A315" s="3">
        <v>194</v>
      </c>
      <c r="B315" s="3">
        <v>54560</v>
      </c>
      <c r="C315" s="269" t="s">
        <v>48</v>
      </c>
      <c r="D315" s="270"/>
      <c r="E315" s="4" t="s">
        <v>18</v>
      </c>
      <c r="F315" s="3">
        <v>0</v>
      </c>
      <c r="G315" s="6">
        <v>14.6</v>
      </c>
      <c r="H315" s="6">
        <v>14.6</v>
      </c>
      <c r="I315" s="7">
        <v>73151801</v>
      </c>
      <c r="J315" s="3" t="s">
        <v>19</v>
      </c>
      <c r="K315" s="38" t="s">
        <v>19</v>
      </c>
      <c r="L315" s="68">
        <v>65000</v>
      </c>
      <c r="M315" s="68">
        <f t="shared" si="211"/>
        <v>949000</v>
      </c>
      <c r="N315" s="68">
        <v>65000</v>
      </c>
      <c r="O315" s="68">
        <f t="shared" si="254"/>
        <v>949000</v>
      </c>
      <c r="P315" s="68">
        <v>69411</v>
      </c>
      <c r="Q315" s="68">
        <f t="shared" si="255"/>
        <v>1013400.6</v>
      </c>
      <c r="R315" s="68">
        <f t="shared" si="253"/>
        <v>65000</v>
      </c>
      <c r="S315" s="68">
        <f t="shared" si="253"/>
        <v>949000</v>
      </c>
      <c r="T315" s="68">
        <f t="shared" si="262"/>
        <v>66470.333333333328</v>
      </c>
      <c r="U315" s="68">
        <f t="shared" si="256"/>
        <v>65000</v>
      </c>
      <c r="V315" s="68">
        <f t="shared" si="257"/>
        <v>66438.273511477222</v>
      </c>
      <c r="W315" s="68">
        <f t="shared" si="258"/>
        <v>2546.6920373954395</v>
      </c>
      <c r="X315" s="69">
        <f t="shared" si="259"/>
        <v>3.8331701033072423E-2</v>
      </c>
      <c r="Y315" s="68">
        <f>+R315</f>
        <v>65000</v>
      </c>
      <c r="Z315" s="68">
        <f t="shared" si="261"/>
        <v>949000</v>
      </c>
      <c r="AA315" s="62" t="s">
        <v>173</v>
      </c>
    </row>
    <row r="316" spans="1:27" x14ac:dyDescent="0.25">
      <c r="A316" s="88"/>
      <c r="B316" s="88"/>
      <c r="C316" s="89"/>
      <c r="D316" s="89"/>
      <c r="E316" s="88"/>
      <c r="F316" s="88"/>
      <c r="G316" s="90"/>
      <c r="H316" s="90"/>
      <c r="I316" s="88"/>
      <c r="J316" s="88"/>
      <c r="K316" s="88"/>
      <c r="L316" s="50"/>
      <c r="M316" s="50"/>
      <c r="N316" s="50"/>
      <c r="O316" s="50"/>
      <c r="P316" s="50"/>
      <c r="Q316" s="50"/>
      <c r="R316" s="78"/>
      <c r="S316" s="78"/>
      <c r="T316" s="74"/>
      <c r="U316" s="74"/>
      <c r="V316" s="74"/>
      <c r="W316" s="74"/>
      <c r="X316" s="74"/>
      <c r="Y316" s="74"/>
      <c r="Z316" s="74"/>
      <c r="AA316" s="74"/>
    </row>
    <row r="317" spans="1:27" x14ac:dyDescent="0.25">
      <c r="A317" s="256" t="s">
        <v>2</v>
      </c>
      <c r="B317" s="256"/>
      <c r="C317" s="256"/>
      <c r="D317" s="256"/>
      <c r="E317" s="256" t="s">
        <v>3</v>
      </c>
      <c r="F317" s="256"/>
      <c r="G317" s="256" t="s">
        <v>4</v>
      </c>
      <c r="H317" s="256"/>
      <c r="I317" s="256"/>
      <c r="J317" s="256"/>
      <c r="K317" s="306"/>
      <c r="L317" s="50"/>
      <c r="M317" s="50"/>
      <c r="N317" s="50"/>
      <c r="O317" s="50"/>
      <c r="P317" s="50"/>
      <c r="Q317" s="50"/>
      <c r="R317" s="78"/>
      <c r="S317" s="78"/>
      <c r="T317" s="74"/>
      <c r="U317" s="74"/>
      <c r="V317" s="74"/>
      <c r="W317" s="74"/>
      <c r="X317" s="74"/>
      <c r="Y317" s="74"/>
      <c r="Z317" s="74"/>
      <c r="AA317" s="74"/>
    </row>
    <row r="318" spans="1:27" ht="15" customHeight="1" x14ac:dyDescent="0.25">
      <c r="A318" s="256" t="s">
        <v>51</v>
      </c>
      <c r="B318" s="256"/>
      <c r="C318" s="256"/>
      <c r="D318" s="256"/>
      <c r="E318" s="256" t="s">
        <v>52</v>
      </c>
      <c r="F318" s="256"/>
      <c r="G318" s="256"/>
      <c r="H318" s="256"/>
      <c r="I318" s="256"/>
      <c r="J318" s="256"/>
      <c r="K318" s="306"/>
      <c r="L318" s="273" t="s">
        <v>162</v>
      </c>
      <c r="M318" s="262"/>
      <c r="N318" s="263" t="s">
        <v>164</v>
      </c>
      <c r="O318" s="263"/>
      <c r="P318" s="264" t="s">
        <v>163</v>
      </c>
      <c r="Q318" s="264"/>
      <c r="R318" s="265" t="s">
        <v>159</v>
      </c>
      <c r="S318" s="265"/>
      <c r="T318" s="266" t="s">
        <v>166</v>
      </c>
      <c r="U318" s="267" t="s">
        <v>167</v>
      </c>
      <c r="V318" s="258" t="s">
        <v>168</v>
      </c>
      <c r="W318" s="259" t="s">
        <v>169</v>
      </c>
      <c r="X318" s="260" t="s">
        <v>174</v>
      </c>
      <c r="Y318" s="271" t="s">
        <v>170</v>
      </c>
      <c r="Z318" s="272"/>
      <c r="AA318" s="308" t="s">
        <v>171</v>
      </c>
    </row>
    <row r="319" spans="1:27" ht="45" x14ac:dyDescent="0.25">
      <c r="A319" s="1" t="s">
        <v>7</v>
      </c>
      <c r="B319" s="51" t="s">
        <v>8</v>
      </c>
      <c r="C319" s="256" t="s">
        <v>9</v>
      </c>
      <c r="D319" s="256"/>
      <c r="E319" s="51" t="s">
        <v>10</v>
      </c>
      <c r="F319" s="2" t="s">
        <v>11</v>
      </c>
      <c r="G319" s="51" t="s">
        <v>12</v>
      </c>
      <c r="H319" s="2" t="s">
        <v>13</v>
      </c>
      <c r="I319" s="51" t="s">
        <v>14</v>
      </c>
      <c r="J319" s="51" t="s">
        <v>15</v>
      </c>
      <c r="K319" s="55" t="s">
        <v>16</v>
      </c>
      <c r="L319" s="45" t="s">
        <v>160</v>
      </c>
      <c r="M319" s="45" t="s">
        <v>161</v>
      </c>
      <c r="N319" s="46" t="s">
        <v>160</v>
      </c>
      <c r="O319" s="46" t="s">
        <v>161</v>
      </c>
      <c r="P319" s="47" t="s">
        <v>160</v>
      </c>
      <c r="Q319" s="47" t="s">
        <v>161</v>
      </c>
      <c r="R319" s="76" t="s">
        <v>160</v>
      </c>
      <c r="S319" s="76" t="s">
        <v>161</v>
      </c>
      <c r="T319" s="266"/>
      <c r="U319" s="267"/>
      <c r="V319" s="258"/>
      <c r="W319" s="259"/>
      <c r="X319" s="261"/>
      <c r="Y319" s="77" t="s">
        <v>160</v>
      </c>
      <c r="Z319" s="77" t="s">
        <v>161</v>
      </c>
      <c r="AA319" s="308"/>
    </row>
    <row r="320" spans="1:27" ht="44.25" customHeight="1" x14ac:dyDescent="0.25">
      <c r="A320" s="3">
        <v>195</v>
      </c>
      <c r="B320" s="4">
        <v>54611</v>
      </c>
      <c r="C320" s="278" t="s">
        <v>57</v>
      </c>
      <c r="D320" s="278"/>
      <c r="E320" s="4" t="s">
        <v>58</v>
      </c>
      <c r="F320" s="3">
        <v>0</v>
      </c>
      <c r="G320" s="6">
        <v>10</v>
      </c>
      <c r="H320" s="6">
        <v>10</v>
      </c>
      <c r="I320" s="7" t="s">
        <v>59</v>
      </c>
      <c r="J320" s="3" t="s">
        <v>19</v>
      </c>
      <c r="K320" s="38" t="s">
        <v>19</v>
      </c>
      <c r="L320" s="68">
        <v>70000</v>
      </c>
      <c r="M320" s="68">
        <f t="shared" si="211"/>
        <v>700000</v>
      </c>
      <c r="N320" s="68">
        <v>52000</v>
      </c>
      <c r="O320" s="68">
        <f>H320*N320</f>
        <v>520000</v>
      </c>
      <c r="P320" s="68">
        <v>78520</v>
      </c>
      <c r="Q320" s="68">
        <f>H320*P320</f>
        <v>785200</v>
      </c>
      <c r="R320" s="68">
        <f t="shared" ref="R320:S328" si="263">MIN(L320,N320,P320)</f>
        <v>52000</v>
      </c>
      <c r="S320" s="68">
        <f t="shared" si="263"/>
        <v>520000</v>
      </c>
      <c r="T320" s="68">
        <f>AVERAGE(L320,N320,P320)</f>
        <v>66840</v>
      </c>
      <c r="U320" s="68">
        <f>MEDIAN(L320,N320,P320)</f>
        <v>70000</v>
      </c>
      <c r="V320" s="68">
        <f>GEOMEAN(L320,N320,P320)</f>
        <v>65870.94462827043</v>
      </c>
      <c r="W320" s="68">
        <f>STDEV(L320,N320,P320)</f>
        <v>13539.45346016596</v>
      </c>
      <c r="X320" s="69">
        <f>W320/V320</f>
        <v>0.20554515403677862</v>
      </c>
      <c r="Y320" s="68">
        <f>+T320</f>
        <v>66840</v>
      </c>
      <c r="Z320" s="68">
        <f>H320*Y320</f>
        <v>668400</v>
      </c>
      <c r="AA320" s="62" t="s">
        <v>166</v>
      </c>
    </row>
    <row r="321" spans="1:27" ht="198" customHeight="1" x14ac:dyDescent="0.25">
      <c r="A321" s="3">
        <v>196</v>
      </c>
      <c r="B321" s="4">
        <v>54621</v>
      </c>
      <c r="C321" s="257" t="s">
        <v>77</v>
      </c>
      <c r="D321" s="257" t="s">
        <v>78</v>
      </c>
      <c r="E321" s="4" t="s">
        <v>31</v>
      </c>
      <c r="F321" s="3">
        <v>0</v>
      </c>
      <c r="G321" s="6">
        <v>19</v>
      </c>
      <c r="H321" s="6">
        <v>19</v>
      </c>
      <c r="I321" s="7" t="s">
        <v>64</v>
      </c>
      <c r="J321" s="3" t="s">
        <v>19</v>
      </c>
      <c r="K321" s="38" t="s">
        <v>19</v>
      </c>
      <c r="L321" s="68">
        <v>140000</v>
      </c>
      <c r="M321" s="68">
        <f t="shared" si="211"/>
        <v>2660000</v>
      </c>
      <c r="N321" s="68">
        <v>104000</v>
      </c>
      <c r="O321" s="68">
        <f t="shared" ref="O321:O328" si="264">H321*N321</f>
        <v>1976000</v>
      </c>
      <c r="P321" s="68">
        <v>45820</v>
      </c>
      <c r="Q321" s="68">
        <f t="shared" ref="Q321:Q328" si="265">H321*P321</f>
        <v>870580</v>
      </c>
      <c r="R321" s="68">
        <f t="shared" si="263"/>
        <v>45820</v>
      </c>
      <c r="S321" s="68">
        <f t="shared" si="263"/>
        <v>870580</v>
      </c>
      <c r="T321" s="68">
        <f t="shared" ref="T321:T328" si="266">AVERAGE(L321,N321,P321)</f>
        <v>96606.666666666672</v>
      </c>
      <c r="U321" s="68">
        <f t="shared" ref="U321:U328" si="267">MEDIAN(L321,N321,P321)</f>
        <v>104000</v>
      </c>
      <c r="V321" s="68">
        <f t="shared" ref="V321:V328" si="268">GEOMEAN(L321,N321,P321)</f>
        <v>87378.681393500636</v>
      </c>
      <c r="W321" s="68">
        <f t="shared" ref="W321:W328" si="269">STDEV(L321,N321,P321)</f>
        <v>47523.300951568315</v>
      </c>
      <c r="X321" s="69">
        <f t="shared" ref="X321:X328" si="270">W321/V321</f>
        <v>0.54387752474258755</v>
      </c>
      <c r="Y321" s="68">
        <f t="shared" ref="Y321:Y328" si="271">+T321</f>
        <v>96606.666666666672</v>
      </c>
      <c r="Z321" s="68">
        <f t="shared" ref="Z321:Z328" si="272">H321*Y321</f>
        <v>1835526.6666666667</v>
      </c>
      <c r="AA321" s="62" t="s">
        <v>166</v>
      </c>
    </row>
    <row r="322" spans="1:27" ht="36.75" customHeight="1" x14ac:dyDescent="0.25">
      <c r="A322" s="3">
        <v>197</v>
      </c>
      <c r="B322" s="4">
        <v>54621</v>
      </c>
      <c r="C322" s="278" t="s">
        <v>79</v>
      </c>
      <c r="D322" s="278" t="s">
        <v>80</v>
      </c>
      <c r="E322" s="4" t="s">
        <v>39</v>
      </c>
      <c r="F322" s="3">
        <v>0</v>
      </c>
      <c r="G322" s="6">
        <v>23</v>
      </c>
      <c r="H322" s="6">
        <v>23</v>
      </c>
      <c r="I322" s="7" t="s">
        <v>64</v>
      </c>
      <c r="J322" s="3" t="s">
        <v>19</v>
      </c>
      <c r="K322" s="38" t="s">
        <v>19</v>
      </c>
      <c r="L322" s="68">
        <v>120000</v>
      </c>
      <c r="M322" s="68">
        <f t="shared" si="211"/>
        <v>2760000</v>
      </c>
      <c r="N322" s="68">
        <v>260000</v>
      </c>
      <c r="O322" s="68">
        <f t="shared" si="264"/>
        <v>5980000</v>
      </c>
      <c r="P322" s="68">
        <v>78950</v>
      </c>
      <c r="Q322" s="68">
        <f t="shared" si="265"/>
        <v>1815850</v>
      </c>
      <c r="R322" s="68">
        <f t="shared" si="263"/>
        <v>78950</v>
      </c>
      <c r="S322" s="68">
        <f t="shared" si="263"/>
        <v>1815850</v>
      </c>
      <c r="T322" s="68">
        <f t="shared" si="266"/>
        <v>152983.33333333334</v>
      </c>
      <c r="U322" s="68">
        <f t="shared" si="267"/>
        <v>120000</v>
      </c>
      <c r="V322" s="68">
        <f t="shared" si="268"/>
        <v>135052.38022245569</v>
      </c>
      <c r="W322" s="68">
        <f t="shared" si="269"/>
        <v>94924.711394522223</v>
      </c>
      <c r="X322" s="69">
        <f t="shared" si="270"/>
        <v>0.7028732943333843</v>
      </c>
      <c r="Y322" s="68">
        <f t="shared" si="271"/>
        <v>152983.33333333334</v>
      </c>
      <c r="Z322" s="68">
        <f t="shared" si="272"/>
        <v>3518616.666666667</v>
      </c>
      <c r="AA322" s="62" t="s">
        <v>166</v>
      </c>
    </row>
    <row r="323" spans="1:27" ht="128.25" customHeight="1" x14ac:dyDescent="0.25">
      <c r="A323" s="3">
        <v>198</v>
      </c>
      <c r="B323" s="4">
        <v>54621</v>
      </c>
      <c r="C323" s="269" t="s">
        <v>81</v>
      </c>
      <c r="D323" s="270"/>
      <c r="E323" s="4" t="s">
        <v>31</v>
      </c>
      <c r="F323" s="3"/>
      <c r="G323" s="6">
        <v>6</v>
      </c>
      <c r="H323" s="6">
        <v>6</v>
      </c>
      <c r="I323" s="7" t="s">
        <v>64</v>
      </c>
      <c r="J323" s="3" t="s">
        <v>19</v>
      </c>
      <c r="K323" s="38" t="s">
        <v>19</v>
      </c>
      <c r="L323" s="68">
        <v>420000</v>
      </c>
      <c r="M323" s="68">
        <f t="shared" si="211"/>
        <v>2520000</v>
      </c>
      <c r="N323" s="68">
        <v>325000</v>
      </c>
      <c r="O323" s="68">
        <f t="shared" si="264"/>
        <v>1950000</v>
      </c>
      <c r="P323" s="68">
        <v>1014875</v>
      </c>
      <c r="Q323" s="68">
        <f t="shared" si="265"/>
        <v>6089250</v>
      </c>
      <c r="R323" s="68">
        <f t="shared" si="263"/>
        <v>325000</v>
      </c>
      <c r="S323" s="68">
        <f t="shared" si="263"/>
        <v>1950000</v>
      </c>
      <c r="T323" s="68">
        <f>AVERAGE(L323,N323,P323)</f>
        <v>586625</v>
      </c>
      <c r="U323" s="68">
        <f t="shared" si="267"/>
        <v>420000</v>
      </c>
      <c r="V323" s="68">
        <f t="shared" si="268"/>
        <v>517426.18378160486</v>
      </c>
      <c r="W323" s="68">
        <f t="shared" si="269"/>
        <v>373904.79653917253</v>
      </c>
      <c r="X323" s="69">
        <f t="shared" si="270"/>
        <v>0.72262442114253378</v>
      </c>
      <c r="Y323" s="68">
        <f t="shared" si="271"/>
        <v>586625</v>
      </c>
      <c r="Z323" s="68">
        <f t="shared" si="272"/>
        <v>3519750</v>
      </c>
      <c r="AA323" s="62" t="s">
        <v>166</v>
      </c>
    </row>
    <row r="324" spans="1:27" ht="29.25" customHeight="1" x14ac:dyDescent="0.25">
      <c r="A324" s="3">
        <v>199</v>
      </c>
      <c r="B324" s="4">
        <v>54621</v>
      </c>
      <c r="C324" s="257" t="s">
        <v>94</v>
      </c>
      <c r="D324" s="257"/>
      <c r="E324" s="4" t="s">
        <v>31</v>
      </c>
      <c r="F324" s="3">
        <v>0</v>
      </c>
      <c r="G324" s="6">
        <v>10</v>
      </c>
      <c r="H324" s="6">
        <v>10</v>
      </c>
      <c r="I324" s="7" t="s">
        <v>85</v>
      </c>
      <c r="J324" s="3" t="s">
        <v>19</v>
      </c>
      <c r="K324" s="38" t="s">
        <v>19</v>
      </c>
      <c r="L324" s="68">
        <v>45000</v>
      </c>
      <c r="M324" s="68">
        <f t="shared" si="211"/>
        <v>450000</v>
      </c>
      <c r="N324" s="68">
        <v>104000</v>
      </c>
      <c r="O324" s="68">
        <f t="shared" si="264"/>
        <v>1040000</v>
      </c>
      <c r="P324" s="68">
        <v>70752</v>
      </c>
      <c r="Q324" s="68">
        <f t="shared" si="265"/>
        <v>707520</v>
      </c>
      <c r="R324" s="68">
        <f t="shared" si="263"/>
        <v>45000</v>
      </c>
      <c r="S324" s="68">
        <f t="shared" si="263"/>
        <v>450000</v>
      </c>
      <c r="T324" s="68">
        <f t="shared" si="266"/>
        <v>73250.666666666672</v>
      </c>
      <c r="U324" s="68">
        <f t="shared" si="267"/>
        <v>70752</v>
      </c>
      <c r="V324" s="68">
        <f t="shared" si="268"/>
        <v>69182.277974859782</v>
      </c>
      <c r="W324" s="68">
        <f t="shared" si="269"/>
        <v>29579.257957787464</v>
      </c>
      <c r="X324" s="69">
        <f t="shared" si="270"/>
        <v>0.42755542060260432</v>
      </c>
      <c r="Y324" s="68">
        <f t="shared" si="271"/>
        <v>73250.666666666672</v>
      </c>
      <c r="Z324" s="68">
        <f t="shared" si="272"/>
        <v>732506.66666666674</v>
      </c>
      <c r="AA324" s="62" t="s">
        <v>166</v>
      </c>
    </row>
    <row r="325" spans="1:27" ht="168.75" customHeight="1" x14ac:dyDescent="0.25">
      <c r="A325" s="3">
        <v>200</v>
      </c>
      <c r="B325" s="4">
        <v>54621</v>
      </c>
      <c r="C325" s="257" t="s">
        <v>90</v>
      </c>
      <c r="D325" s="257" t="s">
        <v>91</v>
      </c>
      <c r="E325" s="4" t="s">
        <v>31</v>
      </c>
      <c r="F325" s="3">
        <v>0</v>
      </c>
      <c r="G325" s="6">
        <v>10</v>
      </c>
      <c r="H325" s="6">
        <v>10</v>
      </c>
      <c r="I325" s="7" t="s">
        <v>64</v>
      </c>
      <c r="J325" s="3" t="s">
        <v>19</v>
      </c>
      <c r="K325" s="38" t="s">
        <v>19</v>
      </c>
      <c r="L325" s="68">
        <v>1000000</v>
      </c>
      <c r="M325" s="68">
        <f t="shared" si="211"/>
        <v>10000000</v>
      </c>
      <c r="N325" s="68">
        <v>520000</v>
      </c>
      <c r="O325" s="68">
        <f t="shared" si="264"/>
        <v>5200000</v>
      </c>
      <c r="P325" s="68">
        <v>630315</v>
      </c>
      <c r="Q325" s="68">
        <f t="shared" si="265"/>
        <v>6303150</v>
      </c>
      <c r="R325" s="68">
        <f t="shared" si="263"/>
        <v>520000</v>
      </c>
      <c r="S325" s="68">
        <f t="shared" si="263"/>
        <v>5200000</v>
      </c>
      <c r="T325" s="68">
        <f t="shared" si="266"/>
        <v>716771.66666666663</v>
      </c>
      <c r="U325" s="68">
        <f t="shared" si="267"/>
        <v>630315</v>
      </c>
      <c r="V325" s="68">
        <f t="shared" si="268"/>
        <v>689477.86586189584</v>
      </c>
      <c r="W325" s="68">
        <f t="shared" si="269"/>
        <v>251408.16694835786</v>
      </c>
      <c r="X325" s="69">
        <f t="shared" si="270"/>
        <v>0.36463558787935846</v>
      </c>
      <c r="Y325" s="68">
        <f t="shared" si="271"/>
        <v>716771.66666666663</v>
      </c>
      <c r="Z325" s="68">
        <f t="shared" si="272"/>
        <v>7167716.666666666</v>
      </c>
      <c r="AA325" s="62" t="s">
        <v>166</v>
      </c>
    </row>
    <row r="326" spans="1:27" ht="173.25" customHeight="1" x14ac:dyDescent="0.25">
      <c r="A326" s="3">
        <v>201</v>
      </c>
      <c r="B326" s="4">
        <v>54621</v>
      </c>
      <c r="C326" s="257" t="s">
        <v>88</v>
      </c>
      <c r="D326" s="257" t="s">
        <v>89</v>
      </c>
      <c r="E326" s="4" t="s">
        <v>31</v>
      </c>
      <c r="F326" s="3">
        <v>0</v>
      </c>
      <c r="G326" s="6">
        <v>16</v>
      </c>
      <c r="H326" s="6">
        <v>16</v>
      </c>
      <c r="I326" s="7" t="s">
        <v>64</v>
      </c>
      <c r="J326" s="3" t="s">
        <v>19</v>
      </c>
      <c r="K326" s="38" t="s">
        <v>19</v>
      </c>
      <c r="L326" s="68">
        <v>280000</v>
      </c>
      <c r="M326" s="68">
        <f t="shared" si="211"/>
        <v>4480000</v>
      </c>
      <c r="N326" s="68">
        <v>455000</v>
      </c>
      <c r="O326" s="68">
        <f t="shared" si="264"/>
        <v>7280000</v>
      </c>
      <c r="P326" s="68">
        <v>315525</v>
      </c>
      <c r="Q326" s="68">
        <f t="shared" si="265"/>
        <v>5048400</v>
      </c>
      <c r="R326" s="68">
        <f t="shared" si="263"/>
        <v>280000</v>
      </c>
      <c r="S326" s="68">
        <f t="shared" si="263"/>
        <v>4480000</v>
      </c>
      <c r="T326" s="68">
        <f t="shared" si="266"/>
        <v>350175</v>
      </c>
      <c r="U326" s="68">
        <f t="shared" si="267"/>
        <v>315525</v>
      </c>
      <c r="V326" s="68">
        <f t="shared" si="268"/>
        <v>342558.22619931254</v>
      </c>
      <c r="W326" s="68">
        <f t="shared" si="269"/>
        <v>92502.523614223624</v>
      </c>
      <c r="X326" s="69">
        <f t="shared" si="270"/>
        <v>0.27003445411467764</v>
      </c>
      <c r="Y326" s="68">
        <f t="shared" si="271"/>
        <v>350175</v>
      </c>
      <c r="Z326" s="68">
        <f t="shared" si="272"/>
        <v>5602800</v>
      </c>
      <c r="AA326" s="62" t="s">
        <v>166</v>
      </c>
    </row>
    <row r="327" spans="1:27" ht="95.25" customHeight="1" x14ac:dyDescent="0.25">
      <c r="A327" s="3">
        <v>202</v>
      </c>
      <c r="B327" s="4">
        <v>54621</v>
      </c>
      <c r="C327" s="257" t="s">
        <v>92</v>
      </c>
      <c r="D327" s="257" t="s">
        <v>93</v>
      </c>
      <c r="E327" s="4" t="s">
        <v>31</v>
      </c>
      <c r="F327" s="3">
        <v>0</v>
      </c>
      <c r="G327" s="6">
        <v>11</v>
      </c>
      <c r="H327" s="6">
        <v>11</v>
      </c>
      <c r="I327" s="7" t="s">
        <v>64</v>
      </c>
      <c r="J327" s="3" t="s">
        <v>19</v>
      </c>
      <c r="K327" s="38" t="s">
        <v>19</v>
      </c>
      <c r="L327" s="68">
        <v>260000</v>
      </c>
      <c r="M327" s="68">
        <f t="shared" si="211"/>
        <v>2860000</v>
      </c>
      <c r="N327" s="68">
        <v>390000</v>
      </c>
      <c r="O327" s="68">
        <f t="shared" si="264"/>
        <v>4290000</v>
      </c>
      <c r="P327" s="68">
        <v>682002</v>
      </c>
      <c r="Q327" s="68">
        <f t="shared" si="265"/>
        <v>7502022</v>
      </c>
      <c r="R327" s="68">
        <f t="shared" si="263"/>
        <v>260000</v>
      </c>
      <c r="S327" s="68">
        <f t="shared" si="263"/>
        <v>2860000</v>
      </c>
      <c r="T327" s="68">
        <f t="shared" si="266"/>
        <v>444000.66666666669</v>
      </c>
      <c r="U327" s="68">
        <f t="shared" si="267"/>
        <v>390000</v>
      </c>
      <c r="V327" s="68">
        <f t="shared" si="268"/>
        <v>410463.49091240385</v>
      </c>
      <c r="W327" s="68">
        <f t="shared" si="269"/>
        <v>216121.43808825008</v>
      </c>
      <c r="X327" s="69">
        <f t="shared" si="270"/>
        <v>0.52653023441339908</v>
      </c>
      <c r="Y327" s="68">
        <f t="shared" si="271"/>
        <v>444000.66666666669</v>
      </c>
      <c r="Z327" s="68">
        <f t="shared" si="272"/>
        <v>4884007.333333334</v>
      </c>
      <c r="AA327" s="62" t="s">
        <v>166</v>
      </c>
    </row>
    <row r="328" spans="1:27" ht="45" customHeight="1" x14ac:dyDescent="0.25">
      <c r="A328" s="3">
        <v>203</v>
      </c>
      <c r="B328" s="4">
        <v>54699</v>
      </c>
      <c r="C328" s="278" t="s">
        <v>53</v>
      </c>
      <c r="D328" s="278" t="s">
        <v>54</v>
      </c>
      <c r="E328" s="4" t="s">
        <v>18</v>
      </c>
      <c r="F328" s="3">
        <v>0</v>
      </c>
      <c r="G328" s="6">
        <v>3</v>
      </c>
      <c r="H328" s="6">
        <v>3</v>
      </c>
      <c r="I328" s="7">
        <v>72153605</v>
      </c>
      <c r="J328" s="3" t="s">
        <v>19</v>
      </c>
      <c r="K328" s="38" t="s">
        <v>19</v>
      </c>
      <c r="L328" s="68">
        <v>280000</v>
      </c>
      <c r="M328" s="68">
        <f t="shared" si="211"/>
        <v>840000</v>
      </c>
      <c r="N328" s="68">
        <v>325000</v>
      </c>
      <c r="O328" s="68">
        <f t="shared" si="264"/>
        <v>975000</v>
      </c>
      <c r="P328" s="68">
        <v>74744</v>
      </c>
      <c r="Q328" s="68">
        <f t="shared" si="265"/>
        <v>224232</v>
      </c>
      <c r="R328" s="68">
        <f t="shared" si="263"/>
        <v>74744</v>
      </c>
      <c r="S328" s="68">
        <f t="shared" si="263"/>
        <v>224232</v>
      </c>
      <c r="T328" s="68">
        <f t="shared" si="266"/>
        <v>226581.33333333334</v>
      </c>
      <c r="U328" s="68">
        <f t="shared" si="267"/>
        <v>280000</v>
      </c>
      <c r="V328" s="68">
        <f t="shared" si="268"/>
        <v>189469.4710672441</v>
      </c>
      <c r="W328" s="68">
        <f t="shared" si="269"/>
        <v>133406.07874206229</v>
      </c>
      <c r="X328" s="69">
        <f t="shared" si="270"/>
        <v>0.70410329427011231</v>
      </c>
      <c r="Y328" s="68">
        <f t="shared" si="271"/>
        <v>226581.33333333334</v>
      </c>
      <c r="Z328" s="68">
        <f t="shared" si="272"/>
        <v>679744</v>
      </c>
      <c r="AA328" s="62" t="s">
        <v>166</v>
      </c>
    </row>
    <row r="329" spans="1:27" x14ac:dyDescent="0.25">
      <c r="A329" s="88"/>
      <c r="B329" s="88"/>
      <c r="C329" s="89"/>
      <c r="D329" s="89"/>
      <c r="E329" s="88"/>
      <c r="F329" s="88"/>
      <c r="G329" s="90"/>
      <c r="H329" s="90"/>
      <c r="I329" s="88"/>
      <c r="J329" s="88"/>
      <c r="K329" s="88"/>
      <c r="L329" s="50"/>
      <c r="M329" s="50"/>
      <c r="N329" s="50"/>
      <c r="O329" s="50"/>
      <c r="P329" s="50"/>
      <c r="Q329" s="50"/>
      <c r="R329" s="78"/>
      <c r="S329" s="78"/>
      <c r="T329" s="74"/>
      <c r="U329" s="74"/>
      <c r="V329" s="74"/>
      <c r="W329" s="74"/>
      <c r="X329" s="74"/>
      <c r="Y329" s="74"/>
      <c r="Z329" s="74"/>
      <c r="AA329" s="74"/>
    </row>
    <row r="330" spans="1:27" x14ac:dyDescent="0.25">
      <c r="A330" s="256" t="s">
        <v>2</v>
      </c>
      <c r="B330" s="256"/>
      <c r="C330" s="256"/>
      <c r="D330" s="256"/>
      <c r="E330" s="256" t="s">
        <v>3</v>
      </c>
      <c r="F330" s="256"/>
      <c r="G330" s="256" t="s">
        <v>4</v>
      </c>
      <c r="H330" s="256"/>
      <c r="I330" s="256"/>
      <c r="J330" s="256"/>
      <c r="K330" s="306"/>
      <c r="L330" s="50"/>
      <c r="M330" s="50"/>
      <c r="N330" s="50"/>
      <c r="O330" s="50"/>
      <c r="P330" s="50"/>
      <c r="Q330" s="50"/>
      <c r="R330" s="78"/>
      <c r="S330" s="78"/>
      <c r="T330" s="74"/>
      <c r="U330" s="74"/>
      <c r="V330" s="74"/>
      <c r="W330" s="74"/>
      <c r="X330" s="74"/>
      <c r="Y330" s="74"/>
      <c r="Z330" s="74"/>
      <c r="AA330" s="74"/>
    </row>
    <row r="331" spans="1:27" ht="15" customHeight="1" x14ac:dyDescent="0.25">
      <c r="A331" s="256" t="s">
        <v>95</v>
      </c>
      <c r="B331" s="256"/>
      <c r="C331" s="256"/>
      <c r="D331" s="256"/>
      <c r="E331" s="256" t="s">
        <v>96</v>
      </c>
      <c r="F331" s="256"/>
      <c r="G331" s="256"/>
      <c r="H331" s="256"/>
      <c r="I331" s="256"/>
      <c r="J331" s="256"/>
      <c r="K331" s="306"/>
      <c r="L331" s="262" t="s">
        <v>162</v>
      </c>
      <c r="M331" s="262"/>
      <c r="N331" s="263" t="s">
        <v>164</v>
      </c>
      <c r="O331" s="263"/>
      <c r="P331" s="264" t="s">
        <v>163</v>
      </c>
      <c r="Q331" s="264"/>
      <c r="R331" s="265" t="s">
        <v>159</v>
      </c>
      <c r="S331" s="265"/>
      <c r="T331" s="266" t="s">
        <v>166</v>
      </c>
      <c r="U331" s="267" t="s">
        <v>167</v>
      </c>
      <c r="V331" s="258" t="s">
        <v>168</v>
      </c>
      <c r="W331" s="259" t="s">
        <v>169</v>
      </c>
      <c r="X331" s="260" t="s">
        <v>174</v>
      </c>
      <c r="Y331" s="271" t="s">
        <v>170</v>
      </c>
      <c r="Z331" s="272"/>
      <c r="AA331" s="308" t="s">
        <v>171</v>
      </c>
    </row>
    <row r="332" spans="1:27" ht="45" x14ac:dyDescent="0.25">
      <c r="A332" s="1" t="s">
        <v>7</v>
      </c>
      <c r="B332" s="51" t="s">
        <v>8</v>
      </c>
      <c r="C332" s="256" t="s">
        <v>9</v>
      </c>
      <c r="D332" s="256"/>
      <c r="E332" s="51" t="s">
        <v>10</v>
      </c>
      <c r="F332" s="2" t="s">
        <v>11</v>
      </c>
      <c r="G332" s="51" t="s">
        <v>12</v>
      </c>
      <c r="H332" s="2" t="s">
        <v>13</v>
      </c>
      <c r="I332" s="51" t="s">
        <v>14</v>
      </c>
      <c r="J332" s="51" t="s">
        <v>15</v>
      </c>
      <c r="K332" s="55" t="s">
        <v>16</v>
      </c>
      <c r="L332" s="45" t="s">
        <v>160</v>
      </c>
      <c r="M332" s="45" t="s">
        <v>161</v>
      </c>
      <c r="N332" s="46" t="s">
        <v>160</v>
      </c>
      <c r="O332" s="46" t="s">
        <v>161</v>
      </c>
      <c r="P332" s="47" t="s">
        <v>160</v>
      </c>
      <c r="Q332" s="47" t="s">
        <v>161</v>
      </c>
      <c r="R332" s="76" t="s">
        <v>160</v>
      </c>
      <c r="S332" s="76" t="s">
        <v>161</v>
      </c>
      <c r="T332" s="266"/>
      <c r="U332" s="267"/>
      <c r="V332" s="258"/>
      <c r="W332" s="259"/>
      <c r="X332" s="261"/>
      <c r="Y332" s="77" t="s">
        <v>160</v>
      </c>
      <c r="Z332" s="77" t="s">
        <v>161</v>
      </c>
      <c r="AA332" s="308"/>
    </row>
    <row r="333" spans="1:27" ht="34.5" customHeight="1" x14ac:dyDescent="0.25">
      <c r="A333" s="3">
        <v>204</v>
      </c>
      <c r="B333" s="4">
        <v>54730</v>
      </c>
      <c r="C333" s="277" t="s">
        <v>129</v>
      </c>
      <c r="D333" s="277" t="s">
        <v>130</v>
      </c>
      <c r="E333" s="4" t="s">
        <v>18</v>
      </c>
      <c r="F333" s="3">
        <v>0</v>
      </c>
      <c r="G333" s="6">
        <v>54.68</v>
      </c>
      <c r="H333" s="6">
        <v>54.68</v>
      </c>
      <c r="I333" s="7">
        <v>73181104</v>
      </c>
      <c r="J333" s="3" t="s">
        <v>19</v>
      </c>
      <c r="K333" s="38" t="s">
        <v>19</v>
      </c>
      <c r="L333" s="66">
        <v>21000</v>
      </c>
      <c r="M333" s="68">
        <f t="shared" ref="M333:M336" si="273">H333*L333</f>
        <v>1148280</v>
      </c>
      <c r="N333" s="68">
        <v>52000</v>
      </c>
      <c r="O333" s="68">
        <f>H333*N333</f>
        <v>2843360</v>
      </c>
      <c r="P333" s="68">
        <v>12535</v>
      </c>
      <c r="Q333" s="68">
        <f>H333*P333</f>
        <v>685413.8</v>
      </c>
      <c r="R333" s="68">
        <f t="shared" ref="R333:S336" si="274">MIN(L333,N333,P333)</f>
        <v>12535</v>
      </c>
      <c r="S333" s="68">
        <f t="shared" si="274"/>
        <v>685413.8</v>
      </c>
      <c r="T333" s="68">
        <f>AVERAGE(L333,N333,P333)</f>
        <v>28511.666666666668</v>
      </c>
      <c r="U333" s="68">
        <f>MEDIAN(L333,N333,P333)</f>
        <v>21000</v>
      </c>
      <c r="V333" s="68">
        <f>GEOMEAN(L333,N333,P333)</f>
        <v>23921.164937690835</v>
      </c>
      <c r="W333" s="68">
        <f>STDEV(L333,N333,P333)</f>
        <v>20777.160738015511</v>
      </c>
      <c r="X333" s="69">
        <f>W333/V333</f>
        <v>0.86856809825672221</v>
      </c>
      <c r="Y333" s="68">
        <f>+T333</f>
        <v>28511.666666666668</v>
      </c>
      <c r="Z333" s="68">
        <f>H333*Y333</f>
        <v>1559017.9333333333</v>
      </c>
      <c r="AA333" s="62" t="s">
        <v>166</v>
      </c>
    </row>
    <row r="334" spans="1:27" ht="36" customHeight="1" x14ac:dyDescent="0.25">
      <c r="A334" s="3">
        <v>205</v>
      </c>
      <c r="B334" s="3">
        <v>54740</v>
      </c>
      <c r="C334" s="277" t="s">
        <v>97</v>
      </c>
      <c r="D334" s="277" t="s">
        <v>98</v>
      </c>
      <c r="E334" s="4" t="s">
        <v>18</v>
      </c>
      <c r="F334" s="3">
        <v>0</v>
      </c>
      <c r="G334" s="6">
        <v>85</v>
      </c>
      <c r="H334" s="6">
        <v>85</v>
      </c>
      <c r="I334" s="7">
        <v>73151801</v>
      </c>
      <c r="J334" s="3" t="s">
        <v>19</v>
      </c>
      <c r="K334" s="38" t="s">
        <v>19</v>
      </c>
      <c r="L334" s="66">
        <v>65000</v>
      </c>
      <c r="M334" s="68">
        <f t="shared" si="273"/>
        <v>5525000</v>
      </c>
      <c r="N334" s="68">
        <v>78000</v>
      </c>
      <c r="O334" s="68">
        <f t="shared" ref="O334:O336" si="275">H334*N334</f>
        <v>6630000</v>
      </c>
      <c r="P334" s="68">
        <v>69411</v>
      </c>
      <c r="Q334" s="68">
        <f t="shared" ref="Q334:Q336" si="276">H334*P334</f>
        <v>5899935</v>
      </c>
      <c r="R334" s="68">
        <f t="shared" si="274"/>
        <v>65000</v>
      </c>
      <c r="S334" s="68">
        <f t="shared" si="274"/>
        <v>5525000</v>
      </c>
      <c r="T334" s="68">
        <f t="shared" ref="T334:T336" si="277">AVERAGE(L334,N334,P334)</f>
        <v>70803.666666666672</v>
      </c>
      <c r="U334" s="68">
        <f t="shared" ref="U334:U336" si="278">MEDIAN(L334,N334,P334)</f>
        <v>69411</v>
      </c>
      <c r="V334" s="68">
        <f t="shared" ref="V334:V336" si="279">GEOMEAN(L334,N334,P334)</f>
        <v>70601.200668669349</v>
      </c>
      <c r="W334" s="68">
        <f t="shared" ref="W334:W336" si="280">STDEV(L334,N334,P334)</f>
        <v>6610.9485199427572</v>
      </c>
      <c r="X334" s="69">
        <f t="shared" ref="X334:X336" si="281">W334/V334</f>
        <v>9.3637904983625772E-2</v>
      </c>
      <c r="Y334" s="68">
        <f t="shared" ref="Y334:Y335" si="282">+T334</f>
        <v>70803.666666666672</v>
      </c>
      <c r="Z334" s="68">
        <f t="shared" ref="Z334:Z336" si="283">H334*Y334</f>
        <v>6018311.666666667</v>
      </c>
      <c r="AA334" s="62" t="s">
        <v>166</v>
      </c>
    </row>
    <row r="335" spans="1:27" ht="41.25" customHeight="1" x14ac:dyDescent="0.25">
      <c r="A335" s="3">
        <v>206</v>
      </c>
      <c r="B335" s="4">
        <v>54730</v>
      </c>
      <c r="C335" s="268" t="s">
        <v>99</v>
      </c>
      <c r="D335" s="268" t="s">
        <v>100</v>
      </c>
      <c r="E335" s="4" t="s">
        <v>18</v>
      </c>
      <c r="F335" s="3">
        <v>0</v>
      </c>
      <c r="G335" s="6">
        <v>89</v>
      </c>
      <c r="H335" s="6">
        <v>89</v>
      </c>
      <c r="I335" s="7">
        <v>72151303</v>
      </c>
      <c r="J335" s="3" t="s">
        <v>19</v>
      </c>
      <c r="K335" s="38" t="s">
        <v>19</v>
      </c>
      <c r="L335" s="66">
        <v>29000</v>
      </c>
      <c r="M335" s="68">
        <f t="shared" si="273"/>
        <v>2581000</v>
      </c>
      <c r="N335" s="68">
        <v>78000</v>
      </c>
      <c r="O335" s="68">
        <f t="shared" si="275"/>
        <v>6942000</v>
      </c>
      <c r="P335" s="72">
        <v>23817</v>
      </c>
      <c r="Q335" s="68">
        <f t="shared" si="276"/>
        <v>2119713</v>
      </c>
      <c r="R335" s="68">
        <f t="shared" si="274"/>
        <v>23817</v>
      </c>
      <c r="S335" s="68">
        <f t="shared" si="274"/>
        <v>2119713</v>
      </c>
      <c r="T335" s="68">
        <f t="shared" si="277"/>
        <v>43605.666666666664</v>
      </c>
      <c r="U335" s="68">
        <f t="shared" si="278"/>
        <v>29000</v>
      </c>
      <c r="V335" s="68">
        <f t="shared" si="279"/>
        <v>37768.223062938385</v>
      </c>
      <c r="W335" s="68">
        <f t="shared" si="280"/>
        <v>29898.88787786819</v>
      </c>
      <c r="X335" s="69">
        <f t="shared" si="281"/>
        <v>0.79164137079056007</v>
      </c>
      <c r="Y335" s="68">
        <f t="shared" si="282"/>
        <v>43605.666666666664</v>
      </c>
      <c r="Z335" s="68">
        <f t="shared" si="283"/>
        <v>3880904.333333333</v>
      </c>
      <c r="AA335" s="62" t="s">
        <v>166</v>
      </c>
    </row>
    <row r="336" spans="1:27" ht="39.75" customHeight="1" x14ac:dyDescent="0.25">
      <c r="A336" s="3">
        <v>207</v>
      </c>
      <c r="B336" s="4">
        <v>54760</v>
      </c>
      <c r="C336" s="281" t="s">
        <v>106</v>
      </c>
      <c r="D336" s="282" t="s">
        <v>107</v>
      </c>
      <c r="E336" s="4" t="s">
        <v>31</v>
      </c>
      <c r="F336" s="3">
        <v>0</v>
      </c>
      <c r="G336" s="6">
        <v>8</v>
      </c>
      <c r="H336" s="6">
        <v>8</v>
      </c>
      <c r="I336" s="7">
        <v>72153605</v>
      </c>
      <c r="J336" s="3" t="s">
        <v>19</v>
      </c>
      <c r="K336" s="38" t="s">
        <v>19</v>
      </c>
      <c r="L336" s="66">
        <v>420000</v>
      </c>
      <c r="M336" s="68">
        <f t="shared" si="273"/>
        <v>3360000</v>
      </c>
      <c r="N336" s="68">
        <v>455000</v>
      </c>
      <c r="O336" s="68">
        <f t="shared" si="275"/>
        <v>3640000</v>
      </c>
      <c r="P336" s="72">
        <v>2264860</v>
      </c>
      <c r="Q336" s="68">
        <f t="shared" si="276"/>
        <v>18118880</v>
      </c>
      <c r="R336" s="68">
        <f t="shared" si="274"/>
        <v>420000</v>
      </c>
      <c r="S336" s="68">
        <f t="shared" si="274"/>
        <v>3360000</v>
      </c>
      <c r="T336" s="68">
        <f t="shared" si="277"/>
        <v>1046620</v>
      </c>
      <c r="U336" s="68">
        <f t="shared" si="278"/>
        <v>455000</v>
      </c>
      <c r="V336" s="68">
        <f t="shared" si="279"/>
        <v>756427.57020526507</v>
      </c>
      <c r="W336" s="68">
        <f t="shared" si="280"/>
        <v>1055171.9164193103</v>
      </c>
      <c r="X336" s="69">
        <f t="shared" si="281"/>
        <v>1.3949411126474112</v>
      </c>
      <c r="Y336" s="68">
        <f>+R336</f>
        <v>420000</v>
      </c>
      <c r="Z336" s="68">
        <f t="shared" si="283"/>
        <v>3360000</v>
      </c>
      <c r="AA336" s="60" t="s">
        <v>173</v>
      </c>
    </row>
    <row r="337" spans="1:27" ht="19.5" customHeight="1" x14ac:dyDescent="0.25">
      <c r="A337" s="74"/>
      <c r="B337" s="74"/>
      <c r="C337" s="298" t="s">
        <v>177</v>
      </c>
      <c r="D337" s="299"/>
      <c r="E337" s="74"/>
      <c r="F337" s="74"/>
      <c r="G337" s="74"/>
      <c r="H337" s="74"/>
      <c r="I337" s="74"/>
      <c r="J337" s="74"/>
      <c r="K337" s="74"/>
      <c r="L337" s="49"/>
      <c r="M337" s="68">
        <f>SUM(M6:M336)</f>
        <v>447634970</v>
      </c>
      <c r="N337" s="73"/>
      <c r="O337" s="68">
        <f>SUM(O6:O336)</f>
        <v>565647212</v>
      </c>
      <c r="P337" s="73"/>
      <c r="Q337" s="68">
        <f>SUM(Q6:Q336)</f>
        <v>726387892.37000024</v>
      </c>
      <c r="R337" s="73"/>
      <c r="S337" s="108"/>
      <c r="T337" s="74"/>
      <c r="U337" s="74"/>
      <c r="V337" s="74"/>
      <c r="W337" s="74"/>
      <c r="X337" s="74"/>
      <c r="Y337" s="74"/>
      <c r="Z337" s="68">
        <f>SUM(Z6:Z336)</f>
        <v>557972086.63999987</v>
      </c>
      <c r="AA337" s="74"/>
    </row>
    <row r="338" spans="1:27" ht="28.5" customHeight="1" x14ac:dyDescent="0.25">
      <c r="A338" s="74"/>
      <c r="B338" s="74"/>
      <c r="C338" s="298" t="s">
        <v>178</v>
      </c>
      <c r="D338" s="299"/>
      <c r="E338" s="74"/>
      <c r="F338" s="74"/>
      <c r="G338" s="74"/>
      <c r="H338" s="74"/>
      <c r="I338" s="74"/>
      <c r="J338" s="74"/>
      <c r="K338" s="74"/>
      <c r="M338" s="68">
        <f>M337*20%</f>
        <v>89526994</v>
      </c>
      <c r="N338" s="73"/>
      <c r="O338" s="68">
        <f>O337*20%</f>
        <v>113129442.40000001</v>
      </c>
      <c r="P338" s="73"/>
      <c r="Q338" s="68">
        <f>Q337*20%</f>
        <v>145277578.47400007</v>
      </c>
      <c r="R338" s="73"/>
      <c r="S338" s="75"/>
      <c r="T338" s="74"/>
      <c r="U338" s="74"/>
      <c r="V338" s="74"/>
      <c r="W338" s="74"/>
      <c r="X338" s="74"/>
      <c r="Y338" s="74"/>
      <c r="Z338" s="68">
        <f>Z337*20%</f>
        <v>111594417.32799998</v>
      </c>
      <c r="AA338" s="74"/>
    </row>
    <row r="339" spans="1:27" ht="19.5" customHeight="1" x14ac:dyDescent="0.25">
      <c r="A339" s="74"/>
      <c r="B339" s="74"/>
      <c r="C339" s="298" t="s">
        <v>179</v>
      </c>
      <c r="D339" s="299"/>
      <c r="E339" s="74"/>
      <c r="F339" s="74"/>
      <c r="G339" s="74"/>
      <c r="H339" s="74"/>
      <c r="I339" s="74"/>
      <c r="J339" s="74"/>
      <c r="K339" s="74"/>
      <c r="M339" s="68">
        <f>M337*1%</f>
        <v>4476349.7</v>
      </c>
      <c r="N339" s="73"/>
      <c r="O339" s="68">
        <f>O337*1%</f>
        <v>5656472.1200000001</v>
      </c>
      <c r="P339" s="73"/>
      <c r="Q339" s="68">
        <f>Q337*1%</f>
        <v>7263878.923700003</v>
      </c>
      <c r="R339" s="73"/>
      <c r="S339" s="108"/>
      <c r="T339" s="74"/>
      <c r="U339" s="74"/>
      <c r="V339" s="74"/>
      <c r="W339" s="74"/>
      <c r="X339" s="74"/>
      <c r="Y339" s="74"/>
      <c r="Z339" s="68">
        <f>Z337*1%</f>
        <v>5579720.8663999988</v>
      </c>
      <c r="AA339" s="74"/>
    </row>
    <row r="340" spans="1:27" ht="19.5" customHeight="1" x14ac:dyDescent="0.25">
      <c r="A340" s="74"/>
      <c r="B340" s="74"/>
      <c r="C340" s="298" t="s">
        <v>180</v>
      </c>
      <c r="D340" s="299"/>
      <c r="E340" s="74"/>
      <c r="F340" s="74"/>
      <c r="G340" s="74"/>
      <c r="H340" s="74"/>
      <c r="I340" s="74"/>
      <c r="J340" s="74"/>
      <c r="K340" s="74"/>
      <c r="M340" s="68">
        <f>M337*4%</f>
        <v>17905398.800000001</v>
      </c>
      <c r="N340" s="73"/>
      <c r="O340" s="68">
        <f>O337*4%</f>
        <v>22625888.48</v>
      </c>
      <c r="P340" s="73"/>
      <c r="Q340" s="68">
        <f>Q337*4%</f>
        <v>29055515.694800012</v>
      </c>
      <c r="R340" s="73"/>
      <c r="S340" s="108"/>
      <c r="T340" s="74"/>
      <c r="U340" s="74"/>
      <c r="V340" s="74"/>
      <c r="W340" s="74"/>
      <c r="X340" s="74"/>
      <c r="Y340" s="74"/>
      <c r="Z340" s="68">
        <f>Z337*4%</f>
        <v>22318883.465599995</v>
      </c>
      <c r="AA340" s="74"/>
    </row>
    <row r="341" spans="1:27" ht="28.5" customHeight="1" x14ac:dyDescent="0.25">
      <c r="A341" s="74"/>
      <c r="B341" s="74"/>
      <c r="C341" s="298" t="s">
        <v>181</v>
      </c>
      <c r="D341" s="299"/>
      <c r="E341" s="74"/>
      <c r="F341" s="74"/>
      <c r="G341" s="74"/>
      <c r="H341" s="74"/>
      <c r="I341" s="74"/>
      <c r="J341" s="74"/>
      <c r="K341" s="74"/>
      <c r="M341" s="68">
        <f>M340*19%</f>
        <v>3402025.7720000003</v>
      </c>
      <c r="N341" s="73"/>
      <c r="O341" s="68">
        <f>O340*19%</f>
        <v>4298918.8112000003</v>
      </c>
      <c r="P341" s="73"/>
      <c r="Q341" s="68">
        <f>Q340*19%</f>
        <v>5520547.9820120027</v>
      </c>
      <c r="R341" s="73"/>
      <c r="S341" s="108"/>
      <c r="T341" s="74"/>
      <c r="U341" s="74"/>
      <c r="V341" s="74"/>
      <c r="W341" s="74"/>
      <c r="X341" s="74"/>
      <c r="Y341" s="74"/>
      <c r="Z341" s="68">
        <f>Z340*19%</f>
        <v>4240587.8584639989</v>
      </c>
      <c r="AA341" s="74"/>
    </row>
    <row r="342" spans="1:27" ht="19.5" customHeight="1" x14ac:dyDescent="0.25">
      <c r="A342" s="74"/>
      <c r="B342" s="74"/>
      <c r="C342" s="298" t="s">
        <v>182</v>
      </c>
      <c r="D342" s="299"/>
      <c r="E342" s="74"/>
      <c r="F342" s="74"/>
      <c r="G342" s="74"/>
      <c r="H342" s="74"/>
      <c r="I342" s="74"/>
      <c r="J342" s="74"/>
      <c r="K342" s="74"/>
      <c r="M342" s="68">
        <f>M337+M338+M339+M340+M341</f>
        <v>562945738.27199996</v>
      </c>
      <c r="N342" s="74"/>
      <c r="O342" s="68">
        <f>O337+O338+O339+O340+O341</f>
        <v>711357933.81120002</v>
      </c>
      <c r="P342" s="74"/>
      <c r="Q342" s="68">
        <f>Q337+Q338+Q339+Q340+Q341</f>
        <v>913505413.44451237</v>
      </c>
      <c r="R342" s="74"/>
      <c r="S342" s="108"/>
      <c r="T342" s="74"/>
      <c r="U342" s="74"/>
      <c r="V342" s="74"/>
      <c r="W342" s="74"/>
      <c r="X342" s="74"/>
      <c r="Y342" s="74"/>
      <c r="Z342" s="68">
        <f>Z337+Z338+Z339+Z340+Z341</f>
        <v>701705696.15846384</v>
      </c>
      <c r="AA342" s="74"/>
    </row>
  </sheetData>
  <mergeCells count="788">
    <mergeCell ref="C339:D339"/>
    <mergeCell ref="C340:D340"/>
    <mergeCell ref="C341:D341"/>
    <mergeCell ref="C342:D342"/>
    <mergeCell ref="C333:D333"/>
    <mergeCell ref="C334:D334"/>
    <mergeCell ref="C335:D335"/>
    <mergeCell ref="C336:D336"/>
    <mergeCell ref="C337:D337"/>
    <mergeCell ref="C338:D338"/>
    <mergeCell ref="V331:V332"/>
    <mergeCell ref="W331:W332"/>
    <mergeCell ref="X331:X332"/>
    <mergeCell ref="Y331:Z331"/>
    <mergeCell ref="AA331:AA332"/>
    <mergeCell ref="C332:D332"/>
    <mergeCell ref="L331:M331"/>
    <mergeCell ref="N331:O331"/>
    <mergeCell ref="P331:Q331"/>
    <mergeCell ref="R331:S331"/>
    <mergeCell ref="T331:T332"/>
    <mergeCell ref="U331:U332"/>
    <mergeCell ref="A330:D330"/>
    <mergeCell ref="E330:F330"/>
    <mergeCell ref="G330:J331"/>
    <mergeCell ref="K330:K331"/>
    <mergeCell ref="A331:D331"/>
    <mergeCell ref="E331:F331"/>
    <mergeCell ref="C323:D323"/>
    <mergeCell ref="C324:D324"/>
    <mergeCell ref="C325:D325"/>
    <mergeCell ref="C326:D326"/>
    <mergeCell ref="C327:D327"/>
    <mergeCell ref="C328:D328"/>
    <mergeCell ref="Y318:Z318"/>
    <mergeCell ref="AA318:AA319"/>
    <mergeCell ref="C319:D319"/>
    <mergeCell ref="C320:D320"/>
    <mergeCell ref="C321:D321"/>
    <mergeCell ref="C322:D322"/>
    <mergeCell ref="R318:S318"/>
    <mergeCell ref="T318:T319"/>
    <mergeCell ref="U318:U319"/>
    <mergeCell ref="V318:V319"/>
    <mergeCell ref="W318:W319"/>
    <mergeCell ref="X318:X319"/>
    <mergeCell ref="K317:K318"/>
    <mergeCell ref="A318:D318"/>
    <mergeCell ref="E318:F318"/>
    <mergeCell ref="L318:M318"/>
    <mergeCell ref="N318:O318"/>
    <mergeCell ref="P318:Q318"/>
    <mergeCell ref="C313:D313"/>
    <mergeCell ref="C314:D314"/>
    <mergeCell ref="C315:D315"/>
    <mergeCell ref="A317:D317"/>
    <mergeCell ref="E317:F317"/>
    <mergeCell ref="G317:J318"/>
    <mergeCell ref="C307:D307"/>
    <mergeCell ref="C308:D308"/>
    <mergeCell ref="C309:D309"/>
    <mergeCell ref="C310:D310"/>
    <mergeCell ref="C311:D311"/>
    <mergeCell ref="C312:D312"/>
    <mergeCell ref="W305:W306"/>
    <mergeCell ref="X305:X306"/>
    <mergeCell ref="Y305:Z305"/>
    <mergeCell ref="AA305:AA306"/>
    <mergeCell ref="C306:D306"/>
    <mergeCell ref="L305:M305"/>
    <mergeCell ref="N305:O305"/>
    <mergeCell ref="P305:Q305"/>
    <mergeCell ref="R305:S305"/>
    <mergeCell ref="T305:T306"/>
    <mergeCell ref="U305:U306"/>
    <mergeCell ref="C301:D301"/>
    <mergeCell ref="C302:D302"/>
    <mergeCell ref="A304:D304"/>
    <mergeCell ref="E304:F304"/>
    <mergeCell ref="G304:J305"/>
    <mergeCell ref="K304:K305"/>
    <mergeCell ref="A305:D305"/>
    <mergeCell ref="E305:F305"/>
    <mergeCell ref="V299:V300"/>
    <mergeCell ref="V305:V306"/>
    <mergeCell ref="W299:W300"/>
    <mergeCell ref="X299:X300"/>
    <mergeCell ref="Y299:Z299"/>
    <mergeCell ref="AA299:AA300"/>
    <mergeCell ref="C300:D300"/>
    <mergeCell ref="L299:M299"/>
    <mergeCell ref="N299:O299"/>
    <mergeCell ref="P299:Q299"/>
    <mergeCell ref="R299:S299"/>
    <mergeCell ref="T299:T300"/>
    <mergeCell ref="U299:U300"/>
    <mergeCell ref="A298:D298"/>
    <mergeCell ref="E298:F298"/>
    <mergeCell ref="G298:J299"/>
    <mergeCell ref="K298:K299"/>
    <mergeCell ref="A299:D299"/>
    <mergeCell ref="E299:F299"/>
    <mergeCell ref="C293:D293"/>
    <mergeCell ref="C294:D294"/>
    <mergeCell ref="C295:D295"/>
    <mergeCell ref="A297:D297"/>
    <mergeCell ref="E297:H297"/>
    <mergeCell ref="I297:K297"/>
    <mergeCell ref="V291:V292"/>
    <mergeCell ref="W291:W292"/>
    <mergeCell ref="X291:X292"/>
    <mergeCell ref="Y291:Z291"/>
    <mergeCell ref="AA291:AA292"/>
    <mergeCell ref="C292:D292"/>
    <mergeCell ref="L291:M291"/>
    <mergeCell ref="N291:O291"/>
    <mergeCell ref="P291:Q291"/>
    <mergeCell ref="R291:S291"/>
    <mergeCell ref="T291:T292"/>
    <mergeCell ref="U291:U292"/>
    <mergeCell ref="A290:D290"/>
    <mergeCell ref="E290:F290"/>
    <mergeCell ref="G290:J291"/>
    <mergeCell ref="K290:K291"/>
    <mergeCell ref="A291:D291"/>
    <mergeCell ref="E291:F291"/>
    <mergeCell ref="C285:D285"/>
    <mergeCell ref="C286:D286"/>
    <mergeCell ref="C287:D287"/>
    <mergeCell ref="A289:D289"/>
    <mergeCell ref="E289:H289"/>
    <mergeCell ref="I289:K289"/>
    <mergeCell ref="V283:V284"/>
    <mergeCell ref="W283:W284"/>
    <mergeCell ref="X283:X284"/>
    <mergeCell ref="Y283:Z283"/>
    <mergeCell ref="AA283:AA284"/>
    <mergeCell ref="C284:D284"/>
    <mergeCell ref="L283:M283"/>
    <mergeCell ref="N283:O283"/>
    <mergeCell ref="P283:Q283"/>
    <mergeCell ref="R283:S283"/>
    <mergeCell ref="T283:T284"/>
    <mergeCell ref="U283:U284"/>
    <mergeCell ref="A282:D282"/>
    <mergeCell ref="E282:F282"/>
    <mergeCell ref="G282:J283"/>
    <mergeCell ref="K282:K283"/>
    <mergeCell ref="A283:D283"/>
    <mergeCell ref="E283:F283"/>
    <mergeCell ref="C277:D277"/>
    <mergeCell ref="C278:D278"/>
    <mergeCell ref="C279:D279"/>
    <mergeCell ref="A281:D281"/>
    <mergeCell ref="E281:H281"/>
    <mergeCell ref="I281:K281"/>
    <mergeCell ref="V275:V276"/>
    <mergeCell ref="W275:W276"/>
    <mergeCell ref="X275:X276"/>
    <mergeCell ref="Y275:Z275"/>
    <mergeCell ref="AA275:AA276"/>
    <mergeCell ref="C276:D276"/>
    <mergeCell ref="L275:M275"/>
    <mergeCell ref="N275:O275"/>
    <mergeCell ref="P275:Q275"/>
    <mergeCell ref="R275:S275"/>
    <mergeCell ref="T275:T276"/>
    <mergeCell ref="U275:U276"/>
    <mergeCell ref="A274:D274"/>
    <mergeCell ref="E274:F274"/>
    <mergeCell ref="G274:J275"/>
    <mergeCell ref="K274:K275"/>
    <mergeCell ref="A275:D275"/>
    <mergeCell ref="E275:F275"/>
    <mergeCell ref="C269:D269"/>
    <mergeCell ref="C270:D270"/>
    <mergeCell ref="C271:D271"/>
    <mergeCell ref="A273:D273"/>
    <mergeCell ref="E273:H273"/>
    <mergeCell ref="I273:K273"/>
    <mergeCell ref="V267:V268"/>
    <mergeCell ref="W267:W268"/>
    <mergeCell ref="X267:X268"/>
    <mergeCell ref="Y267:Z267"/>
    <mergeCell ref="AA267:AA268"/>
    <mergeCell ref="C268:D268"/>
    <mergeCell ref="L267:M267"/>
    <mergeCell ref="N267:O267"/>
    <mergeCell ref="P267:Q267"/>
    <mergeCell ref="R267:S267"/>
    <mergeCell ref="T267:T268"/>
    <mergeCell ref="U267:U268"/>
    <mergeCell ref="A265:D265"/>
    <mergeCell ref="E265:H265"/>
    <mergeCell ref="I265:K265"/>
    <mergeCell ref="A266:D266"/>
    <mergeCell ref="E266:F266"/>
    <mergeCell ref="G266:J267"/>
    <mergeCell ref="K266:K267"/>
    <mergeCell ref="A267:D267"/>
    <mergeCell ref="E267:F267"/>
    <mergeCell ref="C258:D258"/>
    <mergeCell ref="C259:D259"/>
    <mergeCell ref="C260:D260"/>
    <mergeCell ref="C261:D261"/>
    <mergeCell ref="C262:D262"/>
    <mergeCell ref="C263:D263"/>
    <mergeCell ref="V256:V257"/>
    <mergeCell ref="W256:W257"/>
    <mergeCell ref="X256:X257"/>
    <mergeCell ref="Y256:Z256"/>
    <mergeCell ref="AA256:AA257"/>
    <mergeCell ref="C257:D257"/>
    <mergeCell ref="L256:M256"/>
    <mergeCell ref="N256:O256"/>
    <mergeCell ref="P256:Q256"/>
    <mergeCell ref="R256:S256"/>
    <mergeCell ref="T256:T257"/>
    <mergeCell ref="U256:U257"/>
    <mergeCell ref="C251:D251"/>
    <mergeCell ref="C252:D252"/>
    <mergeCell ref="C253:D253"/>
    <mergeCell ref="A254:K254"/>
    <mergeCell ref="A255:D255"/>
    <mergeCell ref="E255:F255"/>
    <mergeCell ref="G255:J256"/>
    <mergeCell ref="K255:K256"/>
    <mergeCell ref="A256:D256"/>
    <mergeCell ref="E256:F256"/>
    <mergeCell ref="C245:D245"/>
    <mergeCell ref="C246:D246"/>
    <mergeCell ref="C247:D247"/>
    <mergeCell ref="C248:D248"/>
    <mergeCell ref="C249:D249"/>
    <mergeCell ref="C250:D250"/>
    <mergeCell ref="C239:D239"/>
    <mergeCell ref="C240:D240"/>
    <mergeCell ref="C241:D241"/>
    <mergeCell ref="C242:D242"/>
    <mergeCell ref="C243:D243"/>
    <mergeCell ref="C244:D244"/>
    <mergeCell ref="V237:V238"/>
    <mergeCell ref="W237:W238"/>
    <mergeCell ref="X237:X238"/>
    <mergeCell ref="Y237:Z237"/>
    <mergeCell ref="AA237:AA238"/>
    <mergeCell ref="C238:D238"/>
    <mergeCell ref="L237:M237"/>
    <mergeCell ref="N237:O237"/>
    <mergeCell ref="P237:Q237"/>
    <mergeCell ref="R237:S237"/>
    <mergeCell ref="T237:T238"/>
    <mergeCell ref="U237:U238"/>
    <mergeCell ref="A236:D236"/>
    <mergeCell ref="E236:F236"/>
    <mergeCell ref="G236:J237"/>
    <mergeCell ref="K236:K237"/>
    <mergeCell ref="A237:D237"/>
    <mergeCell ref="E237:F237"/>
    <mergeCell ref="C230:D230"/>
    <mergeCell ref="C231:D231"/>
    <mergeCell ref="C232:D232"/>
    <mergeCell ref="C233:D233"/>
    <mergeCell ref="C234:D234"/>
    <mergeCell ref="A235:K235"/>
    <mergeCell ref="C224:D224"/>
    <mergeCell ref="C225:D225"/>
    <mergeCell ref="C226:D226"/>
    <mergeCell ref="C227:D227"/>
    <mergeCell ref="C228:D228"/>
    <mergeCell ref="C229:D229"/>
    <mergeCell ref="C218:D218"/>
    <mergeCell ref="C219:D219"/>
    <mergeCell ref="C220:D220"/>
    <mergeCell ref="C221:D221"/>
    <mergeCell ref="C222:D222"/>
    <mergeCell ref="C223:D223"/>
    <mergeCell ref="U217:U218"/>
    <mergeCell ref="V217:V218"/>
    <mergeCell ref="W217:W218"/>
    <mergeCell ref="X217:X218"/>
    <mergeCell ref="Y217:Z217"/>
    <mergeCell ref="AA217:AA218"/>
    <mergeCell ref="E217:F217"/>
    <mergeCell ref="L217:M217"/>
    <mergeCell ref="N217:O217"/>
    <mergeCell ref="P217:Q217"/>
    <mergeCell ref="R217:S217"/>
    <mergeCell ref="T217:T218"/>
    <mergeCell ref="C211:D211"/>
    <mergeCell ref="C212:D212"/>
    <mergeCell ref="C213:D213"/>
    <mergeCell ref="C214:D214"/>
    <mergeCell ref="A215:K215"/>
    <mergeCell ref="A216:D216"/>
    <mergeCell ref="E216:F216"/>
    <mergeCell ref="G216:J217"/>
    <mergeCell ref="K216:K217"/>
    <mergeCell ref="A217:D217"/>
    <mergeCell ref="V209:V210"/>
    <mergeCell ref="W209:W210"/>
    <mergeCell ref="X209:X210"/>
    <mergeCell ref="Y209:Z209"/>
    <mergeCell ref="AA209:AA210"/>
    <mergeCell ref="C210:D210"/>
    <mergeCell ref="L209:M209"/>
    <mergeCell ref="N209:O209"/>
    <mergeCell ref="P209:Q209"/>
    <mergeCell ref="R209:S209"/>
    <mergeCell ref="T209:T210"/>
    <mergeCell ref="U209:U210"/>
    <mergeCell ref="A208:D208"/>
    <mergeCell ref="E208:F208"/>
    <mergeCell ref="G208:J209"/>
    <mergeCell ref="K208:K209"/>
    <mergeCell ref="A209:D209"/>
    <mergeCell ref="E209:F209"/>
    <mergeCell ref="C201:D201"/>
    <mergeCell ref="C202:D202"/>
    <mergeCell ref="C203:D203"/>
    <mergeCell ref="C204:D204"/>
    <mergeCell ref="C205:D205"/>
    <mergeCell ref="A207:D207"/>
    <mergeCell ref="AA199:AA200"/>
    <mergeCell ref="C200:D200"/>
    <mergeCell ref="L199:M199"/>
    <mergeCell ref="N199:O199"/>
    <mergeCell ref="P199:Q199"/>
    <mergeCell ref="R199:S199"/>
    <mergeCell ref="T199:T200"/>
    <mergeCell ref="U199:U200"/>
    <mergeCell ref="E207:H207"/>
    <mergeCell ref="I207:K207"/>
    <mergeCell ref="C196:D196"/>
    <mergeCell ref="A198:D198"/>
    <mergeCell ref="E198:F198"/>
    <mergeCell ref="G198:J199"/>
    <mergeCell ref="K198:K199"/>
    <mergeCell ref="A199:D199"/>
    <mergeCell ref="E199:F199"/>
    <mergeCell ref="X192:X193"/>
    <mergeCell ref="Y192:Z192"/>
    <mergeCell ref="V199:V200"/>
    <mergeCell ref="W199:W200"/>
    <mergeCell ref="X199:X200"/>
    <mergeCell ref="Y199:Z199"/>
    <mergeCell ref="AA192:AA193"/>
    <mergeCell ref="C193:D193"/>
    <mergeCell ref="C194:D194"/>
    <mergeCell ref="C195:D195"/>
    <mergeCell ref="P192:Q192"/>
    <mergeCell ref="R192:S192"/>
    <mergeCell ref="T192:T193"/>
    <mergeCell ref="U192:U193"/>
    <mergeCell ref="V192:V193"/>
    <mergeCell ref="W192:W193"/>
    <mergeCell ref="G191:J192"/>
    <mergeCell ref="K191:K192"/>
    <mergeCell ref="A192:D192"/>
    <mergeCell ref="E192:F192"/>
    <mergeCell ref="L192:M192"/>
    <mergeCell ref="N192:O192"/>
    <mergeCell ref="C186:D186"/>
    <mergeCell ref="C187:D187"/>
    <mergeCell ref="C188:D188"/>
    <mergeCell ref="C189:D189"/>
    <mergeCell ref="A191:D191"/>
    <mergeCell ref="E191:F191"/>
    <mergeCell ref="V184:V185"/>
    <mergeCell ref="W184:W185"/>
    <mergeCell ref="X184:X185"/>
    <mergeCell ref="Y184:Z184"/>
    <mergeCell ref="AA184:AA185"/>
    <mergeCell ref="C185:D185"/>
    <mergeCell ref="L184:M184"/>
    <mergeCell ref="N184:O184"/>
    <mergeCell ref="P184:Q184"/>
    <mergeCell ref="R184:S184"/>
    <mergeCell ref="T184:T185"/>
    <mergeCell ref="U184:U185"/>
    <mergeCell ref="C180:D180"/>
    <mergeCell ref="A181:K181"/>
    <mergeCell ref="E182:H182"/>
    <mergeCell ref="I182:K182"/>
    <mergeCell ref="A183:D183"/>
    <mergeCell ref="E183:F183"/>
    <mergeCell ref="G183:J184"/>
    <mergeCell ref="K183:K184"/>
    <mergeCell ref="A184:D184"/>
    <mergeCell ref="E184:F184"/>
    <mergeCell ref="C174:D174"/>
    <mergeCell ref="C175:D175"/>
    <mergeCell ref="C176:D176"/>
    <mergeCell ref="C177:D177"/>
    <mergeCell ref="C178:D178"/>
    <mergeCell ref="C179:D179"/>
    <mergeCell ref="V172:V173"/>
    <mergeCell ref="W172:W173"/>
    <mergeCell ref="X172:X173"/>
    <mergeCell ref="Y172:Z172"/>
    <mergeCell ref="AA172:AA173"/>
    <mergeCell ref="C173:D173"/>
    <mergeCell ref="L172:M172"/>
    <mergeCell ref="N172:O172"/>
    <mergeCell ref="P172:Q172"/>
    <mergeCell ref="R172:S172"/>
    <mergeCell ref="T172:T173"/>
    <mergeCell ref="U172:U173"/>
    <mergeCell ref="A171:D171"/>
    <mergeCell ref="E171:F171"/>
    <mergeCell ref="G171:J172"/>
    <mergeCell ref="K171:K172"/>
    <mergeCell ref="A172:D172"/>
    <mergeCell ref="E172:F172"/>
    <mergeCell ref="C165:D165"/>
    <mergeCell ref="C166:D166"/>
    <mergeCell ref="C167:D167"/>
    <mergeCell ref="C168:D168"/>
    <mergeCell ref="C169:D169"/>
    <mergeCell ref="A170:K170"/>
    <mergeCell ref="V163:V164"/>
    <mergeCell ref="W163:W164"/>
    <mergeCell ref="X163:X164"/>
    <mergeCell ref="Y163:Z163"/>
    <mergeCell ref="AA163:AA164"/>
    <mergeCell ref="C164:D164"/>
    <mergeCell ref="L163:M163"/>
    <mergeCell ref="N163:O163"/>
    <mergeCell ref="P163:Q163"/>
    <mergeCell ref="R163:S163"/>
    <mergeCell ref="T163:T164"/>
    <mergeCell ref="U163:U164"/>
    <mergeCell ref="A161:K161"/>
    <mergeCell ref="A162:D162"/>
    <mergeCell ref="E162:F162"/>
    <mergeCell ref="G162:J163"/>
    <mergeCell ref="K162:K163"/>
    <mergeCell ref="A163:D163"/>
    <mergeCell ref="E163:F163"/>
    <mergeCell ref="C155:D155"/>
    <mergeCell ref="C156:D156"/>
    <mergeCell ref="C157:D157"/>
    <mergeCell ref="C158:D158"/>
    <mergeCell ref="C159:D159"/>
    <mergeCell ref="C160:D160"/>
    <mergeCell ref="V153:V154"/>
    <mergeCell ref="W153:W154"/>
    <mergeCell ref="X153:X154"/>
    <mergeCell ref="Y153:Z153"/>
    <mergeCell ref="AA153:AA154"/>
    <mergeCell ref="C154:D154"/>
    <mergeCell ref="L153:M153"/>
    <mergeCell ref="N153:O153"/>
    <mergeCell ref="P153:Q153"/>
    <mergeCell ref="R153:S153"/>
    <mergeCell ref="T153:T154"/>
    <mergeCell ref="U153:U154"/>
    <mergeCell ref="B148:K148"/>
    <mergeCell ref="C149:D149"/>
    <mergeCell ref="C150:D150"/>
    <mergeCell ref="A151:K151"/>
    <mergeCell ref="A152:D152"/>
    <mergeCell ref="E152:F152"/>
    <mergeCell ref="G152:J153"/>
    <mergeCell ref="K152:K153"/>
    <mergeCell ref="A153:D153"/>
    <mergeCell ref="E153:F153"/>
    <mergeCell ref="V146:V147"/>
    <mergeCell ref="W146:W147"/>
    <mergeCell ref="X146:X147"/>
    <mergeCell ref="Y146:Z146"/>
    <mergeCell ref="AA146:AA147"/>
    <mergeCell ref="C147:D147"/>
    <mergeCell ref="L146:M146"/>
    <mergeCell ref="N146:O146"/>
    <mergeCell ref="P146:Q146"/>
    <mergeCell ref="R146:S146"/>
    <mergeCell ref="T146:T147"/>
    <mergeCell ref="U146:U147"/>
    <mergeCell ref="A145:D145"/>
    <mergeCell ref="E145:F145"/>
    <mergeCell ref="G145:J146"/>
    <mergeCell ref="K145:K146"/>
    <mergeCell ref="A146:D146"/>
    <mergeCell ref="E146:F146"/>
    <mergeCell ref="C139:D139"/>
    <mergeCell ref="C140:D140"/>
    <mergeCell ref="C141:D141"/>
    <mergeCell ref="C142:D142"/>
    <mergeCell ref="E144:H144"/>
    <mergeCell ref="I144:K144"/>
    <mergeCell ref="Y134:Z134"/>
    <mergeCell ref="AA134:AA135"/>
    <mergeCell ref="C135:D135"/>
    <mergeCell ref="C136:D136"/>
    <mergeCell ref="C137:D137"/>
    <mergeCell ref="C138:D138"/>
    <mergeCell ref="R134:S134"/>
    <mergeCell ref="T134:T135"/>
    <mergeCell ref="U134:U135"/>
    <mergeCell ref="V134:V135"/>
    <mergeCell ref="W134:W135"/>
    <mergeCell ref="X134:X135"/>
    <mergeCell ref="K133:K134"/>
    <mergeCell ref="A134:D134"/>
    <mergeCell ref="E134:F134"/>
    <mergeCell ref="L134:M134"/>
    <mergeCell ref="N134:O134"/>
    <mergeCell ref="P134:Q134"/>
    <mergeCell ref="C129:D129"/>
    <mergeCell ref="C130:D130"/>
    <mergeCell ref="C131:D131"/>
    <mergeCell ref="A133:D133"/>
    <mergeCell ref="E133:F133"/>
    <mergeCell ref="G133:J134"/>
    <mergeCell ref="C123:D123"/>
    <mergeCell ref="C124:D124"/>
    <mergeCell ref="C125:D125"/>
    <mergeCell ref="C126:D126"/>
    <mergeCell ref="C127:D127"/>
    <mergeCell ref="C128:D128"/>
    <mergeCell ref="C117:D117"/>
    <mergeCell ref="C118:D118"/>
    <mergeCell ref="C119:D119"/>
    <mergeCell ref="C120:D120"/>
    <mergeCell ref="C121:D121"/>
    <mergeCell ref="C122:D122"/>
    <mergeCell ref="W114:W115"/>
    <mergeCell ref="X114:X115"/>
    <mergeCell ref="Y114:Z114"/>
    <mergeCell ref="AA114:AA115"/>
    <mergeCell ref="C115:D115"/>
    <mergeCell ref="C116:D116"/>
    <mergeCell ref="N114:O114"/>
    <mergeCell ref="P114:Q114"/>
    <mergeCell ref="R114:S114"/>
    <mergeCell ref="T114:T115"/>
    <mergeCell ref="U114:U115"/>
    <mergeCell ref="V114:V115"/>
    <mergeCell ref="E113:F113"/>
    <mergeCell ref="G113:J114"/>
    <mergeCell ref="K113:K114"/>
    <mergeCell ref="A114:D114"/>
    <mergeCell ref="E114:F114"/>
    <mergeCell ref="L114:M114"/>
    <mergeCell ref="C107:D107"/>
    <mergeCell ref="C108:D108"/>
    <mergeCell ref="C109:D109"/>
    <mergeCell ref="C110:D110"/>
    <mergeCell ref="C111:D111"/>
    <mergeCell ref="A113:D113"/>
    <mergeCell ref="Y102:Z102"/>
    <mergeCell ref="AA102:AA103"/>
    <mergeCell ref="C103:D103"/>
    <mergeCell ref="C104:D104"/>
    <mergeCell ref="C105:D105"/>
    <mergeCell ref="C106:D106"/>
    <mergeCell ref="R102:S102"/>
    <mergeCell ref="T102:T103"/>
    <mergeCell ref="U102:U103"/>
    <mergeCell ref="V102:V103"/>
    <mergeCell ref="W102:W103"/>
    <mergeCell ref="X102:X103"/>
    <mergeCell ref="K101:K102"/>
    <mergeCell ref="A102:D102"/>
    <mergeCell ref="E102:F102"/>
    <mergeCell ref="L102:M102"/>
    <mergeCell ref="N102:O102"/>
    <mergeCell ref="P102:Q102"/>
    <mergeCell ref="C97:D97"/>
    <mergeCell ref="C98:D98"/>
    <mergeCell ref="C99:D99"/>
    <mergeCell ref="A101:D101"/>
    <mergeCell ref="E101:F101"/>
    <mergeCell ref="G101:J102"/>
    <mergeCell ref="V95:V96"/>
    <mergeCell ref="W95:W96"/>
    <mergeCell ref="X95:X96"/>
    <mergeCell ref="Y95:Z95"/>
    <mergeCell ref="AA95:AA96"/>
    <mergeCell ref="C96:D96"/>
    <mergeCell ref="L95:M95"/>
    <mergeCell ref="N95:O95"/>
    <mergeCell ref="P95:Q95"/>
    <mergeCell ref="R95:S95"/>
    <mergeCell ref="T95:T96"/>
    <mergeCell ref="U95:U96"/>
    <mergeCell ref="A94:D94"/>
    <mergeCell ref="E94:F94"/>
    <mergeCell ref="G94:J95"/>
    <mergeCell ref="K94:K95"/>
    <mergeCell ref="A95:D95"/>
    <mergeCell ref="E95:F95"/>
    <mergeCell ref="C87:D87"/>
    <mergeCell ref="C88:D88"/>
    <mergeCell ref="C89:D89"/>
    <mergeCell ref="C90:D90"/>
    <mergeCell ref="C91:D91"/>
    <mergeCell ref="E93:H93"/>
    <mergeCell ref="AA85:AA86"/>
    <mergeCell ref="C86:D86"/>
    <mergeCell ref="L85:M85"/>
    <mergeCell ref="N85:O85"/>
    <mergeCell ref="P85:Q85"/>
    <mergeCell ref="R85:S85"/>
    <mergeCell ref="T85:T86"/>
    <mergeCell ref="U85:U86"/>
    <mergeCell ref="I93:K93"/>
    <mergeCell ref="C81:D81"/>
    <mergeCell ref="C82:D82"/>
    <mergeCell ref="A84:D84"/>
    <mergeCell ref="E84:F84"/>
    <mergeCell ref="G84:J85"/>
    <mergeCell ref="K84:K85"/>
    <mergeCell ref="A85:D85"/>
    <mergeCell ref="E85:F85"/>
    <mergeCell ref="Y76:Z76"/>
    <mergeCell ref="V85:V86"/>
    <mergeCell ref="W85:W86"/>
    <mergeCell ref="X85:X86"/>
    <mergeCell ref="Y85:Z85"/>
    <mergeCell ref="AA76:AA77"/>
    <mergeCell ref="C77:D77"/>
    <mergeCell ref="C78:D78"/>
    <mergeCell ref="C79:D79"/>
    <mergeCell ref="C80:D80"/>
    <mergeCell ref="R76:S76"/>
    <mergeCell ref="T76:T77"/>
    <mergeCell ref="U76:U77"/>
    <mergeCell ref="V76:V77"/>
    <mergeCell ref="W76:W77"/>
    <mergeCell ref="X76:X77"/>
    <mergeCell ref="K75:K76"/>
    <mergeCell ref="A76:D76"/>
    <mergeCell ref="E76:F76"/>
    <mergeCell ref="L76:M76"/>
    <mergeCell ref="N76:O76"/>
    <mergeCell ref="P76:Q76"/>
    <mergeCell ref="C71:D71"/>
    <mergeCell ref="C72:D72"/>
    <mergeCell ref="C73:D73"/>
    <mergeCell ref="A75:D75"/>
    <mergeCell ref="E75:F75"/>
    <mergeCell ref="G75:J76"/>
    <mergeCell ref="C65:D65"/>
    <mergeCell ref="C66:D66"/>
    <mergeCell ref="C67:D67"/>
    <mergeCell ref="C68:D68"/>
    <mergeCell ref="C69:D69"/>
    <mergeCell ref="C70:D70"/>
    <mergeCell ref="U64:U65"/>
    <mergeCell ref="V64:V65"/>
    <mergeCell ref="W64:W65"/>
    <mergeCell ref="X64:X65"/>
    <mergeCell ref="Y64:Z64"/>
    <mergeCell ref="AA64:AA65"/>
    <mergeCell ref="E64:F64"/>
    <mergeCell ref="L64:M64"/>
    <mergeCell ref="N64:O64"/>
    <mergeCell ref="P64:Q64"/>
    <mergeCell ref="R64:S64"/>
    <mergeCell ref="T64:T65"/>
    <mergeCell ref="C58:D58"/>
    <mergeCell ref="C59:D59"/>
    <mergeCell ref="C60:D60"/>
    <mergeCell ref="E62:H62"/>
    <mergeCell ref="I62:K62"/>
    <mergeCell ref="A63:D63"/>
    <mergeCell ref="E63:F63"/>
    <mergeCell ref="G63:J64"/>
    <mergeCell ref="K63:K64"/>
    <mergeCell ref="A64:D64"/>
    <mergeCell ref="Y53:Z53"/>
    <mergeCell ref="AA53:AA54"/>
    <mergeCell ref="C54:D54"/>
    <mergeCell ref="C55:D55"/>
    <mergeCell ref="C56:D56"/>
    <mergeCell ref="C57:D57"/>
    <mergeCell ref="R53:S53"/>
    <mergeCell ref="T53:T54"/>
    <mergeCell ref="U53:U54"/>
    <mergeCell ref="V53:V54"/>
    <mergeCell ref="W53:W54"/>
    <mergeCell ref="X53:X54"/>
    <mergeCell ref="K52:K53"/>
    <mergeCell ref="A53:D53"/>
    <mergeCell ref="E53:F53"/>
    <mergeCell ref="L53:M53"/>
    <mergeCell ref="N53:O53"/>
    <mergeCell ref="P53:Q53"/>
    <mergeCell ref="C49:D49"/>
    <mergeCell ref="C50:D50"/>
    <mergeCell ref="C51:D51"/>
    <mergeCell ref="A52:D52"/>
    <mergeCell ref="E52:F52"/>
    <mergeCell ref="G52:J53"/>
    <mergeCell ref="C43:D43"/>
    <mergeCell ref="C44:D44"/>
    <mergeCell ref="C45:D45"/>
    <mergeCell ref="C46:D46"/>
    <mergeCell ref="C47:D47"/>
    <mergeCell ref="C48:D48"/>
    <mergeCell ref="C37:D37"/>
    <mergeCell ref="C38:D38"/>
    <mergeCell ref="C39:D39"/>
    <mergeCell ref="C40:D40"/>
    <mergeCell ref="C41:D41"/>
    <mergeCell ref="C42:D42"/>
    <mergeCell ref="C31:D31"/>
    <mergeCell ref="C32:D32"/>
    <mergeCell ref="C33:D33"/>
    <mergeCell ref="C34:D34"/>
    <mergeCell ref="C35:D35"/>
    <mergeCell ref="C36:D36"/>
    <mergeCell ref="V29:V30"/>
    <mergeCell ref="W29:W30"/>
    <mergeCell ref="X29:X30"/>
    <mergeCell ref="Y29:Z29"/>
    <mergeCell ref="AA29:AA30"/>
    <mergeCell ref="C30:D30"/>
    <mergeCell ref="L29:M29"/>
    <mergeCell ref="N29:O29"/>
    <mergeCell ref="P29:Q29"/>
    <mergeCell ref="R29:S29"/>
    <mergeCell ref="T29:T30"/>
    <mergeCell ref="U29:U30"/>
    <mergeCell ref="A28:D28"/>
    <mergeCell ref="E28:F28"/>
    <mergeCell ref="G28:J29"/>
    <mergeCell ref="K28:K29"/>
    <mergeCell ref="A29:D29"/>
    <mergeCell ref="E29:F29"/>
    <mergeCell ref="C21:D21"/>
    <mergeCell ref="C22:D22"/>
    <mergeCell ref="C23:D23"/>
    <mergeCell ref="C24:D24"/>
    <mergeCell ref="C25:D25"/>
    <mergeCell ref="C26:D26"/>
    <mergeCell ref="C16:D16"/>
    <mergeCell ref="C17:D17"/>
    <mergeCell ref="C18:D18"/>
    <mergeCell ref="C19:D19"/>
    <mergeCell ref="C20:D20"/>
    <mergeCell ref="X11:X12"/>
    <mergeCell ref="Y11:Z11"/>
    <mergeCell ref="AA11:AA12"/>
    <mergeCell ref="C12:D12"/>
    <mergeCell ref="C13:D13"/>
    <mergeCell ref="C14:D14"/>
    <mergeCell ref="P11:Q11"/>
    <mergeCell ref="R11:S11"/>
    <mergeCell ref="T11:T12"/>
    <mergeCell ref="U11:U12"/>
    <mergeCell ref="V11:V12"/>
    <mergeCell ref="W11:W12"/>
    <mergeCell ref="G10:J11"/>
    <mergeCell ref="K10:K11"/>
    <mergeCell ref="A11:D11"/>
    <mergeCell ref="E11:F11"/>
    <mergeCell ref="L11:M11"/>
    <mergeCell ref="N11:O11"/>
    <mergeCell ref="C7:D7"/>
    <mergeCell ref="C8:D8"/>
    <mergeCell ref="C9:D9"/>
    <mergeCell ref="A10:D10"/>
    <mergeCell ref="E10:F10"/>
    <mergeCell ref="V4:V5"/>
    <mergeCell ref="W4:W5"/>
    <mergeCell ref="X4:X5"/>
    <mergeCell ref="C15:D15"/>
    <mergeCell ref="AA4:AA5"/>
    <mergeCell ref="C5:D5"/>
    <mergeCell ref="L4:M4"/>
    <mergeCell ref="N4:O4"/>
    <mergeCell ref="P4:Q4"/>
    <mergeCell ref="R4:S4"/>
    <mergeCell ref="T4:T5"/>
    <mergeCell ref="U4:U5"/>
    <mergeCell ref="C6:D6"/>
    <mergeCell ref="E2:H2"/>
    <mergeCell ref="I2:K2"/>
    <mergeCell ref="A3:D3"/>
    <mergeCell ref="E3:F3"/>
    <mergeCell ref="G3:J4"/>
    <mergeCell ref="K3:K4"/>
    <mergeCell ref="A4:D4"/>
    <mergeCell ref="E4:F4"/>
    <mergeCell ref="Y4:Z4"/>
  </mergeCells>
  <pageMargins left="0.7" right="0.7" top="0.75" bottom="0.75" header="0.3" footer="0.3"/>
  <pageSetup orientation="portrait" horizontalDpi="4294967293"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5738EC-92DF-4F8D-BED0-057B09500D36}">
  <dimension ref="A1:AG350"/>
  <sheetViews>
    <sheetView topLeftCell="D337" zoomScale="136" zoomScaleNormal="136" workbookViewId="0">
      <selection activeCell="AB184" sqref="AB184:AC185"/>
    </sheetView>
  </sheetViews>
  <sheetFormatPr baseColWidth="10" defaultColWidth="9.140625" defaultRowHeight="15" x14ac:dyDescent="0.25"/>
  <cols>
    <col min="1" max="1" width="5.140625" customWidth="1"/>
    <col min="2" max="2" width="7.28515625" customWidth="1"/>
    <col min="4" max="4" width="27.42578125" customWidth="1"/>
    <col min="5" max="5" width="6.42578125" customWidth="1"/>
    <col min="6" max="6" width="5.85546875" customWidth="1"/>
    <col min="7" max="7" width="6.5703125" customWidth="1"/>
    <col min="8" max="8" width="7" customWidth="1"/>
    <col min="9" max="9" width="10.42578125" customWidth="1"/>
    <col min="10" max="10" width="8.85546875" hidden="1" customWidth="1"/>
    <col min="11" max="11" width="11" hidden="1" customWidth="1"/>
    <col min="12" max="12" width="9.28515625" hidden="1" customWidth="1"/>
    <col min="13" max="13" width="10.5703125" hidden="1" customWidth="1"/>
    <col min="14" max="14" width="10" hidden="1" customWidth="1"/>
    <col min="15" max="15" width="10.7109375" hidden="1" customWidth="1"/>
    <col min="16" max="16" width="9" hidden="1" customWidth="1"/>
    <col min="17" max="17" width="12.28515625" hidden="1" customWidth="1"/>
    <col min="18" max="18" width="11" hidden="1" customWidth="1"/>
    <col min="19" max="19" width="10.85546875" hidden="1" customWidth="1"/>
    <col min="20" max="20" width="11" hidden="1" customWidth="1"/>
    <col min="21" max="21" width="10.85546875" hidden="1" customWidth="1"/>
    <col min="22" max="22" width="10.28515625" hidden="1" customWidth="1"/>
    <col min="23" max="23" width="10.42578125" customWidth="1"/>
    <col min="24" max="24" width="13" hidden="1" customWidth="1"/>
    <col min="25" max="25" width="9.140625" hidden="1" customWidth="1"/>
    <col min="26" max="26" width="5.7109375" customWidth="1"/>
    <col min="27" max="27" width="9.7109375" customWidth="1"/>
    <col min="28" max="28" width="10.42578125" customWidth="1"/>
    <col min="29" max="30" width="9.140625" customWidth="1"/>
    <col min="31" max="31" width="9.140625" style="64"/>
    <col min="32" max="32" width="14.140625" bestFit="1" customWidth="1"/>
  </cols>
  <sheetData>
    <row r="1" spans="1:32" x14ac:dyDescent="0.25">
      <c r="A1" s="74"/>
      <c r="B1" s="74"/>
      <c r="C1" s="74"/>
      <c r="D1" s="74"/>
      <c r="E1" s="74"/>
      <c r="F1" s="74"/>
      <c r="G1" s="74"/>
      <c r="H1" s="74"/>
      <c r="I1" s="74"/>
      <c r="J1" s="74"/>
      <c r="K1" s="74"/>
      <c r="L1" s="74"/>
      <c r="M1" s="74"/>
      <c r="N1" s="74"/>
      <c r="O1" s="74"/>
      <c r="P1" s="74"/>
      <c r="Q1" s="74"/>
      <c r="R1" s="74"/>
      <c r="S1" s="74"/>
      <c r="T1" s="74"/>
      <c r="U1" s="74"/>
      <c r="V1" s="74"/>
      <c r="W1" s="74"/>
      <c r="X1" s="74"/>
      <c r="Y1" s="74"/>
    </row>
    <row r="2" spans="1:32" x14ac:dyDescent="0.25">
      <c r="A2" s="149" t="s">
        <v>0</v>
      </c>
      <c r="B2" s="149"/>
      <c r="C2" s="149"/>
      <c r="D2" s="149"/>
      <c r="E2" s="335" t="s">
        <v>1</v>
      </c>
      <c r="F2" s="335"/>
      <c r="G2" s="335"/>
      <c r="H2" s="335"/>
      <c r="I2" s="222">
        <v>164000002285</v>
      </c>
      <c r="J2" s="74"/>
      <c r="K2" s="74"/>
      <c r="L2" s="74"/>
      <c r="M2" s="74"/>
      <c r="N2" s="74"/>
      <c r="O2" s="74"/>
      <c r="P2" s="74"/>
      <c r="Q2" s="74"/>
      <c r="R2" s="74"/>
      <c r="S2" s="74"/>
      <c r="T2" s="74"/>
      <c r="U2" s="74"/>
      <c r="V2" s="74"/>
      <c r="W2" s="74"/>
      <c r="X2" s="74"/>
      <c r="Y2" s="74"/>
    </row>
    <row r="3" spans="1:32" x14ac:dyDescent="0.25">
      <c r="A3" s="320" t="s">
        <v>2</v>
      </c>
      <c r="B3" s="320"/>
      <c r="C3" s="320"/>
      <c r="D3" s="320"/>
      <c r="E3" s="320" t="s">
        <v>3</v>
      </c>
      <c r="F3" s="320"/>
      <c r="G3" s="320" t="s">
        <v>4</v>
      </c>
      <c r="H3" s="320"/>
      <c r="I3" s="320"/>
      <c r="J3" s="74"/>
      <c r="K3" s="74"/>
      <c r="L3" s="74"/>
      <c r="M3" s="74"/>
      <c r="N3" s="74"/>
      <c r="O3" s="74"/>
      <c r="P3" s="74"/>
      <c r="Q3" s="74"/>
      <c r="R3" s="74"/>
      <c r="S3" s="74"/>
      <c r="T3" s="74"/>
      <c r="U3" s="74"/>
      <c r="V3" s="74"/>
      <c r="W3" s="74"/>
      <c r="X3" s="74"/>
      <c r="Y3" s="74"/>
    </row>
    <row r="4" spans="1:32" ht="36" customHeight="1" x14ac:dyDescent="0.25">
      <c r="A4" s="320" t="s">
        <v>5</v>
      </c>
      <c r="B4" s="320"/>
      <c r="C4" s="320"/>
      <c r="D4" s="320"/>
      <c r="E4" s="320" t="s">
        <v>6</v>
      </c>
      <c r="F4" s="320"/>
      <c r="G4" s="320"/>
      <c r="H4" s="320"/>
      <c r="I4" s="320"/>
      <c r="J4" s="262" t="s">
        <v>162</v>
      </c>
      <c r="K4" s="262"/>
      <c r="L4" s="263" t="s">
        <v>164</v>
      </c>
      <c r="M4" s="263"/>
      <c r="N4" s="264" t="s">
        <v>163</v>
      </c>
      <c r="O4" s="264"/>
      <c r="P4" s="265" t="s">
        <v>159</v>
      </c>
      <c r="Q4" s="265"/>
      <c r="R4" s="266" t="s">
        <v>166</v>
      </c>
      <c r="S4" s="331" t="s">
        <v>167</v>
      </c>
      <c r="T4" s="331" t="s">
        <v>168</v>
      </c>
      <c r="U4" s="331" t="s">
        <v>169</v>
      </c>
      <c r="V4" s="323" t="s">
        <v>174</v>
      </c>
      <c r="W4" s="359" t="s">
        <v>187</v>
      </c>
      <c r="X4" s="111"/>
      <c r="Y4" s="308" t="s">
        <v>171</v>
      </c>
      <c r="Z4" s="300" t="s">
        <v>183</v>
      </c>
      <c r="AA4" s="301"/>
      <c r="AB4" s="314" t="s">
        <v>197</v>
      </c>
      <c r="AC4" s="314" t="s">
        <v>198</v>
      </c>
    </row>
    <row r="5" spans="1:32" ht="29.25" customHeight="1" x14ac:dyDescent="0.25">
      <c r="A5" s="147" t="s">
        <v>7</v>
      </c>
      <c r="B5" s="147" t="s">
        <v>8</v>
      </c>
      <c r="C5" s="320" t="s">
        <v>9</v>
      </c>
      <c r="D5" s="320"/>
      <c r="E5" s="147" t="s">
        <v>10</v>
      </c>
      <c r="F5" s="148" t="s">
        <v>11</v>
      </c>
      <c r="G5" s="147" t="s">
        <v>12</v>
      </c>
      <c r="H5" s="148" t="s">
        <v>13</v>
      </c>
      <c r="I5" s="147" t="s">
        <v>14</v>
      </c>
      <c r="J5" s="121" t="s">
        <v>160</v>
      </c>
      <c r="K5" s="121" t="s">
        <v>161</v>
      </c>
      <c r="L5" s="122" t="s">
        <v>160</v>
      </c>
      <c r="M5" s="122" t="s">
        <v>161</v>
      </c>
      <c r="N5" s="123" t="s">
        <v>160</v>
      </c>
      <c r="O5" s="123" t="s">
        <v>161</v>
      </c>
      <c r="P5" s="76" t="s">
        <v>160</v>
      </c>
      <c r="Q5" s="76" t="s">
        <v>161</v>
      </c>
      <c r="R5" s="266"/>
      <c r="S5" s="331"/>
      <c r="T5" s="331"/>
      <c r="U5" s="331"/>
      <c r="V5" s="324"/>
      <c r="W5" s="360"/>
      <c r="X5" s="131" t="s">
        <v>161</v>
      </c>
      <c r="Y5" s="308"/>
      <c r="Z5" s="124" t="s">
        <v>185</v>
      </c>
      <c r="AA5" s="124" t="s">
        <v>161</v>
      </c>
      <c r="AB5" s="315"/>
      <c r="AC5" s="315"/>
    </row>
    <row r="6" spans="1:32" ht="24" customHeight="1" x14ac:dyDescent="0.25">
      <c r="A6" s="150">
        <v>1</v>
      </c>
      <c r="B6" s="150">
        <v>54310</v>
      </c>
      <c r="C6" s="318" t="s">
        <v>17</v>
      </c>
      <c r="D6" s="318"/>
      <c r="E6" s="151" t="s">
        <v>18</v>
      </c>
      <c r="F6" s="150">
        <v>0</v>
      </c>
      <c r="G6" s="152">
        <v>35</v>
      </c>
      <c r="H6" s="152">
        <v>35</v>
      </c>
      <c r="I6" s="153">
        <v>72141510</v>
      </c>
      <c r="J6" s="68">
        <v>14000</v>
      </c>
      <c r="K6" s="68">
        <f>H6*J6</f>
        <v>490000</v>
      </c>
      <c r="L6" s="68">
        <v>10400</v>
      </c>
      <c r="M6" s="68">
        <f>H6*L6</f>
        <v>364000</v>
      </c>
      <c r="N6" s="68">
        <v>34155</v>
      </c>
      <c r="O6" s="68">
        <f>H6*N6</f>
        <v>1195425</v>
      </c>
      <c r="P6" s="72">
        <f>MIN(J6,L6,N6)</f>
        <v>10400</v>
      </c>
      <c r="Q6" s="68">
        <f>MIN(K6,M6,O6)</f>
        <v>364000</v>
      </c>
      <c r="R6" s="68">
        <f>AVERAGE(J6,L6,N6)</f>
        <v>19518.333333333332</v>
      </c>
      <c r="S6" s="68">
        <f>MEDIAN(J6,L6,N6)</f>
        <v>14000</v>
      </c>
      <c r="T6" s="68">
        <f>GEOMEAN(J6,L6,N6)</f>
        <v>17068.887718210357</v>
      </c>
      <c r="U6" s="68">
        <f>STDEV(J6,L6,N6)</f>
        <v>12802.890624125997</v>
      </c>
      <c r="V6" s="69">
        <f>U6/R6</f>
        <v>0.65594179612975823</v>
      </c>
      <c r="W6" s="132">
        <f>+R6</f>
        <v>19518.333333333332</v>
      </c>
      <c r="X6" s="68">
        <f>H6*W6</f>
        <v>683141.66666666663</v>
      </c>
      <c r="Y6" s="60" t="s">
        <v>166</v>
      </c>
      <c r="Z6" s="145">
        <v>30</v>
      </c>
      <c r="AA6" s="68">
        <f>W6*Z6</f>
        <v>585550</v>
      </c>
      <c r="AB6" s="135"/>
      <c r="AC6" s="144"/>
      <c r="AD6" s="65"/>
      <c r="AF6" s="73"/>
    </row>
    <row r="7" spans="1:32" ht="16.5" customHeight="1" x14ac:dyDescent="0.25">
      <c r="A7" s="150">
        <v>2</v>
      </c>
      <c r="B7" s="150">
        <v>54310</v>
      </c>
      <c r="C7" s="318" t="s">
        <v>20</v>
      </c>
      <c r="D7" s="318" t="s">
        <v>21</v>
      </c>
      <c r="E7" s="151" t="s">
        <v>18</v>
      </c>
      <c r="F7" s="150">
        <v>0</v>
      </c>
      <c r="G7" s="152">
        <f>27.93+21.42+52.38+34.65</f>
        <v>136.38</v>
      </c>
      <c r="H7" s="152">
        <f>27.93+21.42+52.38+34.65</f>
        <v>136.38</v>
      </c>
      <c r="I7" s="153">
        <v>72141510</v>
      </c>
      <c r="J7" s="68">
        <v>14000</v>
      </c>
      <c r="K7" s="68">
        <f>H7*J7</f>
        <v>1909320</v>
      </c>
      <c r="L7" s="68">
        <v>10400</v>
      </c>
      <c r="M7" s="68">
        <f>H7*L7</f>
        <v>1418352</v>
      </c>
      <c r="N7" s="68">
        <v>22802</v>
      </c>
      <c r="O7" s="68">
        <f>H7*N7</f>
        <v>3109736.76</v>
      </c>
      <c r="P7" s="68">
        <f>MIN(J7,L7,N7)</f>
        <v>10400</v>
      </c>
      <c r="Q7" s="68">
        <f>MIN(K7,M7,O7)</f>
        <v>1418352</v>
      </c>
      <c r="R7" s="68">
        <f t="shared" ref="R7:R9" si="0">AVERAGE(J7,L7,N7)</f>
        <v>15734</v>
      </c>
      <c r="S7" s="68">
        <f t="shared" ref="S7:S9" si="1">MEDIAN(J7,L7,N7)</f>
        <v>14000</v>
      </c>
      <c r="T7" s="68">
        <f>GEOMEAN(J7,L7,N7)</f>
        <v>14918.028715065242</v>
      </c>
      <c r="U7" s="68">
        <f t="shared" ref="U7:U9" si="2">STDEV(J7,L7,N7)</f>
        <v>6380.2404343410135</v>
      </c>
      <c r="V7" s="69">
        <f t="shared" ref="V7:V9" si="3">U7/R7</f>
        <v>0.40550657393803313</v>
      </c>
      <c r="W7" s="68">
        <f>+P7</f>
        <v>10400</v>
      </c>
      <c r="X7" s="68">
        <f>H7*W7</f>
        <v>1418352</v>
      </c>
      <c r="Y7" s="60" t="s">
        <v>173</v>
      </c>
      <c r="Z7" s="68">
        <v>130.38</v>
      </c>
      <c r="AA7" s="68">
        <f t="shared" ref="AA7:AA8" si="4">W7*Z7</f>
        <v>1355952</v>
      </c>
      <c r="AB7" s="135"/>
      <c r="AC7" s="144"/>
      <c r="AD7" s="65"/>
      <c r="AF7" s="73"/>
    </row>
    <row r="8" spans="1:32" ht="13.5" customHeight="1" x14ac:dyDescent="0.25">
      <c r="A8" s="150">
        <v>3</v>
      </c>
      <c r="B8" s="150">
        <v>54310</v>
      </c>
      <c r="C8" s="318" t="s">
        <v>22</v>
      </c>
      <c r="D8" s="318" t="s">
        <v>23</v>
      </c>
      <c r="E8" s="151" t="s">
        <v>18</v>
      </c>
      <c r="F8" s="150">
        <v>0</v>
      </c>
      <c r="G8" s="152">
        <f>28+28+17+48.45+3.5+24.5</f>
        <v>149.44999999999999</v>
      </c>
      <c r="H8" s="152">
        <f>28+28+17+48.45+3.5+24.5</f>
        <v>149.44999999999999</v>
      </c>
      <c r="I8" s="153">
        <v>72141510</v>
      </c>
      <c r="J8" s="68">
        <v>14000</v>
      </c>
      <c r="K8" s="68">
        <f>H8*J8</f>
        <v>2092299.9999999998</v>
      </c>
      <c r="L8" s="68">
        <v>10400</v>
      </c>
      <c r="M8" s="68">
        <f>H8*L8</f>
        <v>1554279.9999999998</v>
      </c>
      <c r="N8" s="68">
        <v>22802</v>
      </c>
      <c r="O8" s="68">
        <f>H8*N8</f>
        <v>3407758.9</v>
      </c>
      <c r="P8" s="68">
        <f t="shared" ref="P8" si="5">MIN(J8,L8,N8)</f>
        <v>10400</v>
      </c>
      <c r="Q8" s="68">
        <f>MIN(K8,M8,O8)</f>
        <v>1554279.9999999998</v>
      </c>
      <c r="R8" s="68">
        <f t="shared" si="0"/>
        <v>15734</v>
      </c>
      <c r="S8" s="68">
        <f t="shared" si="1"/>
        <v>14000</v>
      </c>
      <c r="T8" s="68">
        <f t="shared" ref="T8:T9" si="6">GEOMEAN(J8,L8,N8)</f>
        <v>14918.028715065242</v>
      </c>
      <c r="U8" s="68">
        <f t="shared" si="2"/>
        <v>6380.2404343410135</v>
      </c>
      <c r="V8" s="69">
        <f t="shared" si="3"/>
        <v>0.40550657393803313</v>
      </c>
      <c r="W8" s="68">
        <f>+P8</f>
        <v>10400</v>
      </c>
      <c r="X8" s="68">
        <f>H8*W8</f>
        <v>1554279.9999999998</v>
      </c>
      <c r="Y8" s="60" t="s">
        <v>173</v>
      </c>
      <c r="Z8" s="72">
        <v>92.77</v>
      </c>
      <c r="AA8" s="72">
        <f t="shared" si="4"/>
        <v>964808</v>
      </c>
      <c r="AB8" s="135"/>
      <c r="AC8" s="144"/>
      <c r="AD8" s="65"/>
      <c r="AF8" s="73"/>
    </row>
    <row r="9" spans="1:32" ht="36.75" customHeight="1" x14ac:dyDescent="0.25">
      <c r="A9" s="150">
        <v>4</v>
      </c>
      <c r="B9" s="150">
        <v>54330</v>
      </c>
      <c r="C9" s="318" t="s">
        <v>24</v>
      </c>
      <c r="D9" s="318" t="s">
        <v>25</v>
      </c>
      <c r="E9" s="151" t="s">
        <v>26</v>
      </c>
      <c r="F9" s="150">
        <v>0</v>
      </c>
      <c r="G9" s="152">
        <v>6</v>
      </c>
      <c r="H9" s="152">
        <v>6</v>
      </c>
      <c r="I9" s="153">
        <v>72141511</v>
      </c>
      <c r="J9" s="68">
        <v>67000</v>
      </c>
      <c r="K9" s="68">
        <f>H9*J9</f>
        <v>402000</v>
      </c>
      <c r="L9" s="68">
        <v>52000</v>
      </c>
      <c r="M9" s="68">
        <f>H9*L9</f>
        <v>312000</v>
      </c>
      <c r="N9" s="68">
        <v>600225</v>
      </c>
      <c r="O9" s="68">
        <f>H9*N9</f>
        <v>3601350</v>
      </c>
      <c r="P9" s="70">
        <f>MIN(J9,L9,N9)</f>
        <v>52000</v>
      </c>
      <c r="Q9" s="68">
        <f t="shared" ref="Q9" si="7">MIN(K9,M9,O9)</f>
        <v>312000</v>
      </c>
      <c r="R9" s="68">
        <f t="shared" si="0"/>
        <v>239741.66666666666</v>
      </c>
      <c r="S9" s="68">
        <f t="shared" si="1"/>
        <v>67000</v>
      </c>
      <c r="T9" s="68">
        <f t="shared" si="6"/>
        <v>127878.46333148415</v>
      </c>
      <c r="U9" s="68">
        <f t="shared" si="2"/>
        <v>312277.8013377405</v>
      </c>
      <c r="V9" s="130">
        <f t="shared" si="3"/>
        <v>1.302559566218112</v>
      </c>
      <c r="W9" s="72">
        <f>+P9</f>
        <v>52000</v>
      </c>
      <c r="X9" s="68">
        <f>H9*W9</f>
        <v>312000</v>
      </c>
      <c r="Y9" s="60" t="s">
        <v>173</v>
      </c>
      <c r="Z9" s="68">
        <v>4</v>
      </c>
      <c r="AA9" s="68">
        <f>W9*Z9</f>
        <v>208000</v>
      </c>
      <c r="AB9" s="135"/>
      <c r="AC9" s="144"/>
      <c r="AD9" s="65"/>
      <c r="AF9" s="73"/>
    </row>
    <row r="10" spans="1:32" x14ac:dyDescent="0.25">
      <c r="A10" s="320" t="s">
        <v>2</v>
      </c>
      <c r="B10" s="320"/>
      <c r="C10" s="320"/>
      <c r="D10" s="320"/>
      <c r="E10" s="320" t="s">
        <v>3</v>
      </c>
      <c r="F10" s="320"/>
      <c r="G10" s="320" t="s">
        <v>4</v>
      </c>
      <c r="H10" s="320"/>
      <c r="I10" s="320"/>
      <c r="J10" s="78"/>
      <c r="K10" s="78"/>
      <c r="L10" s="78"/>
      <c r="M10" s="78"/>
      <c r="N10" s="78"/>
      <c r="O10" s="78"/>
      <c r="P10" s="78"/>
      <c r="Q10" s="78"/>
      <c r="R10" s="74"/>
      <c r="S10" s="74"/>
      <c r="T10" s="74"/>
      <c r="U10" s="74"/>
      <c r="V10" s="74"/>
      <c r="W10" s="74"/>
      <c r="X10" s="74"/>
      <c r="Y10" s="74"/>
      <c r="AC10" s="65"/>
      <c r="AD10" s="65"/>
      <c r="AF10" s="73"/>
    </row>
    <row r="11" spans="1:32" ht="15" customHeight="1" x14ac:dyDescent="0.25">
      <c r="A11" s="320" t="s">
        <v>27</v>
      </c>
      <c r="B11" s="320"/>
      <c r="C11" s="320"/>
      <c r="D11" s="320"/>
      <c r="E11" s="320" t="s">
        <v>28</v>
      </c>
      <c r="F11" s="320"/>
      <c r="G11" s="320"/>
      <c r="H11" s="320"/>
      <c r="I11" s="320"/>
      <c r="J11" s="273" t="s">
        <v>162</v>
      </c>
      <c r="K11" s="262"/>
      <c r="L11" s="263" t="s">
        <v>164</v>
      </c>
      <c r="M11" s="263"/>
      <c r="N11" s="264" t="s">
        <v>163</v>
      </c>
      <c r="O11" s="264"/>
      <c r="P11" s="265" t="s">
        <v>159</v>
      </c>
      <c r="Q11" s="265"/>
      <c r="R11" s="266" t="s">
        <v>166</v>
      </c>
      <c r="S11" s="331" t="s">
        <v>167</v>
      </c>
      <c r="T11" s="331" t="s">
        <v>168</v>
      </c>
      <c r="U11" s="331" t="s">
        <v>169</v>
      </c>
      <c r="V11" s="350" t="s">
        <v>174</v>
      </c>
      <c r="W11" s="271" t="s">
        <v>187</v>
      </c>
      <c r="X11" s="272"/>
      <c r="Y11" s="308" t="s">
        <v>171</v>
      </c>
      <c r="Z11" s="300" t="s">
        <v>183</v>
      </c>
      <c r="AA11" s="301"/>
      <c r="AB11" s="314" t="s">
        <v>197</v>
      </c>
      <c r="AC11" s="314" t="s">
        <v>198</v>
      </c>
      <c r="AD11" s="65"/>
      <c r="AF11" s="73"/>
    </row>
    <row r="12" spans="1:32" ht="24" customHeight="1" x14ac:dyDescent="0.25">
      <c r="A12" s="146" t="s">
        <v>7</v>
      </c>
      <c r="B12" s="147" t="s">
        <v>8</v>
      </c>
      <c r="C12" s="320" t="s">
        <v>9</v>
      </c>
      <c r="D12" s="320"/>
      <c r="E12" s="147" t="s">
        <v>10</v>
      </c>
      <c r="F12" s="148" t="s">
        <v>11</v>
      </c>
      <c r="G12" s="147" t="s">
        <v>12</v>
      </c>
      <c r="H12" s="148" t="s">
        <v>13</v>
      </c>
      <c r="I12" s="147" t="s">
        <v>14</v>
      </c>
      <c r="J12" s="121" t="s">
        <v>160</v>
      </c>
      <c r="K12" s="121" t="s">
        <v>161</v>
      </c>
      <c r="L12" s="122" t="s">
        <v>160</v>
      </c>
      <c r="M12" s="122" t="s">
        <v>161</v>
      </c>
      <c r="N12" s="123" t="s">
        <v>160</v>
      </c>
      <c r="O12" s="123" t="s">
        <v>161</v>
      </c>
      <c r="P12" s="76" t="s">
        <v>160</v>
      </c>
      <c r="Q12" s="76" t="s">
        <v>161</v>
      </c>
      <c r="R12" s="266"/>
      <c r="S12" s="331"/>
      <c r="T12" s="331"/>
      <c r="U12" s="331"/>
      <c r="V12" s="351"/>
      <c r="W12" s="304"/>
      <c r="X12" s="352"/>
      <c r="Y12" s="308"/>
      <c r="Z12" s="124" t="s">
        <v>185</v>
      </c>
      <c r="AA12" s="124" t="s">
        <v>161</v>
      </c>
      <c r="AB12" s="315"/>
      <c r="AC12" s="315"/>
      <c r="AD12" s="65"/>
      <c r="AF12" s="73"/>
    </row>
    <row r="13" spans="1:32" ht="22.5" customHeight="1" x14ac:dyDescent="0.25">
      <c r="A13" s="150">
        <v>6</v>
      </c>
      <c r="B13" s="150">
        <v>54560</v>
      </c>
      <c r="C13" s="328" t="s">
        <v>29</v>
      </c>
      <c r="D13" s="328" t="s">
        <v>30</v>
      </c>
      <c r="E13" s="151" t="s">
        <v>31</v>
      </c>
      <c r="F13" s="150">
        <v>0</v>
      </c>
      <c r="G13" s="152">
        <v>20</v>
      </c>
      <c r="H13" s="152">
        <v>20</v>
      </c>
      <c r="I13" s="153">
        <v>72101501</v>
      </c>
      <c r="J13" s="68">
        <v>38000</v>
      </c>
      <c r="K13" s="68">
        <f t="shared" ref="K13:K26" si="8">H13*J13</f>
        <v>760000</v>
      </c>
      <c r="L13" s="68">
        <v>19500</v>
      </c>
      <c r="M13" s="68">
        <f t="shared" ref="M13:M26" si="9">H13*L13</f>
        <v>390000</v>
      </c>
      <c r="N13" s="68">
        <v>48698</v>
      </c>
      <c r="O13" s="68">
        <f t="shared" ref="O13:O26" si="10">H13*N13</f>
        <v>973960</v>
      </c>
      <c r="P13" s="68">
        <f>MIN(J13,L13,N13)</f>
        <v>19500</v>
      </c>
      <c r="Q13" s="68">
        <f>MIN(K13,M13,O13)</f>
        <v>390000</v>
      </c>
      <c r="R13" s="68">
        <f>AVERAGE(J13,L13,N13)</f>
        <v>35399.333333333336</v>
      </c>
      <c r="S13" s="68">
        <f>MEDIAN(J13,L13,N13)</f>
        <v>38000</v>
      </c>
      <c r="T13" s="68">
        <f>GEOMEAN(J13,L13,N13)</f>
        <v>33045.305998251948</v>
      </c>
      <c r="U13" s="68">
        <f>STDEV(J13,L13,N13)</f>
        <v>14771.709492585253</v>
      </c>
      <c r="V13" s="69">
        <f>U13/R13</f>
        <v>0.41728778769615016</v>
      </c>
      <c r="W13" s="68">
        <f t="shared" ref="W13:W20" si="11">+P13</f>
        <v>19500</v>
      </c>
      <c r="X13" s="68">
        <f t="shared" ref="X13:X26" si="12">H13*W13</f>
        <v>390000</v>
      </c>
      <c r="Y13" s="60" t="s">
        <v>173</v>
      </c>
      <c r="Z13" s="68">
        <v>15</v>
      </c>
      <c r="AA13" s="68">
        <f>W13*Z13</f>
        <v>292500</v>
      </c>
      <c r="AB13" s="135"/>
      <c r="AC13" s="144"/>
      <c r="AD13" s="65"/>
      <c r="AF13" s="73"/>
    </row>
    <row r="14" spans="1:32" ht="18" customHeight="1" x14ac:dyDescent="0.25">
      <c r="A14" s="150">
        <v>7</v>
      </c>
      <c r="B14" s="150">
        <v>54560</v>
      </c>
      <c r="C14" s="328" t="s">
        <v>32</v>
      </c>
      <c r="D14" s="328" t="s">
        <v>30</v>
      </c>
      <c r="E14" s="151" t="s">
        <v>31</v>
      </c>
      <c r="F14" s="150">
        <v>0</v>
      </c>
      <c r="G14" s="152">
        <v>20</v>
      </c>
      <c r="H14" s="152">
        <v>20</v>
      </c>
      <c r="I14" s="153">
        <v>72101501</v>
      </c>
      <c r="J14" s="68">
        <v>38000</v>
      </c>
      <c r="K14" s="68">
        <f t="shared" si="8"/>
        <v>760000</v>
      </c>
      <c r="L14" s="68">
        <v>19500</v>
      </c>
      <c r="M14" s="68">
        <f t="shared" si="9"/>
        <v>390000</v>
      </c>
      <c r="N14" s="68">
        <v>43898</v>
      </c>
      <c r="O14" s="68">
        <f t="shared" si="10"/>
        <v>877960</v>
      </c>
      <c r="P14" s="68">
        <f>MIN(J14,L14,N14)</f>
        <v>19500</v>
      </c>
      <c r="Q14" s="68">
        <f>MIN(K14,M14,O14)</f>
        <v>390000</v>
      </c>
      <c r="R14" s="68">
        <f t="shared" ref="R14:R26" si="13">AVERAGE(J14,L14,N14)</f>
        <v>33799.333333333336</v>
      </c>
      <c r="S14" s="68">
        <f t="shared" ref="S14:S26" si="14">MEDIAN(J14,L14,N14)</f>
        <v>38000</v>
      </c>
      <c r="T14" s="68">
        <f t="shared" ref="T14:T26" si="15">GEOMEAN(J14,L14,N14)</f>
        <v>31921.820220821992</v>
      </c>
      <c r="U14" s="68">
        <f t="shared" ref="U14:U26" si="16">STDEV(J14,L14,N14)</f>
        <v>12729.878292164982</v>
      </c>
      <c r="V14" s="69">
        <f t="shared" ref="V14:V26" si="17">U14/R14</f>
        <v>0.37663104673164111</v>
      </c>
      <c r="W14" s="68">
        <f t="shared" si="11"/>
        <v>19500</v>
      </c>
      <c r="X14" s="68">
        <f t="shared" si="12"/>
        <v>390000</v>
      </c>
      <c r="Y14" s="60" t="s">
        <v>173</v>
      </c>
      <c r="Z14" s="68">
        <v>12</v>
      </c>
      <c r="AA14" s="68">
        <f t="shared" ref="AA14:AA26" si="18">W14*Z14</f>
        <v>234000</v>
      </c>
      <c r="AB14" s="135"/>
      <c r="AC14" s="144"/>
      <c r="AD14" s="65"/>
      <c r="AF14" s="73"/>
    </row>
    <row r="15" spans="1:32" ht="20.25" customHeight="1" x14ac:dyDescent="0.25">
      <c r="A15" s="150">
        <v>8</v>
      </c>
      <c r="B15" s="150">
        <v>54560</v>
      </c>
      <c r="C15" s="328" t="s">
        <v>33</v>
      </c>
      <c r="D15" s="328" t="s">
        <v>30</v>
      </c>
      <c r="E15" s="151" t="s">
        <v>31</v>
      </c>
      <c r="F15" s="150">
        <v>0</v>
      </c>
      <c r="G15" s="152">
        <v>18</v>
      </c>
      <c r="H15" s="152">
        <v>18</v>
      </c>
      <c r="I15" s="153">
        <v>72101501</v>
      </c>
      <c r="J15" s="72">
        <v>38000</v>
      </c>
      <c r="K15" s="72">
        <f t="shared" si="8"/>
        <v>684000</v>
      </c>
      <c r="L15" s="72">
        <v>19500</v>
      </c>
      <c r="M15" s="72">
        <f t="shared" si="9"/>
        <v>351000</v>
      </c>
      <c r="N15" s="72">
        <v>43898</v>
      </c>
      <c r="O15" s="68">
        <f t="shared" si="10"/>
        <v>790164</v>
      </c>
      <c r="P15" s="68">
        <f t="shared" ref="P15:Q26" si="19">MIN(J15,L15,N15)</f>
        <v>19500</v>
      </c>
      <c r="Q15" s="68">
        <f t="shared" si="19"/>
        <v>351000</v>
      </c>
      <c r="R15" s="68">
        <f t="shared" si="13"/>
        <v>33799.333333333336</v>
      </c>
      <c r="S15" s="68">
        <f t="shared" si="14"/>
        <v>38000</v>
      </c>
      <c r="T15" s="68">
        <f t="shared" si="15"/>
        <v>31921.820220821992</v>
      </c>
      <c r="U15" s="68">
        <f t="shared" si="16"/>
        <v>12729.878292164982</v>
      </c>
      <c r="V15" s="69">
        <f t="shared" si="17"/>
        <v>0.37663104673164111</v>
      </c>
      <c r="W15" s="68">
        <f t="shared" si="11"/>
        <v>19500</v>
      </c>
      <c r="X15" s="68">
        <f t="shared" si="12"/>
        <v>351000</v>
      </c>
      <c r="Y15" s="60" t="s">
        <v>173</v>
      </c>
      <c r="Z15" s="68">
        <v>15</v>
      </c>
      <c r="AA15" s="68">
        <f t="shared" si="18"/>
        <v>292500</v>
      </c>
      <c r="AB15" s="135"/>
      <c r="AC15" s="144"/>
      <c r="AD15" s="65"/>
      <c r="AF15" s="73"/>
    </row>
    <row r="16" spans="1:32" ht="15.75" customHeight="1" x14ac:dyDescent="0.25">
      <c r="A16" s="150">
        <v>9</v>
      </c>
      <c r="B16" s="150">
        <v>54560</v>
      </c>
      <c r="C16" s="328" t="s">
        <v>34</v>
      </c>
      <c r="D16" s="328" t="s">
        <v>30</v>
      </c>
      <c r="E16" s="151" t="s">
        <v>31</v>
      </c>
      <c r="F16" s="150">
        <v>0</v>
      </c>
      <c r="G16" s="152">
        <v>20</v>
      </c>
      <c r="H16" s="152">
        <v>20</v>
      </c>
      <c r="I16" s="153">
        <v>72101501</v>
      </c>
      <c r="J16" s="72">
        <v>38000</v>
      </c>
      <c r="K16" s="72">
        <f t="shared" si="8"/>
        <v>760000</v>
      </c>
      <c r="L16" s="72">
        <v>19500</v>
      </c>
      <c r="M16" s="72">
        <f t="shared" si="9"/>
        <v>390000</v>
      </c>
      <c r="N16" s="72">
        <v>24698</v>
      </c>
      <c r="O16" s="68">
        <f t="shared" si="10"/>
        <v>493960</v>
      </c>
      <c r="P16" s="68">
        <f t="shared" si="19"/>
        <v>19500</v>
      </c>
      <c r="Q16" s="68">
        <f t="shared" si="19"/>
        <v>390000</v>
      </c>
      <c r="R16" s="68">
        <f t="shared" si="13"/>
        <v>27399.333333333332</v>
      </c>
      <c r="S16" s="68">
        <f t="shared" si="14"/>
        <v>24698</v>
      </c>
      <c r="T16" s="68">
        <f t="shared" si="15"/>
        <v>26352.793854413827</v>
      </c>
      <c r="U16" s="68">
        <f t="shared" si="16"/>
        <v>9541.2473677886192</v>
      </c>
      <c r="V16" s="69">
        <f t="shared" si="17"/>
        <v>0.34822917958302951</v>
      </c>
      <c r="W16" s="68">
        <f t="shared" si="11"/>
        <v>19500</v>
      </c>
      <c r="X16" s="68">
        <f t="shared" si="12"/>
        <v>390000</v>
      </c>
      <c r="Y16" s="60" t="s">
        <v>173</v>
      </c>
      <c r="Z16" s="68">
        <v>10</v>
      </c>
      <c r="AA16" s="68">
        <f t="shared" si="18"/>
        <v>195000</v>
      </c>
      <c r="AB16" s="135"/>
      <c r="AC16" s="144"/>
      <c r="AD16" s="65"/>
      <c r="AF16" s="73"/>
    </row>
    <row r="17" spans="1:32" ht="18.75" customHeight="1" x14ac:dyDescent="0.25">
      <c r="A17" s="150">
        <v>10</v>
      </c>
      <c r="B17" s="150">
        <v>54560</v>
      </c>
      <c r="C17" s="328" t="s">
        <v>35</v>
      </c>
      <c r="D17" s="328" t="s">
        <v>36</v>
      </c>
      <c r="E17" s="151" t="s">
        <v>18</v>
      </c>
      <c r="F17" s="150">
        <v>0</v>
      </c>
      <c r="G17" s="152">
        <v>45</v>
      </c>
      <c r="H17" s="152">
        <v>45</v>
      </c>
      <c r="I17" s="153">
        <v>72101501</v>
      </c>
      <c r="J17" s="72">
        <v>12000</v>
      </c>
      <c r="K17" s="72">
        <f t="shared" si="8"/>
        <v>540000</v>
      </c>
      <c r="L17" s="72">
        <v>19500</v>
      </c>
      <c r="M17" s="72">
        <f t="shared" si="9"/>
        <v>877500</v>
      </c>
      <c r="N17" s="72">
        <v>17520</v>
      </c>
      <c r="O17" s="68">
        <f t="shared" si="10"/>
        <v>788400</v>
      </c>
      <c r="P17" s="68">
        <f t="shared" si="19"/>
        <v>12000</v>
      </c>
      <c r="Q17" s="68">
        <f t="shared" si="19"/>
        <v>540000</v>
      </c>
      <c r="R17" s="68">
        <f t="shared" si="13"/>
        <v>16340</v>
      </c>
      <c r="S17" s="68">
        <f t="shared" si="14"/>
        <v>17520</v>
      </c>
      <c r="T17" s="68">
        <f t="shared" si="15"/>
        <v>16004.790232378155</v>
      </c>
      <c r="U17" s="68">
        <f t="shared" si="16"/>
        <v>3886.7467115828372</v>
      </c>
      <c r="V17" s="69">
        <f t="shared" si="17"/>
        <v>0.23786699581290313</v>
      </c>
      <c r="W17" s="72">
        <f t="shared" si="11"/>
        <v>12000</v>
      </c>
      <c r="X17" s="68">
        <f t="shared" si="12"/>
        <v>540000</v>
      </c>
      <c r="Y17" s="127" t="s">
        <v>173</v>
      </c>
      <c r="Z17" s="68">
        <v>30</v>
      </c>
      <c r="AA17" s="68">
        <f t="shared" si="18"/>
        <v>360000</v>
      </c>
      <c r="AB17" s="135"/>
      <c r="AC17" s="144"/>
      <c r="AD17" s="65"/>
      <c r="AF17" s="73"/>
    </row>
    <row r="18" spans="1:32" ht="25.5" customHeight="1" x14ac:dyDescent="0.25">
      <c r="A18" s="150">
        <v>11</v>
      </c>
      <c r="B18" s="150">
        <v>54540</v>
      </c>
      <c r="C18" s="318" t="s">
        <v>37</v>
      </c>
      <c r="D18" s="318"/>
      <c r="E18" s="151" t="s">
        <v>18</v>
      </c>
      <c r="F18" s="150">
        <v>0</v>
      </c>
      <c r="G18" s="152">
        <v>22</v>
      </c>
      <c r="H18" s="152">
        <v>22</v>
      </c>
      <c r="I18" s="153">
        <v>72152509</v>
      </c>
      <c r="J18" s="72">
        <v>32000</v>
      </c>
      <c r="K18" s="72">
        <f t="shared" si="8"/>
        <v>704000</v>
      </c>
      <c r="L18" s="72">
        <v>65000</v>
      </c>
      <c r="M18" s="72">
        <f t="shared" si="9"/>
        <v>1430000</v>
      </c>
      <c r="N18" s="72">
        <v>48682</v>
      </c>
      <c r="O18" s="68">
        <f t="shared" si="10"/>
        <v>1071004</v>
      </c>
      <c r="P18" s="68">
        <f t="shared" si="19"/>
        <v>32000</v>
      </c>
      <c r="Q18" s="68">
        <f t="shared" si="19"/>
        <v>704000</v>
      </c>
      <c r="R18" s="68">
        <f t="shared" si="13"/>
        <v>48560.666666666664</v>
      </c>
      <c r="S18" s="68">
        <f t="shared" si="14"/>
        <v>48682</v>
      </c>
      <c r="T18" s="68">
        <f t="shared" si="15"/>
        <v>46609.801029343864</v>
      </c>
      <c r="U18" s="68">
        <f t="shared" si="16"/>
        <v>16500.334582466305</v>
      </c>
      <c r="V18" s="69">
        <f t="shared" si="17"/>
        <v>0.33978805718893834</v>
      </c>
      <c r="W18" s="68">
        <f t="shared" si="11"/>
        <v>32000</v>
      </c>
      <c r="X18" s="68">
        <f t="shared" si="12"/>
        <v>704000</v>
      </c>
      <c r="Y18" s="60" t="s">
        <v>173</v>
      </c>
      <c r="Z18" s="68">
        <v>20</v>
      </c>
      <c r="AA18" s="68">
        <f t="shared" si="18"/>
        <v>640000</v>
      </c>
      <c r="AB18" s="135"/>
      <c r="AC18" s="144"/>
      <c r="AD18" s="65"/>
      <c r="AF18" s="73"/>
    </row>
    <row r="19" spans="1:32" ht="24" customHeight="1" x14ac:dyDescent="0.25">
      <c r="A19" s="150">
        <v>12</v>
      </c>
      <c r="B19" s="151">
        <v>54522</v>
      </c>
      <c r="C19" s="318" t="s">
        <v>38</v>
      </c>
      <c r="D19" s="318"/>
      <c r="E19" s="151" t="s">
        <v>39</v>
      </c>
      <c r="F19" s="150">
        <v>0</v>
      </c>
      <c r="G19" s="152">
        <v>45</v>
      </c>
      <c r="H19" s="152">
        <v>45</v>
      </c>
      <c r="I19" s="153">
        <v>72152601</v>
      </c>
      <c r="J19" s="72">
        <v>35000</v>
      </c>
      <c r="K19" s="72">
        <f t="shared" si="8"/>
        <v>1575000</v>
      </c>
      <c r="L19" s="72">
        <v>52000</v>
      </c>
      <c r="M19" s="72">
        <f t="shared" si="9"/>
        <v>2340000</v>
      </c>
      <c r="N19" s="72">
        <v>85702</v>
      </c>
      <c r="O19" s="68">
        <f t="shared" si="10"/>
        <v>3856590</v>
      </c>
      <c r="P19" s="68">
        <f t="shared" si="19"/>
        <v>35000</v>
      </c>
      <c r="Q19" s="68">
        <f t="shared" si="19"/>
        <v>1575000</v>
      </c>
      <c r="R19" s="68">
        <f t="shared" si="13"/>
        <v>57567.333333333336</v>
      </c>
      <c r="S19" s="68">
        <f t="shared" si="14"/>
        <v>52000</v>
      </c>
      <c r="T19" s="68">
        <f t="shared" si="15"/>
        <v>53829.554018620489</v>
      </c>
      <c r="U19" s="68">
        <f t="shared" si="16"/>
        <v>25805.418061588018</v>
      </c>
      <c r="V19" s="69">
        <f t="shared" si="17"/>
        <v>0.4482649545735663</v>
      </c>
      <c r="W19" s="68">
        <f t="shared" si="11"/>
        <v>35000</v>
      </c>
      <c r="X19" s="68">
        <f t="shared" si="12"/>
        <v>1575000</v>
      </c>
      <c r="Y19" s="60" t="s">
        <v>173</v>
      </c>
      <c r="Z19" s="68">
        <v>16</v>
      </c>
      <c r="AA19" s="68">
        <f t="shared" si="18"/>
        <v>560000</v>
      </c>
      <c r="AB19" s="135"/>
      <c r="AC19" s="144"/>
      <c r="AD19" s="65"/>
      <c r="AF19" s="73"/>
    </row>
    <row r="20" spans="1:32" ht="27.75" customHeight="1" x14ac:dyDescent="0.25">
      <c r="A20" s="150">
        <v>13</v>
      </c>
      <c r="B20" s="151">
        <v>54522</v>
      </c>
      <c r="C20" s="321" t="s">
        <v>40</v>
      </c>
      <c r="D20" s="322"/>
      <c r="E20" s="151" t="s">
        <v>18</v>
      </c>
      <c r="F20" s="150">
        <v>0</v>
      </c>
      <c r="G20" s="152">
        <v>45</v>
      </c>
      <c r="H20" s="152">
        <v>45</v>
      </c>
      <c r="I20" s="153">
        <v>72152601</v>
      </c>
      <c r="J20" s="72">
        <v>38000</v>
      </c>
      <c r="K20" s="72">
        <f t="shared" si="8"/>
        <v>1710000</v>
      </c>
      <c r="L20" s="72">
        <v>67600</v>
      </c>
      <c r="M20" s="72">
        <f t="shared" si="9"/>
        <v>3042000</v>
      </c>
      <c r="N20" s="72">
        <v>45025</v>
      </c>
      <c r="O20" s="68">
        <f t="shared" si="10"/>
        <v>2026125</v>
      </c>
      <c r="P20" s="68">
        <f t="shared" si="19"/>
        <v>38000</v>
      </c>
      <c r="Q20" s="68">
        <f t="shared" si="19"/>
        <v>1710000</v>
      </c>
      <c r="R20" s="68">
        <f t="shared" si="13"/>
        <v>50208.333333333336</v>
      </c>
      <c r="S20" s="68">
        <f t="shared" si="14"/>
        <v>45025</v>
      </c>
      <c r="T20" s="68">
        <f t="shared" si="15"/>
        <v>48722.325032866414</v>
      </c>
      <c r="U20" s="68">
        <f t="shared" si="16"/>
        <v>15465.775387394371</v>
      </c>
      <c r="V20" s="69">
        <f t="shared" si="17"/>
        <v>0.30803204091075925</v>
      </c>
      <c r="W20" s="68">
        <f t="shared" si="11"/>
        <v>38000</v>
      </c>
      <c r="X20" s="68">
        <f t="shared" si="12"/>
        <v>1710000</v>
      </c>
      <c r="Y20" s="60" t="s">
        <v>173</v>
      </c>
      <c r="Z20" s="68">
        <v>30</v>
      </c>
      <c r="AA20" s="68">
        <f t="shared" si="18"/>
        <v>1140000</v>
      </c>
      <c r="AB20" s="135"/>
      <c r="AC20" s="144"/>
      <c r="AD20" s="65"/>
      <c r="AE20" s="140"/>
      <c r="AF20" s="73"/>
    </row>
    <row r="21" spans="1:32" ht="45" customHeight="1" x14ac:dyDescent="0.25">
      <c r="A21" s="150">
        <v>14</v>
      </c>
      <c r="B21" s="150">
        <v>54530</v>
      </c>
      <c r="C21" s="356" t="s">
        <v>41</v>
      </c>
      <c r="D21" s="357" t="s">
        <v>42</v>
      </c>
      <c r="E21" s="151" t="s">
        <v>39</v>
      </c>
      <c r="F21" s="150">
        <v>0</v>
      </c>
      <c r="G21" s="152">
        <v>32</v>
      </c>
      <c r="H21" s="152">
        <v>32</v>
      </c>
      <c r="I21" s="153">
        <v>72153204</v>
      </c>
      <c r="J21" s="72">
        <v>38000</v>
      </c>
      <c r="K21" s="72">
        <f t="shared" si="8"/>
        <v>1216000</v>
      </c>
      <c r="L21" s="72">
        <v>78000</v>
      </c>
      <c r="M21" s="72">
        <f t="shared" si="9"/>
        <v>2496000</v>
      </c>
      <c r="N21" s="72">
        <v>10908</v>
      </c>
      <c r="O21" s="68">
        <f t="shared" si="10"/>
        <v>349056</v>
      </c>
      <c r="P21" s="68">
        <f t="shared" si="19"/>
        <v>10908</v>
      </c>
      <c r="Q21" s="68">
        <f t="shared" si="19"/>
        <v>349056</v>
      </c>
      <c r="R21" s="68">
        <f t="shared" si="13"/>
        <v>42302.666666666664</v>
      </c>
      <c r="S21" s="68">
        <f t="shared" si="14"/>
        <v>38000</v>
      </c>
      <c r="T21" s="68">
        <f t="shared" si="15"/>
        <v>31857.2127749926</v>
      </c>
      <c r="U21" s="68">
        <f t="shared" si="16"/>
        <v>33752.315792154666</v>
      </c>
      <c r="V21" s="69">
        <f t="shared" si="17"/>
        <v>0.79787678772389448</v>
      </c>
      <c r="W21" s="68">
        <f t="shared" ref="W21:W24" si="20">+R21</f>
        <v>42302.666666666664</v>
      </c>
      <c r="X21" s="68">
        <f t="shared" si="12"/>
        <v>1353685.3333333333</v>
      </c>
      <c r="Y21" s="61" t="s">
        <v>166</v>
      </c>
      <c r="Z21" s="68">
        <v>31</v>
      </c>
      <c r="AA21" s="68">
        <f t="shared" si="18"/>
        <v>1311382.6666666665</v>
      </c>
      <c r="AB21" s="135"/>
      <c r="AC21" s="144"/>
      <c r="AD21" s="65"/>
      <c r="AF21" s="73"/>
    </row>
    <row r="22" spans="1:32" ht="43.5" customHeight="1" x14ac:dyDescent="0.25">
      <c r="A22" s="150">
        <v>15</v>
      </c>
      <c r="B22" s="150">
        <v>54530</v>
      </c>
      <c r="C22" s="358" t="s">
        <v>43</v>
      </c>
      <c r="D22" s="358" t="s">
        <v>44</v>
      </c>
      <c r="E22" s="154" t="s">
        <v>39</v>
      </c>
      <c r="F22" s="155">
        <v>0</v>
      </c>
      <c r="G22" s="156">
        <v>55</v>
      </c>
      <c r="H22" s="156">
        <v>55</v>
      </c>
      <c r="I22" s="157">
        <v>72153204</v>
      </c>
      <c r="J22" s="72">
        <v>45000</v>
      </c>
      <c r="K22" s="72">
        <f t="shared" si="8"/>
        <v>2475000</v>
      </c>
      <c r="L22" s="72">
        <v>104000</v>
      </c>
      <c r="M22" s="72">
        <f t="shared" si="9"/>
        <v>5720000</v>
      </c>
      <c r="N22" s="72">
        <v>38025</v>
      </c>
      <c r="O22" s="68">
        <f t="shared" si="10"/>
        <v>2091375</v>
      </c>
      <c r="P22" s="68">
        <f t="shared" si="19"/>
        <v>38025</v>
      </c>
      <c r="Q22" s="68">
        <f t="shared" si="19"/>
        <v>2091375</v>
      </c>
      <c r="R22" s="68">
        <f t="shared" si="13"/>
        <v>62341.666666666664</v>
      </c>
      <c r="S22" s="68">
        <f t="shared" si="14"/>
        <v>45000</v>
      </c>
      <c r="T22" s="68">
        <f t="shared" si="15"/>
        <v>56247.733241988928</v>
      </c>
      <c r="U22" s="68">
        <f t="shared" si="16"/>
        <v>36245.347402574764</v>
      </c>
      <c r="V22" s="69">
        <f t="shared" si="17"/>
        <v>0.58139843447520012</v>
      </c>
      <c r="W22" s="68">
        <f t="shared" si="20"/>
        <v>62341.666666666664</v>
      </c>
      <c r="X22" s="68">
        <f t="shared" si="12"/>
        <v>3428791.6666666665</v>
      </c>
      <c r="Y22" s="61" t="s">
        <v>166</v>
      </c>
      <c r="Z22" s="68">
        <v>31.5</v>
      </c>
      <c r="AA22" s="68">
        <f t="shared" si="18"/>
        <v>1963762.5</v>
      </c>
      <c r="AB22" s="135"/>
      <c r="AC22" s="144"/>
      <c r="AD22" s="65"/>
      <c r="AF22" s="73"/>
    </row>
    <row r="23" spans="1:32" ht="23.25" customHeight="1" x14ac:dyDescent="0.25">
      <c r="A23" s="150">
        <v>16</v>
      </c>
      <c r="B23" s="150">
        <v>54560</v>
      </c>
      <c r="C23" s="318" t="s">
        <v>45</v>
      </c>
      <c r="D23" s="318" t="s">
        <v>46</v>
      </c>
      <c r="E23" s="151" t="s">
        <v>18</v>
      </c>
      <c r="F23" s="150">
        <v>0</v>
      </c>
      <c r="G23" s="152">
        <v>15.64</v>
      </c>
      <c r="H23" s="152">
        <v>15.64</v>
      </c>
      <c r="I23" s="153">
        <v>72101501</v>
      </c>
      <c r="J23" s="72">
        <v>48000</v>
      </c>
      <c r="K23" s="72">
        <f t="shared" si="8"/>
        <v>750720</v>
      </c>
      <c r="L23" s="72">
        <v>78000</v>
      </c>
      <c r="M23" s="72">
        <f t="shared" si="9"/>
        <v>1219920</v>
      </c>
      <c r="N23" s="72">
        <v>196043</v>
      </c>
      <c r="O23" s="68">
        <f t="shared" si="10"/>
        <v>3066112.52</v>
      </c>
      <c r="P23" s="68">
        <f t="shared" si="19"/>
        <v>48000</v>
      </c>
      <c r="Q23" s="68">
        <f t="shared" si="19"/>
        <v>750720</v>
      </c>
      <c r="R23" s="68">
        <f t="shared" si="13"/>
        <v>107347.66666666667</v>
      </c>
      <c r="S23" s="68">
        <f t="shared" si="14"/>
        <v>78000</v>
      </c>
      <c r="T23" s="68">
        <f t="shared" si="15"/>
        <v>90204.677872711822</v>
      </c>
      <c r="U23" s="68">
        <f t="shared" si="16"/>
        <v>78263.315904281306</v>
      </c>
      <c r="V23" s="69">
        <f t="shared" si="17"/>
        <v>0.72906396882665947</v>
      </c>
      <c r="W23" s="68">
        <f t="shared" si="20"/>
        <v>107347.66666666667</v>
      </c>
      <c r="X23" s="68">
        <f t="shared" si="12"/>
        <v>1678917.5066666668</v>
      </c>
      <c r="Y23" s="61" t="s">
        <v>166</v>
      </c>
      <c r="Z23" s="68">
        <v>8.64</v>
      </c>
      <c r="AA23" s="68">
        <f t="shared" si="18"/>
        <v>927483.84000000008</v>
      </c>
      <c r="AB23" s="135"/>
      <c r="AC23" s="144"/>
      <c r="AD23" s="65"/>
      <c r="AF23" s="73"/>
    </row>
    <row r="24" spans="1:32" ht="30" customHeight="1" x14ac:dyDescent="0.25">
      <c r="A24" s="150">
        <v>17</v>
      </c>
      <c r="B24" s="150">
        <v>54560</v>
      </c>
      <c r="C24" s="327" t="s">
        <v>47</v>
      </c>
      <c r="D24" s="327"/>
      <c r="E24" s="151" t="s">
        <v>39</v>
      </c>
      <c r="F24" s="150">
        <v>0</v>
      </c>
      <c r="G24" s="152">
        <v>25</v>
      </c>
      <c r="H24" s="152">
        <v>25</v>
      </c>
      <c r="I24" s="153">
        <v>72151402</v>
      </c>
      <c r="J24" s="72">
        <v>18000</v>
      </c>
      <c r="K24" s="72">
        <f t="shared" si="8"/>
        <v>450000</v>
      </c>
      <c r="L24" s="72">
        <v>39000</v>
      </c>
      <c r="M24" s="72">
        <f t="shared" si="9"/>
        <v>975000</v>
      </c>
      <c r="N24" s="72">
        <v>9502</v>
      </c>
      <c r="O24" s="68">
        <f t="shared" si="10"/>
        <v>237550</v>
      </c>
      <c r="P24" s="68">
        <f t="shared" si="19"/>
        <v>9502</v>
      </c>
      <c r="Q24" s="68">
        <f t="shared" si="19"/>
        <v>237550</v>
      </c>
      <c r="R24" s="68">
        <f t="shared" si="13"/>
        <v>22167.333333333332</v>
      </c>
      <c r="S24" s="68">
        <f t="shared" si="14"/>
        <v>18000</v>
      </c>
      <c r="T24" s="68">
        <f t="shared" si="15"/>
        <v>18824.236885940194</v>
      </c>
      <c r="U24" s="68">
        <f t="shared" si="16"/>
        <v>15184.136502723273</v>
      </c>
      <c r="V24" s="69">
        <f t="shared" si="17"/>
        <v>0.68497803837733939</v>
      </c>
      <c r="W24" s="68">
        <f t="shared" si="20"/>
        <v>22167.333333333332</v>
      </c>
      <c r="X24" s="68">
        <f t="shared" si="12"/>
        <v>554183.33333333326</v>
      </c>
      <c r="Y24" s="61" t="s">
        <v>166</v>
      </c>
      <c r="Z24" s="68">
        <v>14.5</v>
      </c>
      <c r="AA24" s="68">
        <f t="shared" si="18"/>
        <v>321426.33333333331</v>
      </c>
      <c r="AB24" s="135"/>
      <c r="AC24" s="144"/>
      <c r="AD24" s="65"/>
      <c r="AF24" s="73"/>
    </row>
    <row r="25" spans="1:32" ht="51.75" customHeight="1" x14ac:dyDescent="0.25">
      <c r="A25" s="150">
        <v>18</v>
      </c>
      <c r="B25" s="150">
        <v>54560</v>
      </c>
      <c r="C25" s="321" t="s">
        <v>48</v>
      </c>
      <c r="D25" s="322"/>
      <c r="E25" s="151" t="s">
        <v>18</v>
      </c>
      <c r="F25" s="150">
        <v>0</v>
      </c>
      <c r="G25" s="152">
        <v>41.1</v>
      </c>
      <c r="H25" s="152">
        <v>41.1</v>
      </c>
      <c r="I25" s="153">
        <v>73151801</v>
      </c>
      <c r="J25" s="72">
        <v>65000</v>
      </c>
      <c r="K25" s="72">
        <f t="shared" si="8"/>
        <v>2671500</v>
      </c>
      <c r="L25" s="72">
        <v>65000</v>
      </c>
      <c r="M25" s="72">
        <f t="shared" si="9"/>
        <v>2671500</v>
      </c>
      <c r="N25" s="72">
        <v>69411</v>
      </c>
      <c r="O25" s="68">
        <f t="shared" si="10"/>
        <v>2852792.1</v>
      </c>
      <c r="P25" s="68">
        <f t="shared" si="19"/>
        <v>65000</v>
      </c>
      <c r="Q25" s="68">
        <f t="shared" si="19"/>
        <v>2671500</v>
      </c>
      <c r="R25" s="68">
        <f>AVERAGE(J25,L25,N25)</f>
        <v>66470.333333333328</v>
      </c>
      <c r="S25" s="68">
        <f>MEDIAN(J25,L25,N25)</f>
        <v>65000</v>
      </c>
      <c r="T25" s="68">
        <f>GEOMEAN(J25,L25,N25)</f>
        <v>66438.273511477222</v>
      </c>
      <c r="U25" s="68">
        <f>STDEV(J25,L25,N25)</f>
        <v>2546.6920373954395</v>
      </c>
      <c r="V25" s="69">
        <f t="shared" si="17"/>
        <v>3.8313212973137487E-2</v>
      </c>
      <c r="W25" s="72">
        <f>+P25</f>
        <v>65000</v>
      </c>
      <c r="X25" s="68">
        <f t="shared" si="12"/>
        <v>2671500</v>
      </c>
      <c r="Y25" s="127" t="s">
        <v>173</v>
      </c>
      <c r="Z25" s="68">
        <v>30.55</v>
      </c>
      <c r="AA25" s="68">
        <f t="shared" si="18"/>
        <v>1985750</v>
      </c>
      <c r="AB25" s="135"/>
      <c r="AC25" s="144"/>
      <c r="AD25" s="65"/>
      <c r="AF25" s="73"/>
    </row>
    <row r="26" spans="1:32" ht="27" customHeight="1" x14ac:dyDescent="0.25">
      <c r="A26" s="150">
        <v>19</v>
      </c>
      <c r="B26" s="150">
        <v>54560</v>
      </c>
      <c r="C26" s="318" t="s">
        <v>49</v>
      </c>
      <c r="D26" s="318" t="s">
        <v>50</v>
      </c>
      <c r="E26" s="151" t="s">
        <v>18</v>
      </c>
      <c r="F26" s="150">
        <v>0</v>
      </c>
      <c r="G26" s="152">
        <v>35.479999999999997</v>
      </c>
      <c r="H26" s="152">
        <v>35.479999999999997</v>
      </c>
      <c r="I26" s="153">
        <v>72101501</v>
      </c>
      <c r="J26" s="68">
        <v>75000</v>
      </c>
      <c r="K26" s="68">
        <f t="shared" si="8"/>
        <v>2660999.9999999995</v>
      </c>
      <c r="L26" s="68">
        <v>78000</v>
      </c>
      <c r="M26" s="68">
        <f t="shared" si="9"/>
        <v>2767439.9999999995</v>
      </c>
      <c r="N26" s="68">
        <v>196043</v>
      </c>
      <c r="O26" s="68">
        <f t="shared" si="10"/>
        <v>6955605.6399999997</v>
      </c>
      <c r="P26" s="68">
        <f t="shared" si="19"/>
        <v>75000</v>
      </c>
      <c r="Q26" s="68">
        <f t="shared" si="19"/>
        <v>2660999.9999999995</v>
      </c>
      <c r="R26" s="68">
        <f t="shared" si="13"/>
        <v>116347.66666666667</v>
      </c>
      <c r="S26" s="68">
        <f t="shared" si="14"/>
        <v>78000</v>
      </c>
      <c r="T26" s="68">
        <f t="shared" si="15"/>
        <v>104673.25638840423</v>
      </c>
      <c r="U26" s="68">
        <f t="shared" si="16"/>
        <v>69034.481357748547</v>
      </c>
      <c r="V26" s="69">
        <f t="shared" si="17"/>
        <v>0.59334650479524198</v>
      </c>
      <c r="W26" s="68">
        <f>+R26</f>
        <v>116347.66666666667</v>
      </c>
      <c r="X26" s="68">
        <f t="shared" si="12"/>
        <v>4128015.2133333329</v>
      </c>
      <c r="Y26" s="60" t="s">
        <v>166</v>
      </c>
      <c r="Z26" s="68">
        <v>20.74</v>
      </c>
      <c r="AA26" s="68">
        <f t="shared" si="18"/>
        <v>2413050.6066666665</v>
      </c>
      <c r="AB26" s="135"/>
      <c r="AC26" s="144"/>
      <c r="AD26" s="65"/>
      <c r="AF26" s="73"/>
    </row>
    <row r="27" spans="1:32" x14ac:dyDescent="0.25">
      <c r="A27" s="158"/>
      <c r="B27" s="158"/>
      <c r="C27" s="159"/>
      <c r="D27" s="159"/>
      <c r="E27" s="160"/>
      <c r="F27" s="158"/>
      <c r="G27" s="158"/>
      <c r="H27" s="158"/>
      <c r="I27" s="161"/>
      <c r="J27" s="78"/>
      <c r="K27" s="78"/>
      <c r="L27" s="78"/>
      <c r="M27" s="78"/>
      <c r="N27" s="78"/>
      <c r="O27" s="78"/>
      <c r="P27" s="78"/>
      <c r="Q27" s="78"/>
      <c r="R27" s="74"/>
      <c r="S27" s="74"/>
      <c r="T27" s="74"/>
      <c r="U27" s="74"/>
      <c r="V27" s="74"/>
      <c r="W27" s="74"/>
      <c r="X27" s="74"/>
      <c r="Y27" s="74"/>
      <c r="AC27" s="65"/>
      <c r="AD27" s="65"/>
      <c r="AF27" s="73"/>
    </row>
    <row r="28" spans="1:32" x14ac:dyDescent="0.25">
      <c r="A28" s="320" t="s">
        <v>2</v>
      </c>
      <c r="B28" s="320"/>
      <c r="C28" s="320"/>
      <c r="D28" s="320"/>
      <c r="E28" s="320" t="s">
        <v>3</v>
      </c>
      <c r="F28" s="320"/>
      <c r="G28" s="320" t="s">
        <v>4</v>
      </c>
      <c r="H28" s="320"/>
      <c r="I28" s="320"/>
      <c r="J28" s="78"/>
      <c r="K28" s="78"/>
      <c r="L28" s="78"/>
      <c r="M28" s="78"/>
      <c r="N28" s="78"/>
      <c r="O28" s="78"/>
      <c r="P28" s="78"/>
      <c r="Q28" s="78"/>
      <c r="R28" s="74"/>
      <c r="S28" s="74"/>
      <c r="T28" s="74"/>
      <c r="U28" s="74"/>
      <c r="V28" s="74"/>
      <c r="W28" s="74"/>
      <c r="X28" s="74"/>
      <c r="Y28" s="74"/>
      <c r="AC28" s="65"/>
      <c r="AD28" s="65"/>
      <c r="AF28" s="73"/>
    </row>
    <row r="29" spans="1:32" ht="15" customHeight="1" x14ac:dyDescent="0.25">
      <c r="A29" s="320" t="s">
        <v>51</v>
      </c>
      <c r="B29" s="320"/>
      <c r="C29" s="320"/>
      <c r="D29" s="320"/>
      <c r="E29" s="320" t="s">
        <v>52</v>
      </c>
      <c r="F29" s="320"/>
      <c r="G29" s="320"/>
      <c r="H29" s="320"/>
      <c r="I29" s="320"/>
      <c r="J29" s="262" t="s">
        <v>162</v>
      </c>
      <c r="K29" s="262"/>
      <c r="L29" s="263" t="s">
        <v>164</v>
      </c>
      <c r="M29" s="263"/>
      <c r="N29" s="264" t="s">
        <v>163</v>
      </c>
      <c r="O29" s="264"/>
      <c r="P29" s="265" t="s">
        <v>159</v>
      </c>
      <c r="Q29" s="265"/>
      <c r="R29" s="266" t="s">
        <v>166</v>
      </c>
      <c r="S29" s="331" t="s">
        <v>167</v>
      </c>
      <c r="T29" s="331" t="s">
        <v>168</v>
      </c>
      <c r="U29" s="331" t="s">
        <v>169</v>
      </c>
      <c r="V29" s="350" t="s">
        <v>174</v>
      </c>
      <c r="W29" s="271" t="s">
        <v>187</v>
      </c>
      <c r="X29" s="272"/>
      <c r="Y29" s="308" t="s">
        <v>171</v>
      </c>
      <c r="Z29" s="300" t="s">
        <v>183</v>
      </c>
      <c r="AA29" s="301"/>
      <c r="AB29" s="314" t="s">
        <v>197</v>
      </c>
      <c r="AC29" s="314" t="s">
        <v>198</v>
      </c>
      <c r="AD29" s="65"/>
      <c r="AF29" s="73"/>
    </row>
    <row r="30" spans="1:32" ht="15.75" customHeight="1" x14ac:dyDescent="0.25">
      <c r="A30" s="146" t="s">
        <v>7</v>
      </c>
      <c r="B30" s="147" t="s">
        <v>8</v>
      </c>
      <c r="C30" s="320" t="s">
        <v>9</v>
      </c>
      <c r="D30" s="320"/>
      <c r="E30" s="147" t="s">
        <v>10</v>
      </c>
      <c r="F30" s="148" t="s">
        <v>11</v>
      </c>
      <c r="G30" s="147" t="s">
        <v>12</v>
      </c>
      <c r="H30" s="148" t="s">
        <v>13</v>
      </c>
      <c r="I30" s="147" t="s">
        <v>14</v>
      </c>
      <c r="J30" s="121" t="s">
        <v>160</v>
      </c>
      <c r="K30" s="121" t="s">
        <v>161</v>
      </c>
      <c r="L30" s="122" t="s">
        <v>160</v>
      </c>
      <c r="M30" s="122" t="s">
        <v>161</v>
      </c>
      <c r="N30" s="123" t="s">
        <v>160</v>
      </c>
      <c r="O30" s="123" t="s">
        <v>161</v>
      </c>
      <c r="P30" s="76" t="s">
        <v>160</v>
      </c>
      <c r="Q30" s="76" t="s">
        <v>161</v>
      </c>
      <c r="R30" s="266"/>
      <c r="S30" s="331"/>
      <c r="T30" s="331"/>
      <c r="U30" s="331"/>
      <c r="V30" s="351"/>
      <c r="W30" s="304"/>
      <c r="X30" s="352"/>
      <c r="Y30" s="308"/>
      <c r="Z30" s="124" t="s">
        <v>185</v>
      </c>
      <c r="AA30" s="124" t="s">
        <v>161</v>
      </c>
      <c r="AB30" s="315"/>
      <c r="AC30" s="315"/>
      <c r="AD30" s="65"/>
      <c r="AF30" s="73"/>
    </row>
    <row r="31" spans="1:32" ht="35.25" customHeight="1" x14ac:dyDescent="0.25">
      <c r="A31" s="150">
        <v>20</v>
      </c>
      <c r="B31" s="151">
        <v>54699</v>
      </c>
      <c r="C31" s="319" t="s">
        <v>53</v>
      </c>
      <c r="D31" s="319" t="s">
        <v>54</v>
      </c>
      <c r="E31" s="151" t="s">
        <v>18</v>
      </c>
      <c r="F31" s="150">
        <v>0</v>
      </c>
      <c r="G31" s="152">
        <v>15.45</v>
      </c>
      <c r="H31" s="152">
        <v>15.45</v>
      </c>
      <c r="I31" s="153">
        <v>72153605</v>
      </c>
      <c r="J31" s="72">
        <v>280000</v>
      </c>
      <c r="K31" s="72">
        <f t="shared" ref="K31:K51" si="21">H31*J31</f>
        <v>4326000</v>
      </c>
      <c r="L31" s="72">
        <v>325000</v>
      </c>
      <c r="M31" s="72">
        <f t="shared" ref="M31:M51" si="22">H31*L31</f>
        <v>5021250</v>
      </c>
      <c r="N31" s="72">
        <v>74744</v>
      </c>
      <c r="O31" s="72">
        <f t="shared" ref="O31:O51" si="23">H31*N31</f>
        <v>1154794.8</v>
      </c>
      <c r="P31" s="68">
        <f t="shared" ref="P31:Q46" si="24">MIN(J31,L31,N31)</f>
        <v>74744</v>
      </c>
      <c r="Q31" s="68">
        <f t="shared" si="24"/>
        <v>1154794.8</v>
      </c>
      <c r="R31" s="71">
        <f>AVERAGE(J31,L31,N31)</f>
        <v>226581.33333333334</v>
      </c>
      <c r="S31" s="68">
        <f t="shared" ref="S31:S50" si="25">MEDIAN(J31,L31,N31)</f>
        <v>280000</v>
      </c>
      <c r="T31" s="68">
        <f>GEOMEAN(J31,L31,N31)</f>
        <v>189469.4710672441</v>
      </c>
      <c r="U31" s="68">
        <f>STDEV(J31,L31,N31)</f>
        <v>133406.07874206229</v>
      </c>
      <c r="V31" s="69">
        <f>U31/R31</f>
        <v>0.58877788730196501</v>
      </c>
      <c r="W31" s="68">
        <f t="shared" ref="W31:W50" si="26">+R31</f>
        <v>226581.33333333334</v>
      </c>
      <c r="X31" s="68">
        <f t="shared" ref="X31:X51" si="27">H31*W31</f>
        <v>3500681.6</v>
      </c>
      <c r="Y31" s="61" t="s">
        <v>175</v>
      </c>
      <c r="Z31" s="68">
        <v>9.73</v>
      </c>
      <c r="AA31" s="68">
        <f>W31*Z31</f>
        <v>2204636.3733333335</v>
      </c>
      <c r="AB31" s="135"/>
      <c r="AC31" s="144"/>
      <c r="AD31" s="65"/>
      <c r="AF31" s="73"/>
    </row>
    <row r="32" spans="1:32" ht="45" customHeight="1" x14ac:dyDescent="0.25">
      <c r="A32" s="150">
        <v>21</v>
      </c>
      <c r="B32" s="151">
        <v>54699</v>
      </c>
      <c r="C32" s="318" t="s">
        <v>55</v>
      </c>
      <c r="D32" s="318" t="s">
        <v>56</v>
      </c>
      <c r="E32" s="151" t="s">
        <v>39</v>
      </c>
      <c r="F32" s="150">
        <v>0</v>
      </c>
      <c r="G32" s="152">
        <v>25</v>
      </c>
      <c r="H32" s="152">
        <v>25</v>
      </c>
      <c r="I32" s="153">
        <v>73121506</v>
      </c>
      <c r="J32" s="72">
        <v>55000</v>
      </c>
      <c r="K32" s="72">
        <f t="shared" si="21"/>
        <v>1375000</v>
      </c>
      <c r="L32" s="72">
        <v>104000</v>
      </c>
      <c r="M32" s="72">
        <f t="shared" si="22"/>
        <v>2600000</v>
      </c>
      <c r="N32" s="72">
        <v>19200</v>
      </c>
      <c r="O32" s="72">
        <f t="shared" si="23"/>
        <v>480000</v>
      </c>
      <c r="P32" s="68">
        <f t="shared" si="24"/>
        <v>19200</v>
      </c>
      <c r="Q32" s="68">
        <f t="shared" si="24"/>
        <v>480000</v>
      </c>
      <c r="R32" s="68">
        <f t="shared" ref="R32:R50" si="28">AVERAGE(J32,L32,N32)</f>
        <v>59400</v>
      </c>
      <c r="S32" s="68">
        <f t="shared" si="25"/>
        <v>55000</v>
      </c>
      <c r="T32" s="68">
        <f t="shared" ref="T32:T50" si="29">GEOMEAN(J32,L32,N32)</f>
        <v>47888.630690335041</v>
      </c>
      <c r="U32" s="68">
        <f t="shared" ref="U32:U50" si="30">STDEV(J32,L32,N32)</f>
        <v>42570.882067441358</v>
      </c>
      <c r="V32" s="69">
        <f t="shared" ref="V32:V50" si="31">U32/R32</f>
        <v>0.71668151628689158</v>
      </c>
      <c r="W32" s="68">
        <f t="shared" si="26"/>
        <v>59400</v>
      </c>
      <c r="X32" s="68">
        <f t="shared" si="27"/>
        <v>1485000</v>
      </c>
      <c r="Y32" s="61" t="s">
        <v>175</v>
      </c>
      <c r="Z32" s="68">
        <v>14</v>
      </c>
      <c r="AA32" s="68">
        <f t="shared" ref="AA32:AA51" si="32">W32*Z32</f>
        <v>831600</v>
      </c>
      <c r="AB32" s="135"/>
      <c r="AC32" s="144"/>
      <c r="AD32" s="65"/>
      <c r="AF32" s="73"/>
    </row>
    <row r="33" spans="1:32" ht="57" customHeight="1" x14ac:dyDescent="0.25">
      <c r="A33" s="150">
        <v>22</v>
      </c>
      <c r="B33" s="151">
        <v>54611</v>
      </c>
      <c r="C33" s="318" t="s">
        <v>57</v>
      </c>
      <c r="D33" s="318"/>
      <c r="E33" s="151" t="s">
        <v>58</v>
      </c>
      <c r="F33" s="150">
        <v>0</v>
      </c>
      <c r="G33" s="152">
        <v>7</v>
      </c>
      <c r="H33" s="152">
        <v>7</v>
      </c>
      <c r="I33" s="153" t="s">
        <v>59</v>
      </c>
      <c r="J33" s="72">
        <v>70000</v>
      </c>
      <c r="K33" s="72">
        <f t="shared" si="21"/>
        <v>490000</v>
      </c>
      <c r="L33" s="72">
        <v>52000</v>
      </c>
      <c r="M33" s="72">
        <f t="shared" si="22"/>
        <v>364000</v>
      </c>
      <c r="N33" s="72">
        <v>78520</v>
      </c>
      <c r="O33" s="72">
        <f t="shared" si="23"/>
        <v>549640</v>
      </c>
      <c r="P33" s="68">
        <f t="shared" si="24"/>
        <v>52000</v>
      </c>
      <c r="Q33" s="68">
        <f t="shared" si="24"/>
        <v>364000</v>
      </c>
      <c r="R33" s="68">
        <f>AVERAGE(J33,L33,N33)</f>
        <v>66840</v>
      </c>
      <c r="S33" s="68">
        <f t="shared" si="25"/>
        <v>70000</v>
      </c>
      <c r="T33" s="68">
        <f>GEOMEAN(J33,L33,N33)</f>
        <v>65870.94462827043</v>
      </c>
      <c r="U33" s="68">
        <f>STDEV(J33,L33,N33)</f>
        <v>13539.45346016596</v>
      </c>
      <c r="V33" s="69">
        <f t="shared" si="31"/>
        <v>0.20256513255783901</v>
      </c>
      <c r="W33" s="68">
        <f>+P33</f>
        <v>52000</v>
      </c>
      <c r="X33" s="68">
        <f t="shared" si="27"/>
        <v>364000</v>
      </c>
      <c r="Y33" s="60" t="s">
        <v>173</v>
      </c>
      <c r="Z33" s="68">
        <v>5</v>
      </c>
      <c r="AA33" s="68">
        <f t="shared" si="32"/>
        <v>260000</v>
      </c>
      <c r="AB33" s="135"/>
      <c r="AC33" s="144"/>
      <c r="AD33" s="65"/>
      <c r="AF33" s="73"/>
    </row>
    <row r="34" spans="1:32" ht="39.75" customHeight="1" x14ac:dyDescent="0.25">
      <c r="A34" s="150">
        <v>23</v>
      </c>
      <c r="B34" s="150">
        <v>54622</v>
      </c>
      <c r="C34" s="319" t="s">
        <v>60</v>
      </c>
      <c r="D34" s="319"/>
      <c r="E34" s="151" t="s">
        <v>31</v>
      </c>
      <c r="F34" s="150">
        <v>0</v>
      </c>
      <c r="G34" s="152">
        <v>2</v>
      </c>
      <c r="H34" s="152">
        <v>2</v>
      </c>
      <c r="I34" s="153">
        <v>72101510</v>
      </c>
      <c r="J34" s="72">
        <v>850000</v>
      </c>
      <c r="K34" s="72">
        <f t="shared" si="21"/>
        <v>1700000</v>
      </c>
      <c r="L34" s="72">
        <v>325000</v>
      </c>
      <c r="M34" s="72">
        <f t="shared" si="22"/>
        <v>650000</v>
      </c>
      <c r="N34" s="72">
        <v>736249</v>
      </c>
      <c r="O34" s="72">
        <f t="shared" si="23"/>
        <v>1472498</v>
      </c>
      <c r="P34" s="68">
        <f t="shared" si="24"/>
        <v>325000</v>
      </c>
      <c r="Q34" s="68">
        <f t="shared" si="24"/>
        <v>650000</v>
      </c>
      <c r="R34" s="71">
        <f>AVERAGE(J34,L34,N34)</f>
        <v>637083</v>
      </c>
      <c r="S34" s="68">
        <f t="shared" si="25"/>
        <v>736249</v>
      </c>
      <c r="T34" s="68">
        <f t="shared" si="29"/>
        <v>588088.02329822816</v>
      </c>
      <c r="U34" s="68">
        <f t="shared" si="30"/>
        <v>276191.3678357816</v>
      </c>
      <c r="V34" s="69">
        <f t="shared" si="31"/>
        <v>0.43352493762316935</v>
      </c>
      <c r="W34" s="68">
        <f>+P34</f>
        <v>325000</v>
      </c>
      <c r="X34" s="68">
        <f t="shared" si="27"/>
        <v>650000</v>
      </c>
      <c r="Y34" s="60" t="s">
        <v>173</v>
      </c>
      <c r="Z34" s="68">
        <v>1</v>
      </c>
      <c r="AA34" s="68">
        <f t="shared" si="32"/>
        <v>325000</v>
      </c>
      <c r="AB34" s="135"/>
      <c r="AC34" s="144"/>
      <c r="AD34" s="65"/>
      <c r="AF34" s="73"/>
    </row>
    <row r="35" spans="1:32" ht="117.75" customHeight="1" x14ac:dyDescent="0.25">
      <c r="A35" s="150">
        <v>24</v>
      </c>
      <c r="B35" s="151">
        <v>54611</v>
      </c>
      <c r="C35" s="347" t="s">
        <v>61</v>
      </c>
      <c r="D35" s="347" t="s">
        <v>62</v>
      </c>
      <c r="E35" s="151" t="s">
        <v>58</v>
      </c>
      <c r="F35" s="150">
        <v>0</v>
      </c>
      <c r="G35" s="152">
        <v>4</v>
      </c>
      <c r="H35" s="152">
        <v>4</v>
      </c>
      <c r="I35" s="153" t="s">
        <v>59</v>
      </c>
      <c r="J35" s="72">
        <v>140000</v>
      </c>
      <c r="K35" s="72">
        <f t="shared" si="21"/>
        <v>560000</v>
      </c>
      <c r="L35" s="72">
        <v>45500</v>
      </c>
      <c r="M35" s="72">
        <f t="shared" si="22"/>
        <v>182000</v>
      </c>
      <c r="N35" s="72">
        <v>51220</v>
      </c>
      <c r="O35" s="72">
        <f t="shared" si="23"/>
        <v>204880</v>
      </c>
      <c r="P35" s="68">
        <f t="shared" si="24"/>
        <v>45500</v>
      </c>
      <c r="Q35" s="68">
        <f t="shared" si="24"/>
        <v>182000</v>
      </c>
      <c r="R35" s="68">
        <f>AVERAGE(J35,L35,N35)</f>
        <v>78906.666666666672</v>
      </c>
      <c r="S35" s="68">
        <f t="shared" si="25"/>
        <v>51220</v>
      </c>
      <c r="T35" s="68">
        <f>GEOMEAN(J35,L35,N35)</f>
        <v>68842.981187807614</v>
      </c>
      <c r="U35" s="68">
        <f>STDEV(J35,L35,N35)</f>
        <v>52985.621949103646</v>
      </c>
      <c r="V35" s="69">
        <f t="shared" si="31"/>
        <v>0.67149740557329729</v>
      </c>
      <c r="W35" s="68">
        <f>+R35</f>
        <v>78906.666666666672</v>
      </c>
      <c r="X35" s="68">
        <f t="shared" si="27"/>
        <v>315626.66666666669</v>
      </c>
      <c r="Y35" s="61" t="s">
        <v>166</v>
      </c>
      <c r="Z35" s="68">
        <v>2</v>
      </c>
      <c r="AA35" s="68">
        <f t="shared" si="32"/>
        <v>157813.33333333334</v>
      </c>
      <c r="AB35" s="135"/>
      <c r="AC35" s="144"/>
      <c r="AD35" s="65"/>
      <c r="AF35" s="73"/>
    </row>
    <row r="36" spans="1:32" ht="47.25" customHeight="1" x14ac:dyDescent="0.25">
      <c r="A36" s="150">
        <v>25</v>
      </c>
      <c r="B36" s="151">
        <v>54621</v>
      </c>
      <c r="C36" s="319" t="s">
        <v>63</v>
      </c>
      <c r="D36" s="319"/>
      <c r="E36" s="151" t="s">
        <v>58</v>
      </c>
      <c r="F36" s="150">
        <v>0</v>
      </c>
      <c r="G36" s="152">
        <v>6</v>
      </c>
      <c r="H36" s="152">
        <v>6</v>
      </c>
      <c r="I36" s="153" t="s">
        <v>64</v>
      </c>
      <c r="J36" s="72">
        <v>150000</v>
      </c>
      <c r="K36" s="72">
        <f t="shared" si="21"/>
        <v>900000</v>
      </c>
      <c r="L36" s="72">
        <v>260000</v>
      </c>
      <c r="M36" s="72">
        <f t="shared" si="22"/>
        <v>1560000</v>
      </c>
      <c r="N36" s="72">
        <v>390250</v>
      </c>
      <c r="O36" s="72">
        <f t="shared" si="23"/>
        <v>2341500</v>
      </c>
      <c r="P36" s="68">
        <f t="shared" si="24"/>
        <v>150000</v>
      </c>
      <c r="Q36" s="68">
        <f t="shared" si="24"/>
        <v>900000</v>
      </c>
      <c r="R36" s="68">
        <f>AVERAGE(J36,L36,N36)</f>
        <v>266750</v>
      </c>
      <c r="S36" s="68">
        <f t="shared" si="25"/>
        <v>260000</v>
      </c>
      <c r="T36" s="68">
        <f>GEOMEAN(J36,L36,N36)</f>
        <v>247819.70723737855</v>
      </c>
      <c r="U36" s="68">
        <f>STDEV(J36,L36,N36)</f>
        <v>120267.15054411159</v>
      </c>
      <c r="V36" s="69">
        <f t="shared" si="31"/>
        <v>0.45086092050276133</v>
      </c>
      <c r="W36" s="68">
        <f>+P36</f>
        <v>150000</v>
      </c>
      <c r="X36" s="68">
        <f t="shared" si="27"/>
        <v>900000</v>
      </c>
      <c r="Y36" s="60" t="s">
        <v>173</v>
      </c>
      <c r="Z36" s="68">
        <v>3</v>
      </c>
      <c r="AA36" s="68">
        <f t="shared" si="32"/>
        <v>450000</v>
      </c>
      <c r="AB36" s="135"/>
      <c r="AC36" s="144"/>
      <c r="AD36" s="65"/>
      <c r="AF36" s="73"/>
    </row>
    <row r="37" spans="1:32" ht="21" customHeight="1" x14ac:dyDescent="0.25">
      <c r="A37" s="150">
        <v>26</v>
      </c>
      <c r="B37" s="151">
        <v>54621</v>
      </c>
      <c r="C37" s="318" t="s">
        <v>65</v>
      </c>
      <c r="D37" s="318" t="s">
        <v>66</v>
      </c>
      <c r="E37" s="151" t="s">
        <v>58</v>
      </c>
      <c r="F37" s="150">
        <v>0</v>
      </c>
      <c r="G37" s="152">
        <v>15</v>
      </c>
      <c r="H37" s="152">
        <v>15</v>
      </c>
      <c r="I37" s="153" t="s">
        <v>64</v>
      </c>
      <c r="J37" s="68">
        <v>65000</v>
      </c>
      <c r="K37" s="68">
        <f t="shared" si="21"/>
        <v>975000</v>
      </c>
      <c r="L37" s="68">
        <v>39000</v>
      </c>
      <c r="M37" s="68">
        <f t="shared" si="22"/>
        <v>585000</v>
      </c>
      <c r="N37" s="68">
        <v>44296</v>
      </c>
      <c r="O37" s="68">
        <f t="shared" si="23"/>
        <v>664440</v>
      </c>
      <c r="P37" s="68">
        <f t="shared" si="24"/>
        <v>39000</v>
      </c>
      <c r="Q37" s="68">
        <f t="shared" si="24"/>
        <v>585000</v>
      </c>
      <c r="R37" s="68">
        <f>AVERAGE(J37,L37,N37)</f>
        <v>49432</v>
      </c>
      <c r="S37" s="68">
        <f t="shared" si="25"/>
        <v>44296</v>
      </c>
      <c r="T37" s="68">
        <f t="shared" si="29"/>
        <v>48244.464630278548</v>
      </c>
      <c r="U37" s="68">
        <f t="shared" si="30"/>
        <v>13739.864337030405</v>
      </c>
      <c r="V37" s="69">
        <f t="shared" si="31"/>
        <v>0.2779548538806928</v>
      </c>
      <c r="W37" s="68">
        <f>+P37</f>
        <v>39000</v>
      </c>
      <c r="X37" s="68">
        <f t="shared" si="27"/>
        <v>585000</v>
      </c>
      <c r="Y37" s="60" t="s">
        <v>173</v>
      </c>
      <c r="Z37" s="68">
        <v>15</v>
      </c>
      <c r="AA37" s="68">
        <f t="shared" si="32"/>
        <v>585000</v>
      </c>
      <c r="AB37" s="135"/>
      <c r="AC37" s="144"/>
      <c r="AD37" s="65"/>
      <c r="AF37" s="73"/>
    </row>
    <row r="38" spans="1:32" ht="20.25" customHeight="1" x14ac:dyDescent="0.25">
      <c r="A38" s="150">
        <v>27</v>
      </c>
      <c r="B38" s="151">
        <v>54621</v>
      </c>
      <c r="C38" s="318" t="s">
        <v>67</v>
      </c>
      <c r="D38" s="318" t="s">
        <v>68</v>
      </c>
      <c r="E38" s="151" t="s">
        <v>58</v>
      </c>
      <c r="F38" s="150">
        <v>0</v>
      </c>
      <c r="G38" s="152">
        <v>15</v>
      </c>
      <c r="H38" s="152">
        <v>15</v>
      </c>
      <c r="I38" s="153" t="s">
        <v>64</v>
      </c>
      <c r="J38" s="72">
        <v>150000</v>
      </c>
      <c r="K38" s="72">
        <f t="shared" si="21"/>
        <v>2250000</v>
      </c>
      <c r="L38" s="72">
        <v>195000</v>
      </c>
      <c r="M38" s="72">
        <f t="shared" si="22"/>
        <v>2925000</v>
      </c>
      <c r="N38" s="72">
        <v>95021</v>
      </c>
      <c r="O38" s="72">
        <f t="shared" si="23"/>
        <v>1425315</v>
      </c>
      <c r="P38" s="68">
        <f t="shared" si="24"/>
        <v>95021</v>
      </c>
      <c r="Q38" s="68">
        <f t="shared" si="24"/>
        <v>1425315</v>
      </c>
      <c r="R38" s="68">
        <f t="shared" si="28"/>
        <v>146673.66666666666</v>
      </c>
      <c r="S38" s="68">
        <f>MEDIAN(J38,L38,N38)</f>
        <v>150000</v>
      </c>
      <c r="T38" s="68">
        <f>GEOMEAN(J38,L38,N38)</f>
        <v>140598.86744034343</v>
      </c>
      <c r="U38" s="68">
        <f>STDEV(J38,L38,N38)</f>
        <v>50072.432338896142</v>
      </c>
      <c r="V38" s="69">
        <f t="shared" si="31"/>
        <v>0.34138665431124521</v>
      </c>
      <c r="W38" s="68">
        <f>+P38</f>
        <v>95021</v>
      </c>
      <c r="X38" s="68">
        <f t="shared" si="27"/>
        <v>1425315</v>
      </c>
      <c r="Y38" s="60" t="s">
        <v>173</v>
      </c>
      <c r="Z38" s="68">
        <v>7</v>
      </c>
      <c r="AA38" s="68">
        <f t="shared" si="32"/>
        <v>665147</v>
      </c>
      <c r="AB38" s="135"/>
      <c r="AC38" s="144"/>
      <c r="AD38" s="65"/>
      <c r="AF38" s="73"/>
    </row>
    <row r="39" spans="1:32" ht="21" customHeight="1" x14ac:dyDescent="0.25">
      <c r="A39" s="150">
        <v>28</v>
      </c>
      <c r="B39" s="151">
        <v>54621</v>
      </c>
      <c r="C39" s="318" t="s">
        <v>69</v>
      </c>
      <c r="D39" s="318" t="s">
        <v>70</v>
      </c>
      <c r="E39" s="151" t="s">
        <v>58</v>
      </c>
      <c r="F39" s="150">
        <v>0</v>
      </c>
      <c r="G39" s="152">
        <v>4</v>
      </c>
      <c r="H39" s="152">
        <v>4</v>
      </c>
      <c r="I39" s="153" t="s">
        <v>64</v>
      </c>
      <c r="J39" s="72">
        <v>78000</v>
      </c>
      <c r="K39" s="72">
        <f t="shared" si="21"/>
        <v>312000</v>
      </c>
      <c r="L39" s="72">
        <v>65000</v>
      </c>
      <c r="M39" s="72">
        <f t="shared" si="22"/>
        <v>260000</v>
      </c>
      <c r="N39" s="72">
        <v>135128</v>
      </c>
      <c r="O39" s="72">
        <f t="shared" si="23"/>
        <v>540512</v>
      </c>
      <c r="P39" s="68">
        <f t="shared" si="24"/>
        <v>65000</v>
      </c>
      <c r="Q39" s="68">
        <f t="shared" si="24"/>
        <v>260000</v>
      </c>
      <c r="R39" s="68">
        <f>AVERAGE(J39,L39,N39)</f>
        <v>92709.333333333328</v>
      </c>
      <c r="S39" s="68">
        <f>MEDIAN(J39,L39,N39)</f>
        <v>78000</v>
      </c>
      <c r="T39" s="68">
        <f>GEOMEAN(J39,L39,N39)</f>
        <v>88155.842994008126</v>
      </c>
      <c r="U39" s="68">
        <f t="shared" si="30"/>
        <v>37306.265711450324</v>
      </c>
      <c r="V39" s="69">
        <f t="shared" si="31"/>
        <v>0.40240032335597631</v>
      </c>
      <c r="W39" s="68">
        <f>+P39</f>
        <v>65000</v>
      </c>
      <c r="X39" s="68">
        <f t="shared" si="27"/>
        <v>260000</v>
      </c>
      <c r="Y39" s="60" t="s">
        <v>173</v>
      </c>
      <c r="Z39" s="68">
        <v>2</v>
      </c>
      <c r="AA39" s="68">
        <f t="shared" si="32"/>
        <v>130000</v>
      </c>
      <c r="AB39" s="135"/>
      <c r="AC39" s="144"/>
      <c r="AD39" s="65"/>
      <c r="AF39" s="73"/>
    </row>
    <row r="40" spans="1:32" ht="20.25" customHeight="1" x14ac:dyDescent="0.25">
      <c r="A40" s="150">
        <v>29</v>
      </c>
      <c r="B40" s="151">
        <v>54621</v>
      </c>
      <c r="C40" s="318" t="s">
        <v>71</v>
      </c>
      <c r="D40" s="318" t="s">
        <v>72</v>
      </c>
      <c r="E40" s="151" t="s">
        <v>58</v>
      </c>
      <c r="F40" s="150">
        <v>0</v>
      </c>
      <c r="G40" s="152">
        <v>13</v>
      </c>
      <c r="H40" s="152">
        <v>13</v>
      </c>
      <c r="I40" s="153" t="s">
        <v>64</v>
      </c>
      <c r="J40" s="72">
        <v>32000</v>
      </c>
      <c r="K40" s="72">
        <f t="shared" si="21"/>
        <v>416000</v>
      </c>
      <c r="L40" s="72">
        <v>65000</v>
      </c>
      <c r="M40" s="72">
        <f t="shared" si="22"/>
        <v>845000</v>
      </c>
      <c r="N40" s="72">
        <v>105350</v>
      </c>
      <c r="O40" s="72">
        <f t="shared" si="23"/>
        <v>1369550</v>
      </c>
      <c r="P40" s="68">
        <f t="shared" si="24"/>
        <v>32000</v>
      </c>
      <c r="Q40" s="68">
        <f t="shared" si="24"/>
        <v>416000</v>
      </c>
      <c r="R40" s="68">
        <f t="shared" si="28"/>
        <v>67450</v>
      </c>
      <c r="S40" s="68">
        <f t="shared" si="25"/>
        <v>65000</v>
      </c>
      <c r="T40" s="68">
        <f t="shared" si="29"/>
        <v>60288.242681469848</v>
      </c>
      <c r="U40" s="68">
        <f t="shared" si="30"/>
        <v>36736.323985940675</v>
      </c>
      <c r="V40" s="69">
        <f t="shared" si="31"/>
        <v>0.54464527777525096</v>
      </c>
      <c r="W40" s="68">
        <f t="shared" si="26"/>
        <v>67450</v>
      </c>
      <c r="X40" s="68">
        <f t="shared" si="27"/>
        <v>876850</v>
      </c>
      <c r="Y40" s="61" t="s">
        <v>166</v>
      </c>
      <c r="Z40" s="68">
        <v>6</v>
      </c>
      <c r="AA40" s="68">
        <f t="shared" si="32"/>
        <v>404700</v>
      </c>
      <c r="AB40" s="135"/>
      <c r="AC40" s="144"/>
      <c r="AD40" s="65"/>
      <c r="AE40" s="140"/>
      <c r="AF40" s="73"/>
    </row>
    <row r="41" spans="1:32" ht="26.25" customHeight="1" x14ac:dyDescent="0.25">
      <c r="A41" s="150">
        <v>30</v>
      </c>
      <c r="B41" s="151">
        <v>54621</v>
      </c>
      <c r="C41" s="318" t="s">
        <v>73</v>
      </c>
      <c r="D41" s="318" t="s">
        <v>74</v>
      </c>
      <c r="E41" s="151" t="s">
        <v>58</v>
      </c>
      <c r="F41" s="150">
        <v>0</v>
      </c>
      <c r="G41" s="152">
        <v>4</v>
      </c>
      <c r="H41" s="152">
        <v>4</v>
      </c>
      <c r="I41" s="153" t="s">
        <v>64</v>
      </c>
      <c r="J41" s="72">
        <v>120000</v>
      </c>
      <c r="K41" s="72">
        <f t="shared" si="21"/>
        <v>480000</v>
      </c>
      <c r="L41" s="72">
        <v>195000</v>
      </c>
      <c r="M41" s="72">
        <f t="shared" si="22"/>
        <v>780000</v>
      </c>
      <c r="N41" s="72">
        <v>44640</v>
      </c>
      <c r="O41" s="72">
        <f t="shared" si="23"/>
        <v>178560</v>
      </c>
      <c r="P41" s="68">
        <f t="shared" si="24"/>
        <v>44640</v>
      </c>
      <c r="Q41" s="68">
        <f t="shared" si="24"/>
        <v>178560</v>
      </c>
      <c r="R41" s="68">
        <f t="shared" si="28"/>
        <v>119880</v>
      </c>
      <c r="S41" s="68">
        <f t="shared" si="25"/>
        <v>120000</v>
      </c>
      <c r="T41" s="68">
        <f t="shared" si="29"/>
        <v>101464.31968392196</v>
      </c>
      <c r="U41" s="68">
        <f t="shared" si="30"/>
        <v>75180.071827579421</v>
      </c>
      <c r="V41" s="69">
        <f t="shared" si="31"/>
        <v>0.62712772628945124</v>
      </c>
      <c r="W41" s="68">
        <f t="shared" si="26"/>
        <v>119880</v>
      </c>
      <c r="X41" s="68">
        <f t="shared" si="27"/>
        <v>479520</v>
      </c>
      <c r="Y41" s="61" t="s">
        <v>166</v>
      </c>
      <c r="Z41" s="68">
        <v>2</v>
      </c>
      <c r="AA41" s="68">
        <f t="shared" si="32"/>
        <v>239760</v>
      </c>
      <c r="AB41" s="135"/>
      <c r="AC41" s="144"/>
      <c r="AD41" s="65"/>
      <c r="AE41" s="140"/>
      <c r="AF41" s="73"/>
    </row>
    <row r="42" spans="1:32" ht="20.25" customHeight="1" x14ac:dyDescent="0.25">
      <c r="A42" s="150">
        <v>31</v>
      </c>
      <c r="B42" s="151">
        <v>54621</v>
      </c>
      <c r="C42" s="319" t="s">
        <v>75</v>
      </c>
      <c r="D42" s="319" t="s">
        <v>76</v>
      </c>
      <c r="E42" s="151" t="s">
        <v>39</v>
      </c>
      <c r="F42" s="150">
        <v>0</v>
      </c>
      <c r="G42" s="152">
        <v>24.43</v>
      </c>
      <c r="H42" s="152">
        <v>24.43</v>
      </c>
      <c r="I42" s="153" t="s">
        <v>64</v>
      </c>
      <c r="J42" s="72">
        <v>45000</v>
      </c>
      <c r="K42" s="72">
        <f t="shared" si="21"/>
        <v>1099350</v>
      </c>
      <c r="L42" s="72">
        <v>45500</v>
      </c>
      <c r="M42" s="72">
        <f t="shared" si="22"/>
        <v>1111565</v>
      </c>
      <c r="N42" s="72">
        <v>66444</v>
      </c>
      <c r="O42" s="72">
        <f t="shared" si="23"/>
        <v>1623226.92</v>
      </c>
      <c r="P42" s="68">
        <f t="shared" si="24"/>
        <v>45000</v>
      </c>
      <c r="Q42" s="68">
        <f t="shared" si="24"/>
        <v>1099350</v>
      </c>
      <c r="R42" s="68">
        <f t="shared" si="28"/>
        <v>52314.666666666664</v>
      </c>
      <c r="S42" s="68">
        <f t="shared" si="25"/>
        <v>45500</v>
      </c>
      <c r="T42" s="68">
        <f t="shared" si="29"/>
        <v>51431.188458095625</v>
      </c>
      <c r="U42" s="68">
        <f t="shared" si="30"/>
        <v>12238.915202473359</v>
      </c>
      <c r="V42" s="69">
        <f t="shared" si="31"/>
        <v>0.23394806814800234</v>
      </c>
      <c r="W42" s="68">
        <f>+P42</f>
        <v>45000</v>
      </c>
      <c r="X42" s="68">
        <f t="shared" si="27"/>
        <v>1099350</v>
      </c>
      <c r="Y42" s="60" t="s">
        <v>173</v>
      </c>
      <c r="Z42" s="68">
        <v>20.43</v>
      </c>
      <c r="AA42" s="68">
        <f t="shared" si="32"/>
        <v>919350</v>
      </c>
      <c r="AB42" s="135"/>
      <c r="AC42" s="144"/>
      <c r="AD42" s="65"/>
      <c r="AE42" s="140"/>
      <c r="AF42" s="73"/>
    </row>
    <row r="43" spans="1:32" ht="150" customHeight="1" x14ac:dyDescent="0.25">
      <c r="A43" s="150">
        <v>32</v>
      </c>
      <c r="B43" s="151">
        <v>54621</v>
      </c>
      <c r="C43" s="318" t="s">
        <v>77</v>
      </c>
      <c r="D43" s="318" t="s">
        <v>78</v>
      </c>
      <c r="E43" s="151" t="s">
        <v>31</v>
      </c>
      <c r="F43" s="150">
        <v>0</v>
      </c>
      <c r="G43" s="152">
        <v>26</v>
      </c>
      <c r="H43" s="152">
        <v>26</v>
      </c>
      <c r="I43" s="153" t="s">
        <v>64</v>
      </c>
      <c r="J43" s="72">
        <v>140000</v>
      </c>
      <c r="K43" s="72">
        <f t="shared" si="21"/>
        <v>3640000</v>
      </c>
      <c r="L43" s="72">
        <v>104000</v>
      </c>
      <c r="M43" s="72">
        <f t="shared" si="22"/>
        <v>2704000</v>
      </c>
      <c r="N43" s="72">
        <v>45820</v>
      </c>
      <c r="O43" s="72">
        <f t="shared" si="23"/>
        <v>1191320</v>
      </c>
      <c r="P43" s="68">
        <f t="shared" si="24"/>
        <v>45820</v>
      </c>
      <c r="Q43" s="68">
        <f t="shared" si="24"/>
        <v>1191320</v>
      </c>
      <c r="R43" s="68">
        <f t="shared" si="28"/>
        <v>96606.666666666672</v>
      </c>
      <c r="S43" s="68">
        <f t="shared" si="25"/>
        <v>104000</v>
      </c>
      <c r="T43" s="68">
        <f t="shared" si="29"/>
        <v>87378.681393500636</v>
      </c>
      <c r="U43" s="68">
        <f t="shared" si="30"/>
        <v>47523.300951568315</v>
      </c>
      <c r="V43" s="69">
        <f t="shared" si="31"/>
        <v>0.49192568785696272</v>
      </c>
      <c r="W43" s="68">
        <f t="shared" si="26"/>
        <v>96606.666666666672</v>
      </c>
      <c r="X43" s="68">
        <f t="shared" si="27"/>
        <v>2511773.3333333335</v>
      </c>
      <c r="Y43" s="61" t="s">
        <v>166</v>
      </c>
      <c r="Z43" s="68">
        <v>13</v>
      </c>
      <c r="AA43" s="68">
        <f t="shared" si="32"/>
        <v>1255886.6666666667</v>
      </c>
      <c r="AB43" s="135"/>
      <c r="AC43" s="144"/>
      <c r="AD43" s="65"/>
      <c r="AF43" s="73"/>
    </row>
    <row r="44" spans="1:32" ht="40.5" customHeight="1" x14ac:dyDescent="0.25">
      <c r="A44" s="150">
        <v>33</v>
      </c>
      <c r="B44" s="151">
        <v>54621</v>
      </c>
      <c r="C44" s="318" t="s">
        <v>79</v>
      </c>
      <c r="D44" s="318" t="s">
        <v>80</v>
      </c>
      <c r="E44" s="151" t="s">
        <v>39</v>
      </c>
      <c r="F44" s="150">
        <v>0</v>
      </c>
      <c r="G44" s="152">
        <v>23</v>
      </c>
      <c r="H44" s="152">
        <v>23</v>
      </c>
      <c r="I44" s="153" t="s">
        <v>64</v>
      </c>
      <c r="J44" s="72">
        <v>120000</v>
      </c>
      <c r="K44" s="72">
        <f t="shared" si="21"/>
        <v>2760000</v>
      </c>
      <c r="L44" s="72">
        <v>260000</v>
      </c>
      <c r="M44" s="72">
        <f t="shared" si="22"/>
        <v>5980000</v>
      </c>
      <c r="N44" s="72">
        <v>78950</v>
      </c>
      <c r="O44" s="68">
        <f t="shared" si="23"/>
        <v>1815850</v>
      </c>
      <c r="P44" s="68">
        <f t="shared" si="24"/>
        <v>78950</v>
      </c>
      <c r="Q44" s="68">
        <f t="shared" si="24"/>
        <v>1815850</v>
      </c>
      <c r="R44" s="68">
        <f t="shared" si="28"/>
        <v>152983.33333333334</v>
      </c>
      <c r="S44" s="68">
        <f t="shared" si="25"/>
        <v>120000</v>
      </c>
      <c r="T44" s="68">
        <f t="shared" si="29"/>
        <v>135052.38022245569</v>
      </c>
      <c r="U44" s="68">
        <f t="shared" si="30"/>
        <v>94924.711394522223</v>
      </c>
      <c r="V44" s="69">
        <f t="shared" si="31"/>
        <v>0.62049054185328822</v>
      </c>
      <c r="W44" s="68">
        <f t="shared" si="26"/>
        <v>152983.33333333334</v>
      </c>
      <c r="X44" s="68">
        <f t="shared" si="27"/>
        <v>3518616.666666667</v>
      </c>
      <c r="Y44" s="61" t="s">
        <v>166</v>
      </c>
      <c r="Z44" s="68">
        <v>11.5</v>
      </c>
      <c r="AA44" s="68">
        <f t="shared" si="32"/>
        <v>1759308.3333333335</v>
      </c>
      <c r="AB44" s="135"/>
      <c r="AC44" s="144"/>
      <c r="AD44" s="65"/>
      <c r="AF44" s="73"/>
    </row>
    <row r="45" spans="1:32" ht="68.25" customHeight="1" x14ac:dyDescent="0.25">
      <c r="A45" s="150">
        <v>34</v>
      </c>
      <c r="B45" s="151">
        <v>54621</v>
      </c>
      <c r="C45" s="318" t="s">
        <v>81</v>
      </c>
      <c r="D45" s="318" t="s">
        <v>82</v>
      </c>
      <c r="E45" s="151" t="s">
        <v>31</v>
      </c>
      <c r="F45" s="150">
        <v>0</v>
      </c>
      <c r="G45" s="152">
        <v>8</v>
      </c>
      <c r="H45" s="152">
        <v>8</v>
      </c>
      <c r="I45" s="153" t="s">
        <v>64</v>
      </c>
      <c r="J45" s="72">
        <v>420000</v>
      </c>
      <c r="K45" s="72">
        <f t="shared" si="21"/>
        <v>3360000</v>
      </c>
      <c r="L45" s="72">
        <v>325000</v>
      </c>
      <c r="M45" s="72">
        <f t="shared" si="22"/>
        <v>2600000</v>
      </c>
      <c r="N45" s="72">
        <v>1014875</v>
      </c>
      <c r="O45" s="68">
        <f t="shared" si="23"/>
        <v>8119000</v>
      </c>
      <c r="P45" s="68">
        <f t="shared" si="24"/>
        <v>325000</v>
      </c>
      <c r="Q45" s="68">
        <f t="shared" si="24"/>
        <v>2600000</v>
      </c>
      <c r="R45" s="68">
        <f t="shared" si="28"/>
        <v>586625</v>
      </c>
      <c r="S45" s="68">
        <f t="shared" si="25"/>
        <v>420000</v>
      </c>
      <c r="T45" s="68">
        <f t="shared" si="29"/>
        <v>517426.18378160486</v>
      </c>
      <c r="U45" s="68">
        <f t="shared" si="30"/>
        <v>373904.79653917253</v>
      </c>
      <c r="V45" s="69">
        <f t="shared" si="31"/>
        <v>0.63738299005186028</v>
      </c>
      <c r="W45" s="68">
        <f>+R45</f>
        <v>586625</v>
      </c>
      <c r="X45" s="68">
        <f t="shared" si="27"/>
        <v>4693000</v>
      </c>
      <c r="Y45" s="61" t="s">
        <v>166</v>
      </c>
      <c r="Z45" s="68">
        <v>3</v>
      </c>
      <c r="AA45" s="68">
        <f t="shared" si="32"/>
        <v>1759875</v>
      </c>
      <c r="AB45" s="135"/>
      <c r="AC45" s="144"/>
      <c r="AD45" s="65"/>
      <c r="AE45" s="140"/>
      <c r="AF45" s="73"/>
    </row>
    <row r="46" spans="1:32" ht="35.25" customHeight="1" x14ac:dyDescent="0.25">
      <c r="A46" s="150">
        <v>35</v>
      </c>
      <c r="B46" s="151">
        <v>54621</v>
      </c>
      <c r="C46" s="319" t="s">
        <v>83</v>
      </c>
      <c r="D46" s="319" t="s">
        <v>84</v>
      </c>
      <c r="E46" s="151" t="s">
        <v>31</v>
      </c>
      <c r="F46" s="150">
        <v>0</v>
      </c>
      <c r="G46" s="152">
        <v>8</v>
      </c>
      <c r="H46" s="152">
        <v>8</v>
      </c>
      <c r="I46" s="153" t="s">
        <v>85</v>
      </c>
      <c r="J46" s="72">
        <v>80000</v>
      </c>
      <c r="K46" s="72">
        <f t="shared" si="21"/>
        <v>640000</v>
      </c>
      <c r="L46" s="72">
        <v>91000</v>
      </c>
      <c r="M46" s="72">
        <f t="shared" si="22"/>
        <v>728000</v>
      </c>
      <c r="N46" s="72">
        <v>125360</v>
      </c>
      <c r="O46" s="68">
        <f t="shared" si="23"/>
        <v>1002880</v>
      </c>
      <c r="P46" s="68">
        <f t="shared" si="24"/>
        <v>80000</v>
      </c>
      <c r="Q46" s="68">
        <f t="shared" si="24"/>
        <v>640000</v>
      </c>
      <c r="R46" s="68">
        <f t="shared" si="28"/>
        <v>98786.666666666672</v>
      </c>
      <c r="S46" s="68">
        <f t="shared" si="25"/>
        <v>91000</v>
      </c>
      <c r="T46" s="68">
        <f t="shared" si="29"/>
        <v>96998.150671512441</v>
      </c>
      <c r="U46" s="68">
        <f t="shared" si="30"/>
        <v>23661.287651633291</v>
      </c>
      <c r="V46" s="69">
        <f t="shared" si="31"/>
        <v>0.23951904087899809</v>
      </c>
      <c r="W46" s="68">
        <f>+P46</f>
        <v>80000</v>
      </c>
      <c r="X46" s="68">
        <f t="shared" si="27"/>
        <v>640000</v>
      </c>
      <c r="Y46" s="60" t="s">
        <v>173</v>
      </c>
      <c r="Z46" s="68">
        <v>4</v>
      </c>
      <c r="AA46" s="68">
        <f t="shared" si="32"/>
        <v>320000</v>
      </c>
      <c r="AB46" s="135"/>
      <c r="AC46" s="144"/>
      <c r="AD46" s="65"/>
      <c r="AF46" s="73"/>
    </row>
    <row r="47" spans="1:32" ht="75" customHeight="1" x14ac:dyDescent="0.25">
      <c r="A47" s="150">
        <v>36</v>
      </c>
      <c r="B47" s="151">
        <v>54621</v>
      </c>
      <c r="C47" s="318" t="s">
        <v>86</v>
      </c>
      <c r="D47" s="318" t="s">
        <v>87</v>
      </c>
      <c r="E47" s="151" t="s">
        <v>31</v>
      </c>
      <c r="F47" s="150">
        <v>0</v>
      </c>
      <c r="G47" s="152">
        <v>4</v>
      </c>
      <c r="H47" s="152">
        <v>4</v>
      </c>
      <c r="I47" s="153" t="s">
        <v>64</v>
      </c>
      <c r="J47" s="72">
        <v>1000000</v>
      </c>
      <c r="K47" s="72">
        <f t="shared" si="21"/>
        <v>4000000</v>
      </c>
      <c r="L47" s="72">
        <v>520000</v>
      </c>
      <c r="M47" s="72">
        <f t="shared" si="22"/>
        <v>2080000</v>
      </c>
      <c r="N47" s="72">
        <v>904365</v>
      </c>
      <c r="O47" s="68">
        <f t="shared" si="23"/>
        <v>3617460</v>
      </c>
      <c r="P47" s="68">
        <f t="shared" ref="P47:Q51" si="33">MIN(J47,L47,N47)</f>
        <v>520000</v>
      </c>
      <c r="Q47" s="68">
        <f t="shared" si="33"/>
        <v>2080000</v>
      </c>
      <c r="R47" s="68">
        <f t="shared" si="28"/>
        <v>808121.66666666663</v>
      </c>
      <c r="S47" s="68">
        <f t="shared" si="25"/>
        <v>904365</v>
      </c>
      <c r="T47" s="68">
        <f t="shared" si="29"/>
        <v>777646.75359032373</v>
      </c>
      <c r="U47" s="68">
        <f t="shared" si="30"/>
        <v>254061.18241150767</v>
      </c>
      <c r="V47" s="69">
        <f t="shared" si="31"/>
        <v>0.31438481715192351</v>
      </c>
      <c r="W47" s="68">
        <f>+P47</f>
        <v>520000</v>
      </c>
      <c r="X47" s="68">
        <f t="shared" si="27"/>
        <v>2080000</v>
      </c>
      <c r="Y47" s="60" t="s">
        <v>173</v>
      </c>
      <c r="Z47" s="68">
        <v>1</v>
      </c>
      <c r="AA47" s="68">
        <f t="shared" si="32"/>
        <v>520000</v>
      </c>
      <c r="AB47" s="135"/>
      <c r="AC47" s="144"/>
      <c r="AD47" s="65"/>
      <c r="AF47" s="73"/>
    </row>
    <row r="48" spans="1:32" ht="165.75" customHeight="1" x14ac:dyDescent="0.25">
      <c r="A48" s="150">
        <v>37</v>
      </c>
      <c r="B48" s="151">
        <v>54621</v>
      </c>
      <c r="C48" s="318" t="s">
        <v>88</v>
      </c>
      <c r="D48" s="318" t="s">
        <v>89</v>
      </c>
      <c r="E48" s="151" t="s">
        <v>31</v>
      </c>
      <c r="F48" s="150">
        <v>0</v>
      </c>
      <c r="G48" s="152">
        <v>10</v>
      </c>
      <c r="H48" s="152">
        <v>10</v>
      </c>
      <c r="I48" s="153" t="s">
        <v>64</v>
      </c>
      <c r="J48" s="68">
        <v>280000</v>
      </c>
      <c r="K48" s="68">
        <f t="shared" si="21"/>
        <v>2800000</v>
      </c>
      <c r="L48" s="68">
        <v>455000</v>
      </c>
      <c r="M48" s="68">
        <f t="shared" si="22"/>
        <v>4550000</v>
      </c>
      <c r="N48" s="68">
        <v>315525</v>
      </c>
      <c r="O48" s="68">
        <f t="shared" si="23"/>
        <v>3155250</v>
      </c>
      <c r="P48" s="68">
        <f t="shared" si="33"/>
        <v>280000</v>
      </c>
      <c r="Q48" s="68">
        <f t="shared" si="33"/>
        <v>2800000</v>
      </c>
      <c r="R48" s="68">
        <f t="shared" si="28"/>
        <v>350175</v>
      </c>
      <c r="S48" s="68">
        <f t="shared" si="25"/>
        <v>315525</v>
      </c>
      <c r="T48" s="68">
        <f t="shared" si="29"/>
        <v>342558.22619931254</v>
      </c>
      <c r="U48" s="68">
        <f t="shared" si="30"/>
        <v>92502.523614223624</v>
      </c>
      <c r="V48" s="69">
        <f t="shared" si="31"/>
        <v>0.26416084418997249</v>
      </c>
      <c r="W48" s="68">
        <f>+P48</f>
        <v>280000</v>
      </c>
      <c r="X48" s="68">
        <f t="shared" si="27"/>
        <v>2800000</v>
      </c>
      <c r="Y48" s="60" t="s">
        <v>173</v>
      </c>
      <c r="Z48" s="68">
        <v>5</v>
      </c>
      <c r="AA48" s="68">
        <f t="shared" si="32"/>
        <v>1400000</v>
      </c>
      <c r="AB48" s="135"/>
      <c r="AC48" s="144"/>
      <c r="AD48" s="65"/>
      <c r="AF48" s="73"/>
    </row>
    <row r="49" spans="1:32" ht="170.25" customHeight="1" x14ac:dyDescent="0.25">
      <c r="A49" s="150">
        <v>38</v>
      </c>
      <c r="B49" s="151">
        <v>54621</v>
      </c>
      <c r="C49" s="318" t="s">
        <v>90</v>
      </c>
      <c r="D49" s="318" t="s">
        <v>91</v>
      </c>
      <c r="E49" s="151" t="s">
        <v>31</v>
      </c>
      <c r="F49" s="150">
        <v>0</v>
      </c>
      <c r="G49" s="152">
        <v>8</v>
      </c>
      <c r="H49" s="152">
        <v>8</v>
      </c>
      <c r="I49" s="153" t="s">
        <v>64</v>
      </c>
      <c r="J49" s="68">
        <v>1000000</v>
      </c>
      <c r="K49" s="68">
        <f t="shared" si="21"/>
        <v>8000000</v>
      </c>
      <c r="L49" s="68">
        <v>520000</v>
      </c>
      <c r="M49" s="68">
        <f t="shared" si="22"/>
        <v>4160000</v>
      </c>
      <c r="N49" s="68">
        <v>630315</v>
      </c>
      <c r="O49" s="68">
        <f t="shared" si="23"/>
        <v>5042520</v>
      </c>
      <c r="P49" s="68">
        <f t="shared" si="33"/>
        <v>520000</v>
      </c>
      <c r="Q49" s="68">
        <f t="shared" si="33"/>
        <v>4160000</v>
      </c>
      <c r="R49" s="68">
        <f t="shared" si="28"/>
        <v>716771.66666666663</v>
      </c>
      <c r="S49" s="68">
        <f t="shared" si="25"/>
        <v>630315</v>
      </c>
      <c r="T49" s="68">
        <f t="shared" si="29"/>
        <v>689477.86586189584</v>
      </c>
      <c r="U49" s="68">
        <f t="shared" si="30"/>
        <v>251408.16694835786</v>
      </c>
      <c r="V49" s="69">
        <f t="shared" si="31"/>
        <v>0.35075070435962807</v>
      </c>
      <c r="W49" s="68">
        <f>+P49</f>
        <v>520000</v>
      </c>
      <c r="X49" s="68">
        <f t="shared" si="27"/>
        <v>4160000</v>
      </c>
      <c r="Y49" s="60" t="s">
        <v>173</v>
      </c>
      <c r="Z49" s="68">
        <v>3</v>
      </c>
      <c r="AA49" s="68">
        <f t="shared" si="32"/>
        <v>1560000</v>
      </c>
      <c r="AB49" s="135"/>
      <c r="AC49" s="144"/>
      <c r="AD49" s="65"/>
      <c r="AF49" s="73"/>
    </row>
    <row r="50" spans="1:32" ht="81.75" customHeight="1" x14ac:dyDescent="0.25">
      <c r="A50" s="150">
        <v>39</v>
      </c>
      <c r="B50" s="151">
        <v>54621</v>
      </c>
      <c r="C50" s="318" t="s">
        <v>92</v>
      </c>
      <c r="D50" s="318" t="s">
        <v>93</v>
      </c>
      <c r="E50" s="151" t="s">
        <v>31</v>
      </c>
      <c r="F50" s="150">
        <v>0</v>
      </c>
      <c r="G50" s="152">
        <v>14</v>
      </c>
      <c r="H50" s="152">
        <v>14</v>
      </c>
      <c r="I50" s="153" t="s">
        <v>64</v>
      </c>
      <c r="J50" s="72">
        <v>260000</v>
      </c>
      <c r="K50" s="72">
        <f t="shared" si="21"/>
        <v>3640000</v>
      </c>
      <c r="L50" s="72">
        <v>390000</v>
      </c>
      <c r="M50" s="72">
        <f t="shared" si="22"/>
        <v>5460000</v>
      </c>
      <c r="N50" s="72">
        <v>682002</v>
      </c>
      <c r="O50" s="68">
        <f t="shared" si="23"/>
        <v>9548028</v>
      </c>
      <c r="P50" s="68">
        <f t="shared" si="33"/>
        <v>260000</v>
      </c>
      <c r="Q50" s="68">
        <f t="shared" si="33"/>
        <v>3640000</v>
      </c>
      <c r="R50" s="68">
        <f t="shared" si="28"/>
        <v>444000.66666666669</v>
      </c>
      <c r="S50" s="68">
        <f t="shared" si="25"/>
        <v>390000</v>
      </c>
      <c r="T50" s="68">
        <f t="shared" si="29"/>
        <v>410463.49091240385</v>
      </c>
      <c r="U50" s="68">
        <f t="shared" si="30"/>
        <v>216121.43808825008</v>
      </c>
      <c r="V50" s="69">
        <f t="shared" si="31"/>
        <v>0.48675926482448995</v>
      </c>
      <c r="W50" s="68">
        <f t="shared" si="26"/>
        <v>444000.66666666669</v>
      </c>
      <c r="X50" s="68">
        <f t="shared" si="27"/>
        <v>6216009.333333334</v>
      </c>
      <c r="Y50" s="61" t="s">
        <v>166</v>
      </c>
      <c r="Z50" s="68">
        <v>5</v>
      </c>
      <c r="AA50" s="68">
        <f t="shared" si="32"/>
        <v>2220003.3333333335</v>
      </c>
      <c r="AB50" s="135"/>
      <c r="AC50" s="144"/>
      <c r="AD50" s="65"/>
      <c r="AF50" s="73"/>
    </row>
    <row r="51" spans="1:32" ht="42.75" customHeight="1" x14ac:dyDescent="0.25">
      <c r="A51" s="150">
        <v>40</v>
      </c>
      <c r="B51" s="151">
        <v>54621</v>
      </c>
      <c r="C51" s="318" t="s">
        <v>94</v>
      </c>
      <c r="D51" s="318"/>
      <c r="E51" s="151" t="s">
        <v>39</v>
      </c>
      <c r="F51" s="150">
        <v>0</v>
      </c>
      <c r="G51" s="152">
        <v>50</v>
      </c>
      <c r="H51" s="152">
        <v>50</v>
      </c>
      <c r="I51" s="153" t="s">
        <v>64</v>
      </c>
      <c r="J51" s="72">
        <v>45000</v>
      </c>
      <c r="K51" s="72">
        <f t="shared" si="21"/>
        <v>2250000</v>
      </c>
      <c r="L51" s="72">
        <v>104000</v>
      </c>
      <c r="M51" s="72">
        <f t="shared" si="22"/>
        <v>5200000</v>
      </c>
      <c r="N51" s="72">
        <v>70752</v>
      </c>
      <c r="O51" s="68">
        <f t="shared" si="23"/>
        <v>3537600</v>
      </c>
      <c r="P51" s="68">
        <f t="shared" si="33"/>
        <v>45000</v>
      </c>
      <c r="Q51" s="68">
        <f t="shared" si="33"/>
        <v>2250000</v>
      </c>
      <c r="R51" s="68">
        <f>AVERAGE(J51,L51,N51)</f>
        <v>73250.666666666672</v>
      </c>
      <c r="S51" s="68">
        <f>MEDIAN(J51,L51,N51)</f>
        <v>70752</v>
      </c>
      <c r="T51" s="68">
        <f>GEOMEAN(J51,L51,N51)</f>
        <v>69182.277974859782</v>
      </c>
      <c r="U51" s="68">
        <f>STDEV(J51,L51,N51)</f>
        <v>29579.257957787464</v>
      </c>
      <c r="V51" s="69">
        <f>U51/R51</f>
        <v>0.40380872016346786</v>
      </c>
      <c r="W51" s="68">
        <f>+P51</f>
        <v>45000</v>
      </c>
      <c r="X51" s="68">
        <f t="shared" si="27"/>
        <v>2250000</v>
      </c>
      <c r="Y51" s="60" t="s">
        <v>173</v>
      </c>
      <c r="Z51" s="68">
        <v>25</v>
      </c>
      <c r="AA51" s="68">
        <f t="shared" si="32"/>
        <v>1125000</v>
      </c>
      <c r="AB51" s="135"/>
      <c r="AC51" s="144"/>
      <c r="AD51" s="65"/>
      <c r="AF51" s="73"/>
    </row>
    <row r="52" spans="1:32" x14ac:dyDescent="0.25">
      <c r="A52" s="332" t="s">
        <v>2</v>
      </c>
      <c r="B52" s="332"/>
      <c r="C52" s="332"/>
      <c r="D52" s="332"/>
      <c r="E52" s="332" t="s">
        <v>3</v>
      </c>
      <c r="F52" s="332"/>
      <c r="G52" s="332" t="s">
        <v>4</v>
      </c>
      <c r="H52" s="332"/>
      <c r="I52" s="332"/>
      <c r="J52" s="78"/>
      <c r="K52" s="78"/>
      <c r="L52" s="78"/>
      <c r="M52" s="78"/>
      <c r="N52" s="78"/>
      <c r="O52" s="78"/>
      <c r="P52" s="78"/>
      <c r="Q52" s="78"/>
      <c r="R52" s="74"/>
      <c r="S52" s="74"/>
      <c r="T52" s="74"/>
      <c r="U52" s="74"/>
      <c r="V52" s="74"/>
      <c r="W52" s="74"/>
      <c r="X52" s="74"/>
      <c r="Y52" s="74"/>
      <c r="AC52" s="65"/>
      <c r="AD52" s="65"/>
      <c r="AF52" s="73"/>
    </row>
    <row r="53" spans="1:32" ht="15" customHeight="1" x14ac:dyDescent="0.25">
      <c r="A53" s="320" t="s">
        <v>95</v>
      </c>
      <c r="B53" s="320"/>
      <c r="C53" s="320"/>
      <c r="D53" s="320"/>
      <c r="E53" s="320" t="s">
        <v>96</v>
      </c>
      <c r="F53" s="320"/>
      <c r="G53" s="320"/>
      <c r="H53" s="320"/>
      <c r="I53" s="320"/>
      <c r="J53" s="262" t="s">
        <v>162</v>
      </c>
      <c r="K53" s="262"/>
      <c r="L53" s="263" t="s">
        <v>164</v>
      </c>
      <c r="M53" s="263"/>
      <c r="N53" s="264" t="s">
        <v>163</v>
      </c>
      <c r="O53" s="264"/>
      <c r="P53" s="265" t="s">
        <v>159</v>
      </c>
      <c r="Q53" s="265"/>
      <c r="R53" s="266" t="s">
        <v>166</v>
      </c>
      <c r="S53" s="331" t="s">
        <v>167</v>
      </c>
      <c r="T53" s="331" t="s">
        <v>168</v>
      </c>
      <c r="U53" s="331" t="s">
        <v>169</v>
      </c>
      <c r="V53" s="350" t="s">
        <v>174</v>
      </c>
      <c r="W53" s="271" t="s">
        <v>187</v>
      </c>
      <c r="X53" s="272"/>
      <c r="Y53" s="308" t="s">
        <v>171</v>
      </c>
      <c r="Z53" s="300" t="s">
        <v>183</v>
      </c>
      <c r="AA53" s="301"/>
      <c r="AB53" s="314" t="s">
        <v>197</v>
      </c>
      <c r="AC53" s="314" t="s">
        <v>198</v>
      </c>
      <c r="AD53" s="65"/>
      <c r="AF53" s="73"/>
    </row>
    <row r="54" spans="1:32" ht="24.75" customHeight="1" x14ac:dyDescent="0.25">
      <c r="A54" s="146" t="s">
        <v>7</v>
      </c>
      <c r="B54" s="147" t="s">
        <v>8</v>
      </c>
      <c r="C54" s="320" t="s">
        <v>9</v>
      </c>
      <c r="D54" s="320"/>
      <c r="E54" s="147" t="s">
        <v>10</v>
      </c>
      <c r="F54" s="148" t="s">
        <v>11</v>
      </c>
      <c r="G54" s="147" t="s">
        <v>12</v>
      </c>
      <c r="H54" s="148" t="s">
        <v>13</v>
      </c>
      <c r="I54" s="147" t="s">
        <v>14</v>
      </c>
      <c r="J54" s="121" t="s">
        <v>160</v>
      </c>
      <c r="K54" s="121" t="s">
        <v>161</v>
      </c>
      <c r="L54" s="122" t="s">
        <v>160</v>
      </c>
      <c r="M54" s="122" t="s">
        <v>161</v>
      </c>
      <c r="N54" s="123" t="s">
        <v>160</v>
      </c>
      <c r="O54" s="123" t="s">
        <v>161</v>
      </c>
      <c r="P54" s="76" t="s">
        <v>160</v>
      </c>
      <c r="Q54" s="76" t="s">
        <v>161</v>
      </c>
      <c r="R54" s="266"/>
      <c r="S54" s="331"/>
      <c r="T54" s="331"/>
      <c r="U54" s="331"/>
      <c r="V54" s="351"/>
      <c r="W54" s="304"/>
      <c r="X54" s="352"/>
      <c r="Y54" s="308"/>
      <c r="Z54" s="124" t="s">
        <v>185</v>
      </c>
      <c r="AA54" s="124" t="s">
        <v>161</v>
      </c>
      <c r="AB54" s="315"/>
      <c r="AC54" s="315"/>
      <c r="AD54" s="65"/>
      <c r="AF54" s="73"/>
    </row>
    <row r="55" spans="1:32" ht="34.5" customHeight="1" x14ac:dyDescent="0.25">
      <c r="A55" s="150">
        <v>41</v>
      </c>
      <c r="B55" s="150">
        <v>54740</v>
      </c>
      <c r="C55" s="327" t="s">
        <v>97</v>
      </c>
      <c r="D55" s="327" t="s">
        <v>98</v>
      </c>
      <c r="E55" s="151" t="s">
        <v>18</v>
      </c>
      <c r="F55" s="150">
        <v>0</v>
      </c>
      <c r="G55" s="152">
        <v>129.44999999999999</v>
      </c>
      <c r="H55" s="152">
        <v>129.44999999999999</v>
      </c>
      <c r="I55" s="153">
        <v>73151801</v>
      </c>
      <c r="J55" s="72">
        <v>65000</v>
      </c>
      <c r="K55" s="72">
        <f t="shared" ref="K55:K60" si="34">H55*J55</f>
        <v>8414250</v>
      </c>
      <c r="L55" s="72">
        <v>78000</v>
      </c>
      <c r="M55" s="72">
        <f t="shared" ref="M55:M60" si="35">H55*L55</f>
        <v>10097100</v>
      </c>
      <c r="N55" s="72">
        <v>69411</v>
      </c>
      <c r="O55" s="72">
        <f t="shared" ref="O55:O60" si="36">H55*N55</f>
        <v>8985253.9499999993</v>
      </c>
      <c r="P55" s="68">
        <f t="shared" ref="P55:Q60" si="37">MIN(J55,L55,N55)</f>
        <v>65000</v>
      </c>
      <c r="Q55" s="68">
        <f t="shared" si="37"/>
        <v>8414250</v>
      </c>
      <c r="R55" s="68">
        <f>AVERAGE(J55,L55,N55)</f>
        <v>70803.666666666672</v>
      </c>
      <c r="S55" s="68">
        <f>MEDIAN(J55,L55,N55)</f>
        <v>69411</v>
      </c>
      <c r="T55" s="68">
        <f>GEOMEAN(J55,L55,N55)</f>
        <v>70601.200668669349</v>
      </c>
      <c r="U55" s="68">
        <f>STDEV(J55,L55,N55)</f>
        <v>6610.9485199427572</v>
      </c>
      <c r="V55" s="69">
        <f>U55/R55</f>
        <v>9.3370143541663425E-2</v>
      </c>
      <c r="W55" s="68">
        <f>+P55</f>
        <v>65000</v>
      </c>
      <c r="X55" s="68">
        <f t="shared" ref="X55:X60" si="38">H55*W55</f>
        <v>8414250</v>
      </c>
      <c r="Y55" s="60" t="s">
        <v>173</v>
      </c>
      <c r="Z55" s="68">
        <v>67.72</v>
      </c>
      <c r="AA55" s="68">
        <f>W55*Z55</f>
        <v>4401800</v>
      </c>
      <c r="AB55" s="135"/>
      <c r="AC55" s="144"/>
      <c r="AD55" s="65"/>
      <c r="AF55" s="73"/>
    </row>
    <row r="56" spans="1:32" ht="45" customHeight="1" x14ac:dyDescent="0.25">
      <c r="A56" s="150">
        <v>42</v>
      </c>
      <c r="B56" s="151">
        <v>54730</v>
      </c>
      <c r="C56" s="328" t="s">
        <v>99</v>
      </c>
      <c r="D56" s="328" t="s">
        <v>100</v>
      </c>
      <c r="E56" s="151" t="s">
        <v>18</v>
      </c>
      <c r="F56" s="150">
        <v>0</v>
      </c>
      <c r="G56" s="152">
        <v>375.69</v>
      </c>
      <c r="H56" s="152">
        <v>375.69</v>
      </c>
      <c r="I56" s="153">
        <v>72151303</v>
      </c>
      <c r="J56" s="72">
        <v>29000</v>
      </c>
      <c r="K56" s="72">
        <f t="shared" si="34"/>
        <v>10895010</v>
      </c>
      <c r="L56" s="72">
        <v>78000</v>
      </c>
      <c r="M56" s="72">
        <f t="shared" si="35"/>
        <v>29303820</v>
      </c>
      <c r="N56" s="72">
        <v>23817</v>
      </c>
      <c r="O56" s="72">
        <f t="shared" si="36"/>
        <v>8947808.7300000004</v>
      </c>
      <c r="P56" s="68">
        <f t="shared" si="37"/>
        <v>23817</v>
      </c>
      <c r="Q56" s="68">
        <f t="shared" si="37"/>
        <v>8947808.7300000004</v>
      </c>
      <c r="R56" s="68">
        <f t="shared" ref="R56:R60" si="39">AVERAGE(J56,L56,N56)</f>
        <v>43605.666666666664</v>
      </c>
      <c r="S56" s="68">
        <f t="shared" ref="S56:S60" si="40">MEDIAN(J56,L56,N56)</f>
        <v>29000</v>
      </c>
      <c r="T56" s="68">
        <f t="shared" ref="T56:T60" si="41">GEOMEAN(J56,L56,N56)</f>
        <v>37768.223062938385</v>
      </c>
      <c r="U56" s="68">
        <f t="shared" ref="U56:U60" si="42">STDEV(J56,L56,N56)</f>
        <v>29898.88787786819</v>
      </c>
      <c r="V56" s="69">
        <f t="shared" ref="V56:V60" si="43">U56/R56</f>
        <v>0.68566519361860134</v>
      </c>
      <c r="W56" s="68">
        <f>+R56</f>
        <v>43605.666666666664</v>
      </c>
      <c r="X56" s="68">
        <f t="shared" si="38"/>
        <v>16382212.909999998</v>
      </c>
      <c r="Y56" s="61" t="s">
        <v>166</v>
      </c>
      <c r="Z56" s="68">
        <v>187.84</v>
      </c>
      <c r="AA56" s="68">
        <f t="shared" ref="AA56:AA60" si="44">W56*Z56</f>
        <v>8190888.4266666668</v>
      </c>
      <c r="AB56" s="135"/>
      <c r="AC56" s="144"/>
      <c r="AD56" s="65"/>
      <c r="AF56" s="73"/>
    </row>
    <row r="57" spans="1:32" ht="39.75" customHeight="1" x14ac:dyDescent="0.25">
      <c r="A57" s="150">
        <v>43</v>
      </c>
      <c r="B57" s="151">
        <v>54760</v>
      </c>
      <c r="C57" s="328" t="s">
        <v>101</v>
      </c>
      <c r="D57" s="328"/>
      <c r="E57" s="151" t="s">
        <v>31</v>
      </c>
      <c r="F57" s="150">
        <v>0</v>
      </c>
      <c r="G57" s="152">
        <v>8</v>
      </c>
      <c r="H57" s="152">
        <v>8</v>
      </c>
      <c r="I57" s="153">
        <v>72154032</v>
      </c>
      <c r="J57" s="72">
        <v>340000</v>
      </c>
      <c r="K57" s="72">
        <f t="shared" si="34"/>
        <v>2720000</v>
      </c>
      <c r="L57" s="72">
        <v>91000</v>
      </c>
      <c r="M57" s="72">
        <f t="shared" si="35"/>
        <v>728000</v>
      </c>
      <c r="N57" s="72">
        <v>228120</v>
      </c>
      <c r="O57" s="72">
        <f t="shared" si="36"/>
        <v>1824960</v>
      </c>
      <c r="P57" s="68">
        <f t="shared" si="37"/>
        <v>91000</v>
      </c>
      <c r="Q57" s="68">
        <f t="shared" si="37"/>
        <v>728000</v>
      </c>
      <c r="R57" s="68">
        <f t="shared" si="39"/>
        <v>219706.66666666666</v>
      </c>
      <c r="S57" s="68">
        <f t="shared" si="40"/>
        <v>228120</v>
      </c>
      <c r="T57" s="68">
        <f t="shared" si="41"/>
        <v>191820.29626724054</v>
      </c>
      <c r="U57" s="68">
        <f t="shared" si="42"/>
        <v>124713.02311039263</v>
      </c>
      <c r="V57" s="69">
        <f t="shared" si="43"/>
        <v>0.56763422340571967</v>
      </c>
      <c r="W57" s="68">
        <f>+R57</f>
        <v>219706.66666666666</v>
      </c>
      <c r="X57" s="68">
        <f t="shared" si="38"/>
        <v>1757653.3333333333</v>
      </c>
      <c r="Y57" s="61" t="s">
        <v>166</v>
      </c>
      <c r="Z57" s="68">
        <v>3</v>
      </c>
      <c r="AA57" s="68">
        <f t="shared" si="44"/>
        <v>659120</v>
      </c>
      <c r="AB57" s="135"/>
      <c r="AC57" s="144"/>
      <c r="AD57" s="65"/>
      <c r="AF57" s="73"/>
    </row>
    <row r="58" spans="1:32" ht="30" customHeight="1" x14ac:dyDescent="0.25">
      <c r="A58" s="150">
        <v>44</v>
      </c>
      <c r="B58" s="151">
        <v>54760</v>
      </c>
      <c r="C58" s="328" t="s">
        <v>102</v>
      </c>
      <c r="D58" s="328" t="s">
        <v>103</v>
      </c>
      <c r="E58" s="151" t="s">
        <v>18</v>
      </c>
      <c r="F58" s="150">
        <v>0</v>
      </c>
      <c r="G58" s="152">
        <v>10</v>
      </c>
      <c r="H58" s="152">
        <v>10</v>
      </c>
      <c r="I58" s="153">
        <v>72154032</v>
      </c>
      <c r="J58" s="72">
        <v>34000</v>
      </c>
      <c r="K58" s="72">
        <f t="shared" si="34"/>
        <v>340000</v>
      </c>
      <c r="L58" s="72">
        <v>104000</v>
      </c>
      <c r="M58" s="72">
        <f t="shared" si="35"/>
        <v>1040000</v>
      </c>
      <c r="N58" s="72">
        <v>924800</v>
      </c>
      <c r="O58" s="72">
        <f t="shared" si="36"/>
        <v>9248000</v>
      </c>
      <c r="P58" s="68">
        <f t="shared" si="37"/>
        <v>34000</v>
      </c>
      <c r="Q58" s="68">
        <f t="shared" si="37"/>
        <v>340000</v>
      </c>
      <c r="R58" s="68">
        <f t="shared" si="39"/>
        <v>354266.66666666669</v>
      </c>
      <c r="S58" s="68">
        <f t="shared" si="40"/>
        <v>104000</v>
      </c>
      <c r="T58" s="68">
        <f t="shared" si="41"/>
        <v>148429.4320963104</v>
      </c>
      <c r="U58" s="68">
        <f t="shared" si="42"/>
        <v>495334.44593863381</v>
      </c>
      <c r="V58" s="69">
        <f t="shared" si="43"/>
        <v>1.3981965918478561</v>
      </c>
      <c r="W58" s="68">
        <f>+R58</f>
        <v>354266.66666666669</v>
      </c>
      <c r="X58" s="68">
        <f t="shared" si="38"/>
        <v>3542666.666666667</v>
      </c>
      <c r="Y58" s="61" t="s">
        <v>166</v>
      </c>
      <c r="Z58" s="68">
        <v>4</v>
      </c>
      <c r="AA58" s="68">
        <f t="shared" si="44"/>
        <v>1417066.6666666667</v>
      </c>
      <c r="AB58" s="135"/>
      <c r="AC58" s="144"/>
      <c r="AD58" s="65"/>
      <c r="AF58" s="73"/>
    </row>
    <row r="59" spans="1:32" ht="36.75" customHeight="1" x14ac:dyDescent="0.25">
      <c r="A59" s="150">
        <v>45</v>
      </c>
      <c r="B59" s="151">
        <v>54760</v>
      </c>
      <c r="C59" s="328" t="s">
        <v>104</v>
      </c>
      <c r="D59" s="328" t="s">
        <v>105</v>
      </c>
      <c r="E59" s="151" t="s">
        <v>18</v>
      </c>
      <c r="F59" s="150">
        <v>0</v>
      </c>
      <c r="G59" s="152">
        <v>20</v>
      </c>
      <c r="H59" s="152">
        <v>20</v>
      </c>
      <c r="I59" s="153">
        <v>72153605</v>
      </c>
      <c r="J59" s="72">
        <v>27000</v>
      </c>
      <c r="K59" s="72">
        <f t="shared" si="34"/>
        <v>540000</v>
      </c>
      <c r="L59" s="72">
        <v>78000</v>
      </c>
      <c r="M59" s="72">
        <f t="shared" si="35"/>
        <v>1560000</v>
      </c>
      <c r="N59" s="72">
        <v>401830</v>
      </c>
      <c r="O59" s="72">
        <f t="shared" si="36"/>
        <v>8036600</v>
      </c>
      <c r="P59" s="68">
        <f t="shared" si="37"/>
        <v>27000</v>
      </c>
      <c r="Q59" s="68">
        <f t="shared" si="37"/>
        <v>540000</v>
      </c>
      <c r="R59" s="68">
        <f t="shared" si="39"/>
        <v>168943.33333333334</v>
      </c>
      <c r="S59" s="68">
        <f t="shared" si="40"/>
        <v>78000</v>
      </c>
      <c r="T59" s="68">
        <f t="shared" si="41"/>
        <v>94587.462487789249</v>
      </c>
      <c r="U59" s="68">
        <f t="shared" si="42"/>
        <v>203291.41554264739</v>
      </c>
      <c r="V59" s="69">
        <f t="shared" si="43"/>
        <v>1.2033112614248211</v>
      </c>
      <c r="W59" s="68">
        <f>+R59</f>
        <v>168943.33333333334</v>
      </c>
      <c r="X59" s="68">
        <f t="shared" si="38"/>
        <v>3378866.666666667</v>
      </c>
      <c r="Y59" s="61" t="s">
        <v>166</v>
      </c>
      <c r="Z59" s="68">
        <v>10</v>
      </c>
      <c r="AA59" s="68">
        <f t="shared" si="44"/>
        <v>1689433.3333333335</v>
      </c>
      <c r="AB59" s="135"/>
      <c r="AC59" s="144"/>
      <c r="AD59" s="65"/>
      <c r="AF59" s="73"/>
    </row>
    <row r="60" spans="1:32" ht="34.5" customHeight="1" x14ac:dyDescent="0.25">
      <c r="A60" s="150">
        <v>46</v>
      </c>
      <c r="B60" s="151">
        <v>54760</v>
      </c>
      <c r="C60" s="329" t="s">
        <v>106</v>
      </c>
      <c r="D60" s="330" t="s">
        <v>107</v>
      </c>
      <c r="E60" s="151" t="s">
        <v>31</v>
      </c>
      <c r="F60" s="150">
        <v>0</v>
      </c>
      <c r="G60" s="152">
        <v>10</v>
      </c>
      <c r="H60" s="152">
        <v>10</v>
      </c>
      <c r="I60" s="153">
        <v>72153605</v>
      </c>
      <c r="J60" s="72">
        <v>420000</v>
      </c>
      <c r="K60" s="72">
        <f t="shared" si="34"/>
        <v>4200000</v>
      </c>
      <c r="L60" s="72">
        <v>455000</v>
      </c>
      <c r="M60" s="72">
        <f t="shared" si="35"/>
        <v>4550000</v>
      </c>
      <c r="N60" s="72">
        <v>2264860</v>
      </c>
      <c r="O60" s="72">
        <f t="shared" si="36"/>
        <v>22648600</v>
      </c>
      <c r="P60" s="70">
        <f t="shared" si="37"/>
        <v>420000</v>
      </c>
      <c r="Q60" s="68">
        <f t="shared" si="37"/>
        <v>4200000</v>
      </c>
      <c r="R60" s="68">
        <f t="shared" si="39"/>
        <v>1046620</v>
      </c>
      <c r="S60" s="68">
        <f t="shared" si="40"/>
        <v>455000</v>
      </c>
      <c r="T60" s="68">
        <f t="shared" si="41"/>
        <v>756427.57020526507</v>
      </c>
      <c r="U60" s="68">
        <f t="shared" si="42"/>
        <v>1055171.9164193103</v>
      </c>
      <c r="V60" s="69">
        <f t="shared" si="43"/>
        <v>1.0081709850942178</v>
      </c>
      <c r="W60" s="72">
        <f>+P60</f>
        <v>420000</v>
      </c>
      <c r="X60" s="68">
        <f t="shared" si="38"/>
        <v>4200000</v>
      </c>
      <c r="Y60" s="127" t="s">
        <v>173</v>
      </c>
      <c r="Z60" s="68">
        <v>3</v>
      </c>
      <c r="AA60" s="68">
        <f t="shared" si="44"/>
        <v>1260000</v>
      </c>
      <c r="AB60" s="135"/>
      <c r="AC60" s="144"/>
      <c r="AD60" s="65"/>
      <c r="AF60" s="73"/>
    </row>
    <row r="61" spans="1:32" x14ac:dyDescent="0.25">
      <c r="A61" s="158"/>
      <c r="B61" s="162"/>
      <c r="C61" s="163"/>
      <c r="D61" s="163"/>
      <c r="E61" s="164"/>
      <c r="F61" s="158"/>
      <c r="G61" s="165"/>
      <c r="H61" s="165"/>
      <c r="I61" s="161"/>
      <c r="J61" s="78"/>
      <c r="K61" s="78"/>
      <c r="L61" s="78"/>
      <c r="M61" s="78"/>
      <c r="N61" s="78"/>
      <c r="O61" s="78"/>
      <c r="P61" s="78"/>
      <c r="Q61" s="78"/>
      <c r="R61" s="74"/>
      <c r="S61" s="74"/>
      <c r="T61" s="74"/>
      <c r="U61" s="74"/>
      <c r="V61" s="74"/>
      <c r="W61" s="74"/>
      <c r="X61" s="74"/>
      <c r="Y61" s="74"/>
      <c r="AC61" s="65"/>
      <c r="AD61" s="65"/>
      <c r="AF61" s="73"/>
    </row>
    <row r="62" spans="1:32" x14ac:dyDescent="0.25">
      <c r="A62" s="166" t="s">
        <v>108</v>
      </c>
      <c r="B62" s="166"/>
      <c r="C62" s="166"/>
      <c r="D62" s="166"/>
      <c r="E62" s="335" t="s">
        <v>1</v>
      </c>
      <c r="F62" s="335"/>
      <c r="G62" s="335"/>
      <c r="H62" s="335"/>
      <c r="I62" s="222">
        <v>164000001829</v>
      </c>
      <c r="J62" s="78"/>
      <c r="K62" s="78"/>
      <c r="L62" s="78"/>
      <c r="M62" s="78"/>
      <c r="N62" s="78"/>
      <c r="O62" s="78"/>
      <c r="P62" s="78"/>
      <c r="Q62" s="78"/>
      <c r="R62" s="74"/>
      <c r="S62" s="74"/>
      <c r="T62" s="74"/>
      <c r="U62" s="74"/>
      <c r="V62" s="74"/>
      <c r="W62" s="74"/>
      <c r="X62" s="74"/>
      <c r="Y62" s="74"/>
      <c r="AC62" s="65"/>
      <c r="AD62" s="65"/>
      <c r="AF62" s="73"/>
    </row>
    <row r="63" spans="1:32" x14ac:dyDescent="0.25">
      <c r="A63" s="320" t="s">
        <v>2</v>
      </c>
      <c r="B63" s="320"/>
      <c r="C63" s="320"/>
      <c r="D63" s="320"/>
      <c r="E63" s="320" t="s">
        <v>3</v>
      </c>
      <c r="F63" s="320"/>
      <c r="G63" s="320" t="s">
        <v>4</v>
      </c>
      <c r="H63" s="320"/>
      <c r="I63" s="320"/>
      <c r="J63" s="78"/>
      <c r="K63" s="78"/>
      <c r="L63" s="78"/>
      <c r="M63" s="78"/>
      <c r="N63" s="78"/>
      <c r="O63" s="78"/>
      <c r="P63" s="78"/>
      <c r="Q63" s="78"/>
      <c r="R63" s="74"/>
      <c r="S63" s="74"/>
      <c r="T63" s="74"/>
      <c r="U63" s="74"/>
      <c r="V63" s="74"/>
      <c r="W63" s="74"/>
      <c r="X63" s="74"/>
      <c r="Y63" s="74"/>
      <c r="AC63" s="65"/>
      <c r="AD63" s="65"/>
      <c r="AF63" s="73"/>
    </row>
    <row r="64" spans="1:32" ht="15" customHeight="1" x14ac:dyDescent="0.25">
      <c r="A64" s="344" t="s">
        <v>27</v>
      </c>
      <c r="B64" s="345"/>
      <c r="C64" s="345"/>
      <c r="D64" s="346"/>
      <c r="E64" s="320" t="s">
        <v>28</v>
      </c>
      <c r="F64" s="320"/>
      <c r="G64" s="320"/>
      <c r="H64" s="320"/>
      <c r="I64" s="320"/>
      <c r="J64" s="262" t="s">
        <v>162</v>
      </c>
      <c r="K64" s="262"/>
      <c r="L64" s="263" t="s">
        <v>164</v>
      </c>
      <c r="M64" s="263"/>
      <c r="N64" s="264" t="s">
        <v>163</v>
      </c>
      <c r="O64" s="264"/>
      <c r="P64" s="265" t="s">
        <v>159</v>
      </c>
      <c r="Q64" s="265"/>
      <c r="R64" s="266" t="s">
        <v>166</v>
      </c>
      <c r="S64" s="331" t="s">
        <v>167</v>
      </c>
      <c r="T64" s="331" t="s">
        <v>168</v>
      </c>
      <c r="U64" s="331" t="s">
        <v>169</v>
      </c>
      <c r="V64" s="350" t="s">
        <v>174</v>
      </c>
      <c r="W64" s="271" t="s">
        <v>187</v>
      </c>
      <c r="X64" s="111"/>
      <c r="Y64" s="308" t="s">
        <v>171</v>
      </c>
      <c r="Z64" s="300" t="s">
        <v>183</v>
      </c>
      <c r="AA64" s="301"/>
      <c r="AB64" s="314" t="s">
        <v>197</v>
      </c>
      <c r="AC64" s="314" t="s">
        <v>198</v>
      </c>
      <c r="AD64" s="65"/>
      <c r="AF64" s="73"/>
    </row>
    <row r="65" spans="1:32" ht="33.75" customHeight="1" x14ac:dyDescent="0.25">
      <c r="A65" s="147" t="s">
        <v>7</v>
      </c>
      <c r="B65" s="147" t="s">
        <v>8</v>
      </c>
      <c r="C65" s="320" t="s">
        <v>9</v>
      </c>
      <c r="D65" s="320"/>
      <c r="E65" s="147" t="s">
        <v>10</v>
      </c>
      <c r="F65" s="148" t="s">
        <v>11</v>
      </c>
      <c r="G65" s="147" t="s">
        <v>12</v>
      </c>
      <c r="H65" s="148" t="s">
        <v>13</v>
      </c>
      <c r="I65" s="147" t="s">
        <v>14</v>
      </c>
      <c r="J65" s="121" t="s">
        <v>160</v>
      </c>
      <c r="K65" s="121" t="s">
        <v>161</v>
      </c>
      <c r="L65" s="122" t="s">
        <v>160</v>
      </c>
      <c r="M65" s="122" t="s">
        <v>161</v>
      </c>
      <c r="N65" s="123" t="s">
        <v>160</v>
      </c>
      <c r="O65" s="123" t="s">
        <v>161</v>
      </c>
      <c r="P65" s="76" t="s">
        <v>160</v>
      </c>
      <c r="Q65" s="76" t="s">
        <v>161</v>
      </c>
      <c r="R65" s="266"/>
      <c r="S65" s="331"/>
      <c r="T65" s="331"/>
      <c r="U65" s="331"/>
      <c r="V65" s="351"/>
      <c r="W65" s="304"/>
      <c r="X65" s="112" t="s">
        <v>161</v>
      </c>
      <c r="Y65" s="308"/>
      <c r="Z65" s="124" t="s">
        <v>185</v>
      </c>
      <c r="AA65" s="124" t="s">
        <v>161</v>
      </c>
      <c r="AB65" s="315"/>
      <c r="AC65" s="315"/>
      <c r="AD65" s="65"/>
      <c r="AF65" s="73"/>
    </row>
    <row r="66" spans="1:32" ht="36" customHeight="1" x14ac:dyDescent="0.25">
      <c r="A66" s="150">
        <v>47</v>
      </c>
      <c r="B66" s="150">
        <v>54560</v>
      </c>
      <c r="C66" s="328" t="s">
        <v>109</v>
      </c>
      <c r="D66" s="328" t="s">
        <v>110</v>
      </c>
      <c r="E66" s="151" t="s">
        <v>18</v>
      </c>
      <c r="F66" s="150">
        <v>0</v>
      </c>
      <c r="G66" s="152">
        <v>106</v>
      </c>
      <c r="H66" s="152">
        <v>106</v>
      </c>
      <c r="I66" s="153">
        <v>72152504</v>
      </c>
      <c r="J66" s="68">
        <v>65000</v>
      </c>
      <c r="K66" s="68">
        <f t="shared" ref="K66:K73" si="45">H66*J66</f>
        <v>6890000</v>
      </c>
      <c r="L66" s="68">
        <v>104000</v>
      </c>
      <c r="M66" s="68">
        <f t="shared" ref="M66:M73" si="46">H66*L66</f>
        <v>11024000</v>
      </c>
      <c r="N66" s="68">
        <v>79300</v>
      </c>
      <c r="O66" s="68">
        <f t="shared" ref="O66:O73" si="47">H66*N66</f>
        <v>8405800</v>
      </c>
      <c r="P66" s="68">
        <f t="shared" ref="P66:Q73" si="48">MIN(J66,L66,N66)</f>
        <v>65000</v>
      </c>
      <c r="Q66" s="68">
        <f t="shared" si="48"/>
        <v>6890000</v>
      </c>
      <c r="R66" s="68">
        <f>AVERAGE(J66,L66,N66)</f>
        <v>82766.666666666672</v>
      </c>
      <c r="S66" s="68">
        <f>MEDIAN(J66,L66,N66)</f>
        <v>79300</v>
      </c>
      <c r="T66" s="68">
        <f>GEOMEAN(J66,L66,N66)</f>
        <v>81234.397003841164</v>
      </c>
      <c r="U66" s="68">
        <f>STDEV(J66,L66,N66)</f>
        <v>19729.757558909179</v>
      </c>
      <c r="V66" s="125">
        <f>U66/R66</f>
        <v>0.23837806152528207</v>
      </c>
      <c r="W66" s="68">
        <f t="shared" ref="W66:W71" si="49">+P66</f>
        <v>65000</v>
      </c>
      <c r="X66" s="68">
        <f t="shared" ref="X66:X73" si="50">H66*W66</f>
        <v>6890000</v>
      </c>
      <c r="Y66" s="60" t="s">
        <v>173</v>
      </c>
      <c r="Z66" s="68">
        <v>60</v>
      </c>
      <c r="AA66" s="68">
        <f>W66*Z66</f>
        <v>3900000</v>
      </c>
      <c r="AB66" s="135"/>
      <c r="AC66" s="144"/>
      <c r="AD66" s="65"/>
      <c r="AF66" s="73"/>
    </row>
    <row r="67" spans="1:32" ht="27" customHeight="1" x14ac:dyDescent="0.25">
      <c r="A67" s="150">
        <v>48</v>
      </c>
      <c r="B67" s="150">
        <v>54560</v>
      </c>
      <c r="C67" s="328" t="s">
        <v>111</v>
      </c>
      <c r="D67" s="328"/>
      <c r="E67" s="151" t="s">
        <v>18</v>
      </c>
      <c r="F67" s="150">
        <v>0</v>
      </c>
      <c r="G67" s="152">
        <v>364</v>
      </c>
      <c r="H67" s="152">
        <v>364</v>
      </c>
      <c r="I67" s="153">
        <v>72101501</v>
      </c>
      <c r="J67" s="68">
        <v>12000</v>
      </c>
      <c r="K67" s="68">
        <f t="shared" si="45"/>
        <v>4368000</v>
      </c>
      <c r="L67" s="68">
        <v>15600</v>
      </c>
      <c r="M67" s="68">
        <f t="shared" si="46"/>
        <v>5678400</v>
      </c>
      <c r="N67" s="68">
        <v>25287</v>
      </c>
      <c r="O67" s="68">
        <f t="shared" si="47"/>
        <v>9204468</v>
      </c>
      <c r="P67" s="68">
        <f t="shared" si="48"/>
        <v>12000</v>
      </c>
      <c r="Q67" s="68">
        <f t="shared" si="48"/>
        <v>4368000</v>
      </c>
      <c r="R67" s="68">
        <f t="shared" ref="R67:R73" si="51">AVERAGE(J67,L67,N67)</f>
        <v>17629</v>
      </c>
      <c r="S67" s="68">
        <f t="shared" ref="S67:S73" si="52">MEDIAN(J67,L67,N67)</f>
        <v>15600</v>
      </c>
      <c r="T67" s="68">
        <f t="shared" ref="T67:T73" si="53">GEOMEAN(J67,L67,N67)</f>
        <v>16790.658071529262</v>
      </c>
      <c r="U67" s="68">
        <f t="shared" ref="U67:U73" si="54">STDEV(J67,L67,N67)</f>
        <v>6871.9519061180863</v>
      </c>
      <c r="V67" s="125">
        <f t="shared" ref="V67:V73" si="55">U67/R67</f>
        <v>0.38980951308174522</v>
      </c>
      <c r="W67" s="68">
        <f t="shared" si="49"/>
        <v>12000</v>
      </c>
      <c r="X67" s="68">
        <f t="shared" si="50"/>
        <v>4368000</v>
      </c>
      <c r="Y67" s="60" t="s">
        <v>173</v>
      </c>
      <c r="Z67" s="68">
        <v>150</v>
      </c>
      <c r="AA67" s="68">
        <f t="shared" ref="AA67:AA73" si="56">W67*Z67</f>
        <v>1800000</v>
      </c>
      <c r="AB67" s="135"/>
      <c r="AC67" s="144"/>
      <c r="AD67" s="65"/>
      <c r="AF67" s="73"/>
    </row>
    <row r="68" spans="1:32" ht="27" customHeight="1" x14ac:dyDescent="0.25">
      <c r="A68" s="150">
        <v>49</v>
      </c>
      <c r="B68" s="150">
        <v>54560</v>
      </c>
      <c r="C68" s="328" t="s">
        <v>112</v>
      </c>
      <c r="D68" s="328" t="s">
        <v>113</v>
      </c>
      <c r="E68" s="151" t="s">
        <v>18</v>
      </c>
      <c r="F68" s="150">
        <v>0</v>
      </c>
      <c r="G68" s="152">
        <v>44.32</v>
      </c>
      <c r="H68" s="152">
        <v>44.32</v>
      </c>
      <c r="I68" s="153">
        <v>72101501</v>
      </c>
      <c r="J68" s="68">
        <v>20000</v>
      </c>
      <c r="K68" s="68">
        <f t="shared" si="45"/>
        <v>886400</v>
      </c>
      <c r="L68" s="68">
        <v>28600</v>
      </c>
      <c r="M68" s="68">
        <f t="shared" si="46"/>
        <v>1267552</v>
      </c>
      <c r="N68" s="68">
        <v>37202</v>
      </c>
      <c r="O68" s="68">
        <f t="shared" si="47"/>
        <v>1648792.64</v>
      </c>
      <c r="P68" s="68">
        <f t="shared" si="48"/>
        <v>20000</v>
      </c>
      <c r="Q68" s="68">
        <f t="shared" si="48"/>
        <v>886400</v>
      </c>
      <c r="R68" s="68">
        <f t="shared" si="51"/>
        <v>28600.666666666668</v>
      </c>
      <c r="S68" s="68">
        <f t="shared" si="52"/>
        <v>28600</v>
      </c>
      <c r="T68" s="68">
        <f t="shared" si="53"/>
        <v>27711.121705305599</v>
      </c>
      <c r="U68" s="68">
        <f t="shared" si="54"/>
        <v>8601.0000193775868</v>
      </c>
      <c r="V68" s="125">
        <f t="shared" si="55"/>
        <v>0.30072725645244586</v>
      </c>
      <c r="W68" s="68">
        <f t="shared" si="49"/>
        <v>20000</v>
      </c>
      <c r="X68" s="68">
        <f t="shared" si="50"/>
        <v>886400</v>
      </c>
      <c r="Y68" s="60" t="s">
        <v>173</v>
      </c>
      <c r="Z68" s="68">
        <v>44.32</v>
      </c>
      <c r="AA68" s="68">
        <f t="shared" si="56"/>
        <v>886400</v>
      </c>
      <c r="AB68" s="135"/>
      <c r="AC68" s="144"/>
      <c r="AD68" s="65"/>
      <c r="AE68" s="140"/>
      <c r="AF68" s="73"/>
    </row>
    <row r="69" spans="1:32" ht="30.75" customHeight="1" x14ac:dyDescent="0.25">
      <c r="A69" s="150">
        <v>50</v>
      </c>
      <c r="B69" s="151">
        <v>54522</v>
      </c>
      <c r="C69" s="318" t="s">
        <v>38</v>
      </c>
      <c r="D69" s="318"/>
      <c r="E69" s="151" t="s">
        <v>39</v>
      </c>
      <c r="F69" s="150">
        <v>0</v>
      </c>
      <c r="G69" s="152">
        <v>80</v>
      </c>
      <c r="H69" s="152">
        <v>80</v>
      </c>
      <c r="I69" s="153">
        <v>72152601</v>
      </c>
      <c r="J69" s="68">
        <v>35000</v>
      </c>
      <c r="K69" s="68">
        <f t="shared" si="45"/>
        <v>2800000</v>
      </c>
      <c r="L69" s="68">
        <v>52000</v>
      </c>
      <c r="M69" s="68">
        <f t="shared" si="46"/>
        <v>4160000</v>
      </c>
      <c r="N69" s="68">
        <v>85702</v>
      </c>
      <c r="O69" s="68">
        <f t="shared" si="47"/>
        <v>6856160</v>
      </c>
      <c r="P69" s="68">
        <f t="shared" si="48"/>
        <v>35000</v>
      </c>
      <c r="Q69" s="68">
        <f t="shared" si="48"/>
        <v>2800000</v>
      </c>
      <c r="R69" s="68">
        <f t="shared" si="51"/>
        <v>57567.333333333336</v>
      </c>
      <c r="S69" s="68">
        <f t="shared" si="52"/>
        <v>52000</v>
      </c>
      <c r="T69" s="68">
        <f t="shared" si="53"/>
        <v>53829.554018620489</v>
      </c>
      <c r="U69" s="68">
        <f t="shared" si="54"/>
        <v>25805.418061588018</v>
      </c>
      <c r="V69" s="125">
        <f t="shared" si="55"/>
        <v>0.4482649545735663</v>
      </c>
      <c r="W69" s="68">
        <f t="shared" si="49"/>
        <v>35000</v>
      </c>
      <c r="X69" s="68">
        <f t="shared" si="50"/>
        <v>2800000</v>
      </c>
      <c r="Y69" s="60" t="s">
        <v>173</v>
      </c>
      <c r="Z69" s="68">
        <v>68</v>
      </c>
      <c r="AA69" s="68">
        <f t="shared" si="56"/>
        <v>2380000</v>
      </c>
      <c r="AB69" s="135"/>
      <c r="AC69" s="144"/>
      <c r="AD69" s="65"/>
      <c r="AF69" s="73"/>
    </row>
    <row r="70" spans="1:32" ht="27.75" customHeight="1" x14ac:dyDescent="0.25">
      <c r="A70" s="150">
        <v>51</v>
      </c>
      <c r="B70" s="151">
        <v>54522</v>
      </c>
      <c r="C70" s="318" t="s">
        <v>40</v>
      </c>
      <c r="D70" s="318" t="s">
        <v>114</v>
      </c>
      <c r="E70" s="151" t="s">
        <v>18</v>
      </c>
      <c r="F70" s="150">
        <v>0</v>
      </c>
      <c r="G70" s="152">
        <v>160</v>
      </c>
      <c r="H70" s="152">
        <v>160</v>
      </c>
      <c r="I70" s="153">
        <v>72152601</v>
      </c>
      <c r="J70" s="68">
        <v>38000</v>
      </c>
      <c r="K70" s="68">
        <f t="shared" si="45"/>
        <v>6080000</v>
      </c>
      <c r="L70" s="68">
        <v>67600</v>
      </c>
      <c r="M70" s="68">
        <f t="shared" si="46"/>
        <v>10816000</v>
      </c>
      <c r="N70" s="68">
        <v>45025</v>
      </c>
      <c r="O70" s="68">
        <f t="shared" si="47"/>
        <v>7204000</v>
      </c>
      <c r="P70" s="68">
        <f t="shared" si="48"/>
        <v>38000</v>
      </c>
      <c r="Q70" s="68">
        <f t="shared" si="48"/>
        <v>6080000</v>
      </c>
      <c r="R70" s="68">
        <f t="shared" si="51"/>
        <v>50208.333333333336</v>
      </c>
      <c r="S70" s="68">
        <f t="shared" si="52"/>
        <v>45025</v>
      </c>
      <c r="T70" s="68">
        <f t="shared" si="53"/>
        <v>48722.325032866414</v>
      </c>
      <c r="U70" s="68">
        <f t="shared" si="54"/>
        <v>15465.775387394371</v>
      </c>
      <c r="V70" s="125">
        <f t="shared" si="55"/>
        <v>0.30803204091075925</v>
      </c>
      <c r="W70" s="68">
        <f t="shared" si="49"/>
        <v>38000</v>
      </c>
      <c r="X70" s="68">
        <f t="shared" si="50"/>
        <v>6080000</v>
      </c>
      <c r="Y70" s="60" t="s">
        <v>173</v>
      </c>
      <c r="Z70" s="68">
        <v>150</v>
      </c>
      <c r="AA70" s="68">
        <f t="shared" si="56"/>
        <v>5700000</v>
      </c>
      <c r="AB70" s="135"/>
      <c r="AC70" s="144"/>
      <c r="AD70" s="65"/>
      <c r="AF70" s="73"/>
    </row>
    <row r="71" spans="1:32" ht="29.25" customHeight="1" x14ac:dyDescent="0.25">
      <c r="A71" s="150">
        <v>52</v>
      </c>
      <c r="B71" s="150">
        <v>54560</v>
      </c>
      <c r="C71" s="327" t="s">
        <v>115</v>
      </c>
      <c r="D71" s="327"/>
      <c r="E71" s="151" t="s">
        <v>18</v>
      </c>
      <c r="F71" s="150">
        <v>0</v>
      </c>
      <c r="G71" s="152">
        <v>16.48</v>
      </c>
      <c r="H71" s="152">
        <v>16.48</v>
      </c>
      <c r="I71" s="153">
        <v>72153204</v>
      </c>
      <c r="J71" s="68">
        <v>34000</v>
      </c>
      <c r="K71" s="68">
        <f t="shared" si="45"/>
        <v>560320</v>
      </c>
      <c r="L71" s="68">
        <v>23400</v>
      </c>
      <c r="M71" s="68">
        <f t="shared" si="46"/>
        <v>385632</v>
      </c>
      <c r="N71" s="68">
        <v>51514</v>
      </c>
      <c r="O71" s="68">
        <f t="shared" si="47"/>
        <v>848950.72</v>
      </c>
      <c r="P71" s="68">
        <f t="shared" si="48"/>
        <v>23400</v>
      </c>
      <c r="Q71" s="68">
        <f t="shared" si="48"/>
        <v>385632</v>
      </c>
      <c r="R71" s="68">
        <f t="shared" si="51"/>
        <v>36304.666666666664</v>
      </c>
      <c r="S71" s="68">
        <f t="shared" si="52"/>
        <v>34000</v>
      </c>
      <c r="T71" s="68">
        <f t="shared" si="53"/>
        <v>34477.837309600065</v>
      </c>
      <c r="U71" s="68">
        <f t="shared" si="54"/>
        <v>14197.988073432562</v>
      </c>
      <c r="V71" s="125">
        <f t="shared" si="55"/>
        <v>0.39107887158948978</v>
      </c>
      <c r="W71" s="68">
        <f t="shared" si="49"/>
        <v>23400</v>
      </c>
      <c r="X71" s="68">
        <f t="shared" si="50"/>
        <v>385632</v>
      </c>
      <c r="Y71" s="60" t="s">
        <v>173</v>
      </c>
      <c r="Z71" s="68">
        <v>13.48</v>
      </c>
      <c r="AA71" s="68">
        <f t="shared" si="56"/>
        <v>315432</v>
      </c>
      <c r="AB71" s="135"/>
      <c r="AC71" s="144"/>
      <c r="AD71" s="65"/>
      <c r="AF71" s="73"/>
    </row>
    <row r="72" spans="1:32" ht="37.5" customHeight="1" x14ac:dyDescent="0.25">
      <c r="A72" s="150">
        <v>53</v>
      </c>
      <c r="B72" s="150">
        <v>54560</v>
      </c>
      <c r="C72" s="327" t="s">
        <v>116</v>
      </c>
      <c r="D72" s="327"/>
      <c r="E72" s="151" t="s">
        <v>39</v>
      </c>
      <c r="F72" s="150">
        <v>0</v>
      </c>
      <c r="G72" s="167">
        <v>21</v>
      </c>
      <c r="H72" s="167">
        <v>2.25</v>
      </c>
      <c r="I72" s="153">
        <v>72101501</v>
      </c>
      <c r="J72" s="72">
        <v>18000</v>
      </c>
      <c r="K72" s="72">
        <f t="shared" si="45"/>
        <v>40500</v>
      </c>
      <c r="L72" s="72">
        <v>39000</v>
      </c>
      <c r="M72" s="72">
        <f t="shared" si="46"/>
        <v>87750</v>
      </c>
      <c r="N72" s="72">
        <v>9502</v>
      </c>
      <c r="O72" s="68">
        <f t="shared" si="47"/>
        <v>21379.5</v>
      </c>
      <c r="P72" s="68">
        <f t="shared" si="48"/>
        <v>9502</v>
      </c>
      <c r="Q72" s="68">
        <f t="shared" si="48"/>
        <v>21379.5</v>
      </c>
      <c r="R72" s="68">
        <f t="shared" si="51"/>
        <v>22167.333333333332</v>
      </c>
      <c r="S72" s="68">
        <f t="shared" si="52"/>
        <v>18000</v>
      </c>
      <c r="T72" s="68">
        <f t="shared" si="53"/>
        <v>18824.236885940194</v>
      </c>
      <c r="U72" s="68">
        <f t="shared" si="54"/>
        <v>15184.136502723273</v>
      </c>
      <c r="V72" s="125">
        <f t="shared" si="55"/>
        <v>0.68497803837733939</v>
      </c>
      <c r="W72" s="68">
        <f t="shared" ref="W72" si="57">+R72</f>
        <v>22167.333333333332</v>
      </c>
      <c r="X72" s="68">
        <f t="shared" si="50"/>
        <v>49876.5</v>
      </c>
      <c r="Y72" s="60" t="s">
        <v>166</v>
      </c>
      <c r="Z72" s="68">
        <v>2.25</v>
      </c>
      <c r="AA72" s="68">
        <f t="shared" si="56"/>
        <v>49876.5</v>
      </c>
      <c r="AB72" s="135"/>
      <c r="AC72" s="144"/>
      <c r="AD72" s="65"/>
      <c r="AF72" s="73"/>
    </row>
    <row r="73" spans="1:32" ht="29.25" customHeight="1" x14ac:dyDescent="0.25">
      <c r="A73" s="150">
        <v>54</v>
      </c>
      <c r="B73" s="151">
        <v>54522</v>
      </c>
      <c r="C73" s="328" t="s">
        <v>117</v>
      </c>
      <c r="D73" s="328" t="s">
        <v>118</v>
      </c>
      <c r="E73" s="151" t="s">
        <v>18</v>
      </c>
      <c r="F73" s="150">
        <v>0</v>
      </c>
      <c r="G73" s="152">
        <v>160</v>
      </c>
      <c r="H73" s="152">
        <v>160</v>
      </c>
      <c r="I73" s="153">
        <v>72152605</v>
      </c>
      <c r="J73" s="72">
        <v>58000</v>
      </c>
      <c r="K73" s="72">
        <f t="shared" si="45"/>
        <v>9280000</v>
      </c>
      <c r="L73" s="72">
        <v>39000</v>
      </c>
      <c r="M73" s="72">
        <f t="shared" si="46"/>
        <v>6240000</v>
      </c>
      <c r="N73" s="72">
        <v>75460</v>
      </c>
      <c r="O73" s="68">
        <f t="shared" si="47"/>
        <v>12073600</v>
      </c>
      <c r="P73" s="68">
        <f t="shared" si="48"/>
        <v>39000</v>
      </c>
      <c r="Q73" s="68">
        <f t="shared" si="48"/>
        <v>6240000</v>
      </c>
      <c r="R73" s="68">
        <f t="shared" si="51"/>
        <v>57486.666666666664</v>
      </c>
      <c r="S73" s="68">
        <f t="shared" si="52"/>
        <v>58000</v>
      </c>
      <c r="T73" s="68">
        <f t="shared" si="53"/>
        <v>55471.486042914912</v>
      </c>
      <c r="U73" s="68">
        <f t="shared" si="54"/>
        <v>18235.419746562813</v>
      </c>
      <c r="V73" s="125">
        <f t="shared" si="55"/>
        <v>0.31721129096421458</v>
      </c>
      <c r="W73" s="68">
        <f>+P73</f>
        <v>39000</v>
      </c>
      <c r="X73" s="68">
        <f t="shared" si="50"/>
        <v>6240000</v>
      </c>
      <c r="Y73" s="60" t="s">
        <v>173</v>
      </c>
      <c r="Z73" s="68">
        <v>150</v>
      </c>
      <c r="AA73" s="68">
        <f t="shared" si="56"/>
        <v>5850000</v>
      </c>
      <c r="AB73" s="135"/>
      <c r="AC73" s="144"/>
      <c r="AD73" s="65"/>
      <c r="AF73" s="73"/>
    </row>
    <row r="74" spans="1:32" x14ac:dyDescent="0.25">
      <c r="A74" s="168"/>
      <c r="B74" s="168"/>
      <c r="C74" s="169"/>
      <c r="D74" s="169"/>
      <c r="E74" s="168"/>
      <c r="F74" s="168"/>
      <c r="G74" s="170"/>
      <c r="H74" s="170"/>
      <c r="I74" s="168"/>
      <c r="J74" s="78"/>
      <c r="K74" s="78"/>
      <c r="L74" s="78"/>
      <c r="M74" s="78"/>
      <c r="N74" s="78"/>
      <c r="O74" s="78"/>
      <c r="P74" s="78"/>
      <c r="Q74" s="78"/>
      <c r="R74" s="74"/>
      <c r="S74" s="74"/>
      <c r="T74" s="74"/>
      <c r="U74" s="74"/>
      <c r="V74" s="74"/>
      <c r="W74" s="74"/>
      <c r="X74" s="74"/>
      <c r="Y74" s="74"/>
      <c r="AC74" s="65"/>
      <c r="AD74" s="65"/>
      <c r="AF74" s="73"/>
    </row>
    <row r="75" spans="1:32" x14ac:dyDescent="0.25">
      <c r="A75" s="320" t="s">
        <v>2</v>
      </c>
      <c r="B75" s="320"/>
      <c r="C75" s="320"/>
      <c r="D75" s="320"/>
      <c r="E75" s="320" t="s">
        <v>3</v>
      </c>
      <c r="F75" s="320"/>
      <c r="G75" s="320" t="s">
        <v>4</v>
      </c>
      <c r="H75" s="320"/>
      <c r="I75" s="320"/>
      <c r="J75" s="78"/>
      <c r="K75" s="78"/>
      <c r="L75" s="78"/>
      <c r="M75" s="78"/>
      <c r="N75" s="78"/>
      <c r="O75" s="78"/>
      <c r="P75" s="78"/>
      <c r="Q75" s="78"/>
      <c r="R75" s="74"/>
      <c r="S75" s="74"/>
      <c r="T75" s="74"/>
      <c r="U75" s="74"/>
      <c r="V75" s="74"/>
      <c r="W75" s="74"/>
      <c r="X75" s="74"/>
      <c r="Y75" s="74"/>
      <c r="AC75" s="65"/>
      <c r="AD75" s="65"/>
      <c r="AF75" s="73"/>
    </row>
    <row r="76" spans="1:32" ht="15" customHeight="1" x14ac:dyDescent="0.25">
      <c r="A76" s="320" t="s">
        <v>95</v>
      </c>
      <c r="B76" s="320"/>
      <c r="C76" s="320"/>
      <c r="D76" s="320"/>
      <c r="E76" s="320" t="s">
        <v>96</v>
      </c>
      <c r="F76" s="320"/>
      <c r="G76" s="320"/>
      <c r="H76" s="320"/>
      <c r="I76" s="320"/>
      <c r="J76" s="273" t="s">
        <v>162</v>
      </c>
      <c r="K76" s="262"/>
      <c r="L76" s="263" t="s">
        <v>164</v>
      </c>
      <c r="M76" s="263"/>
      <c r="N76" s="264" t="s">
        <v>163</v>
      </c>
      <c r="O76" s="264"/>
      <c r="P76" s="265" t="s">
        <v>159</v>
      </c>
      <c r="Q76" s="265"/>
      <c r="R76" s="266" t="s">
        <v>166</v>
      </c>
      <c r="S76" s="331" t="s">
        <v>167</v>
      </c>
      <c r="T76" s="331" t="s">
        <v>168</v>
      </c>
      <c r="U76" s="331" t="s">
        <v>169</v>
      </c>
      <c r="V76" s="350" t="s">
        <v>174</v>
      </c>
      <c r="W76" s="271" t="s">
        <v>187</v>
      </c>
      <c r="X76" s="111"/>
      <c r="Y76" s="308" t="s">
        <v>171</v>
      </c>
      <c r="Z76" s="300" t="s">
        <v>183</v>
      </c>
      <c r="AA76" s="301"/>
      <c r="AB76" s="314" t="s">
        <v>197</v>
      </c>
      <c r="AC76" s="314" t="s">
        <v>198</v>
      </c>
      <c r="AD76" s="65"/>
      <c r="AF76" s="73"/>
    </row>
    <row r="77" spans="1:32" ht="24" customHeight="1" x14ac:dyDescent="0.25">
      <c r="A77" s="146" t="s">
        <v>7</v>
      </c>
      <c r="B77" s="147" t="s">
        <v>8</v>
      </c>
      <c r="C77" s="320" t="s">
        <v>9</v>
      </c>
      <c r="D77" s="320"/>
      <c r="E77" s="147" t="s">
        <v>10</v>
      </c>
      <c r="F77" s="148" t="s">
        <v>11</v>
      </c>
      <c r="G77" s="147" t="s">
        <v>12</v>
      </c>
      <c r="H77" s="148" t="s">
        <v>13</v>
      </c>
      <c r="I77" s="147" t="s">
        <v>14</v>
      </c>
      <c r="J77" s="121" t="s">
        <v>160</v>
      </c>
      <c r="K77" s="121" t="s">
        <v>161</v>
      </c>
      <c r="L77" s="122" t="s">
        <v>160</v>
      </c>
      <c r="M77" s="122" t="s">
        <v>161</v>
      </c>
      <c r="N77" s="123" t="s">
        <v>160</v>
      </c>
      <c r="O77" s="123" t="s">
        <v>161</v>
      </c>
      <c r="P77" s="76" t="s">
        <v>160</v>
      </c>
      <c r="Q77" s="76" t="s">
        <v>161</v>
      </c>
      <c r="R77" s="266"/>
      <c r="S77" s="331"/>
      <c r="T77" s="331"/>
      <c r="U77" s="331"/>
      <c r="V77" s="351"/>
      <c r="W77" s="304"/>
      <c r="X77" s="112"/>
      <c r="Y77" s="308"/>
      <c r="Z77" s="124" t="s">
        <v>185</v>
      </c>
      <c r="AA77" s="124" t="s">
        <v>161</v>
      </c>
      <c r="AB77" s="315"/>
      <c r="AC77" s="315"/>
      <c r="AD77" s="65"/>
      <c r="AF77" s="73"/>
    </row>
    <row r="78" spans="1:32" ht="40.5" customHeight="1" x14ac:dyDescent="0.25">
      <c r="A78" s="150">
        <v>55</v>
      </c>
      <c r="B78" s="151">
        <v>54730</v>
      </c>
      <c r="C78" s="328" t="s">
        <v>99</v>
      </c>
      <c r="D78" s="328" t="s">
        <v>100</v>
      </c>
      <c r="E78" s="151" t="s">
        <v>18</v>
      </c>
      <c r="F78" s="150">
        <v>0</v>
      </c>
      <c r="G78" s="152">
        <v>150</v>
      </c>
      <c r="H78" s="152">
        <v>150</v>
      </c>
      <c r="I78" s="153">
        <v>72151303</v>
      </c>
      <c r="J78" s="68">
        <v>29000</v>
      </c>
      <c r="K78" s="68">
        <f>H78*J78</f>
        <v>4350000</v>
      </c>
      <c r="L78" s="68">
        <v>78000</v>
      </c>
      <c r="M78" s="68">
        <f>H78*L78</f>
        <v>11700000</v>
      </c>
      <c r="N78" s="68">
        <v>23817</v>
      </c>
      <c r="O78" s="68">
        <f>H78*N78</f>
        <v>3572550</v>
      </c>
      <c r="P78" s="68">
        <f t="shared" ref="P78:Q82" si="58">MIN(J78,L78,N78)</f>
        <v>23817</v>
      </c>
      <c r="Q78" s="68">
        <f t="shared" si="58"/>
        <v>3572550</v>
      </c>
      <c r="R78" s="68">
        <f>AVERAGE(J78,L78,N78)</f>
        <v>43605.666666666664</v>
      </c>
      <c r="S78" s="68">
        <f>MEDIAN(J78,L78,N78)</f>
        <v>29000</v>
      </c>
      <c r="T78" s="68">
        <f>GEOMEAN(J78,L78,N78)</f>
        <v>37768.223062938385</v>
      </c>
      <c r="U78" s="68">
        <f>STDEV(J78,L78,N78)</f>
        <v>29898.88787786819</v>
      </c>
      <c r="V78" s="69">
        <f>U78/R78</f>
        <v>0.68566519361860134</v>
      </c>
      <c r="W78" s="68">
        <f>+R78</f>
        <v>43605.666666666664</v>
      </c>
      <c r="X78" s="68">
        <f>H78*W78</f>
        <v>6540850</v>
      </c>
      <c r="Y78" s="60" t="s">
        <v>166</v>
      </c>
      <c r="Z78" s="68">
        <v>100</v>
      </c>
      <c r="AA78" s="68">
        <f>W78*Z78</f>
        <v>4360566.666666666</v>
      </c>
      <c r="AB78" s="135"/>
      <c r="AC78" s="144"/>
      <c r="AD78" s="65"/>
      <c r="AE78" s="140"/>
      <c r="AF78" s="73"/>
    </row>
    <row r="79" spans="1:32" ht="27" customHeight="1" x14ac:dyDescent="0.25">
      <c r="A79" s="150">
        <v>56</v>
      </c>
      <c r="B79" s="151">
        <v>54760</v>
      </c>
      <c r="C79" s="328" t="s">
        <v>101</v>
      </c>
      <c r="D79" s="328"/>
      <c r="E79" s="151" t="s">
        <v>31</v>
      </c>
      <c r="F79" s="150">
        <v>0</v>
      </c>
      <c r="G79" s="152">
        <v>10</v>
      </c>
      <c r="H79" s="152">
        <v>10</v>
      </c>
      <c r="I79" s="153">
        <v>72154032</v>
      </c>
      <c r="J79" s="72">
        <v>340000</v>
      </c>
      <c r="K79" s="72">
        <f>H79*J79</f>
        <v>3400000</v>
      </c>
      <c r="L79" s="72">
        <v>91000</v>
      </c>
      <c r="M79" s="72">
        <f>H79*L79</f>
        <v>910000</v>
      </c>
      <c r="N79" s="72">
        <v>228120</v>
      </c>
      <c r="O79" s="68">
        <f>H79*N79</f>
        <v>2281200</v>
      </c>
      <c r="P79" s="68">
        <f t="shared" si="58"/>
        <v>91000</v>
      </c>
      <c r="Q79" s="68">
        <f t="shared" si="58"/>
        <v>910000</v>
      </c>
      <c r="R79" s="68">
        <f t="shared" ref="R79:R82" si="59">AVERAGE(J79,L79,N79)</f>
        <v>219706.66666666666</v>
      </c>
      <c r="S79" s="68">
        <f t="shared" ref="S79:S82" si="60">MEDIAN(J79,L79,N79)</f>
        <v>228120</v>
      </c>
      <c r="T79" s="68">
        <f t="shared" ref="T79:T82" si="61">GEOMEAN(J79,L79,N79)</f>
        <v>191820.29626724054</v>
      </c>
      <c r="U79" s="68">
        <f t="shared" ref="U79:U82" si="62">STDEV(J79,L79,N79)</f>
        <v>124713.02311039263</v>
      </c>
      <c r="V79" s="69">
        <f t="shared" ref="V79:V82" si="63">U79/R79</f>
        <v>0.56763422340571967</v>
      </c>
      <c r="W79" s="68">
        <f>+R79</f>
        <v>219706.66666666666</v>
      </c>
      <c r="X79" s="68">
        <f>H79*W79</f>
        <v>2197066.6666666665</v>
      </c>
      <c r="Y79" s="61" t="s">
        <v>166</v>
      </c>
      <c r="Z79" s="68">
        <v>4</v>
      </c>
      <c r="AA79" s="68">
        <f t="shared" ref="AA79:AA82" si="64">W79*Z79</f>
        <v>878826.66666666663</v>
      </c>
      <c r="AB79" s="135"/>
      <c r="AC79" s="144"/>
      <c r="AD79" s="65"/>
      <c r="AE79" s="140"/>
      <c r="AF79" s="73"/>
    </row>
    <row r="80" spans="1:32" ht="27.75" customHeight="1" x14ac:dyDescent="0.25">
      <c r="A80" s="150">
        <v>57</v>
      </c>
      <c r="B80" s="151">
        <v>54760</v>
      </c>
      <c r="C80" s="328" t="s">
        <v>102</v>
      </c>
      <c r="D80" s="328" t="s">
        <v>103</v>
      </c>
      <c r="E80" s="151" t="s">
        <v>18</v>
      </c>
      <c r="F80" s="150">
        <v>0</v>
      </c>
      <c r="G80" s="152">
        <v>40</v>
      </c>
      <c r="H80" s="152">
        <v>40</v>
      </c>
      <c r="I80" s="153">
        <v>72154032</v>
      </c>
      <c r="J80" s="72">
        <v>34000</v>
      </c>
      <c r="K80" s="72">
        <f>H80*J80</f>
        <v>1360000</v>
      </c>
      <c r="L80" s="72">
        <v>104000</v>
      </c>
      <c r="M80" s="72">
        <f>H80*L80</f>
        <v>4160000</v>
      </c>
      <c r="N80" s="72">
        <v>924800</v>
      </c>
      <c r="O80" s="68">
        <f>H80*N80</f>
        <v>36992000</v>
      </c>
      <c r="P80" s="68">
        <f t="shared" si="58"/>
        <v>34000</v>
      </c>
      <c r="Q80" s="68">
        <f t="shared" si="58"/>
        <v>1360000</v>
      </c>
      <c r="R80" s="68">
        <f t="shared" si="59"/>
        <v>354266.66666666669</v>
      </c>
      <c r="S80" s="68">
        <f>MEDIAN(J80,L80,N80)</f>
        <v>104000</v>
      </c>
      <c r="T80" s="68">
        <f>GEOMEAN(J80,L80,N80)</f>
        <v>148429.4320963104</v>
      </c>
      <c r="U80" s="68">
        <f t="shared" si="62"/>
        <v>495334.44593863381</v>
      </c>
      <c r="V80" s="69">
        <f t="shared" si="63"/>
        <v>1.3981965918478561</v>
      </c>
      <c r="W80" s="68">
        <f>+R80</f>
        <v>354266.66666666669</v>
      </c>
      <c r="X80" s="68">
        <f>H80*W80</f>
        <v>14170666.666666668</v>
      </c>
      <c r="Y80" s="61" t="s">
        <v>166</v>
      </c>
      <c r="Z80" s="68">
        <v>20</v>
      </c>
      <c r="AA80" s="68">
        <f t="shared" si="64"/>
        <v>7085333.333333334</v>
      </c>
      <c r="AB80" s="135"/>
      <c r="AC80" s="144"/>
      <c r="AD80" s="65"/>
      <c r="AE80" s="140"/>
      <c r="AF80" s="73"/>
    </row>
    <row r="81" spans="1:32" ht="45" customHeight="1" x14ac:dyDescent="0.25">
      <c r="A81" s="150">
        <v>58</v>
      </c>
      <c r="B81" s="151">
        <v>54790</v>
      </c>
      <c r="C81" s="327" t="s">
        <v>119</v>
      </c>
      <c r="D81" s="327" t="s">
        <v>120</v>
      </c>
      <c r="E81" s="151" t="s">
        <v>18</v>
      </c>
      <c r="F81" s="150">
        <v>0</v>
      </c>
      <c r="G81" s="152">
        <v>290</v>
      </c>
      <c r="H81" s="152">
        <v>290</v>
      </c>
      <c r="I81" s="153">
        <v>73181104</v>
      </c>
      <c r="J81" s="68">
        <v>38000</v>
      </c>
      <c r="K81" s="68">
        <f>H81*J81</f>
        <v>11020000</v>
      </c>
      <c r="L81" s="68">
        <v>104000</v>
      </c>
      <c r="M81" s="68">
        <f>H81*L81</f>
        <v>30160000</v>
      </c>
      <c r="N81" s="68">
        <v>27790</v>
      </c>
      <c r="O81" s="68">
        <f>H81*N81</f>
        <v>8059100</v>
      </c>
      <c r="P81" s="68">
        <f t="shared" si="58"/>
        <v>27790</v>
      </c>
      <c r="Q81" s="68">
        <f t="shared" si="58"/>
        <v>8059100</v>
      </c>
      <c r="R81" s="68">
        <f t="shared" si="59"/>
        <v>56596.666666666664</v>
      </c>
      <c r="S81" s="68">
        <f t="shared" si="60"/>
        <v>38000</v>
      </c>
      <c r="T81" s="68">
        <f t="shared" si="61"/>
        <v>47888.933015640381</v>
      </c>
      <c r="U81" s="68">
        <f t="shared" si="62"/>
        <v>41368.684210805317</v>
      </c>
      <c r="V81" s="69">
        <f t="shared" si="63"/>
        <v>0.73093852778382684</v>
      </c>
      <c r="W81" s="68">
        <f>+R81</f>
        <v>56596.666666666664</v>
      </c>
      <c r="X81" s="68">
        <f>H81*W81</f>
        <v>16413033.333333332</v>
      </c>
      <c r="Y81" s="61" t="s">
        <v>166</v>
      </c>
      <c r="Z81" s="68">
        <v>265</v>
      </c>
      <c r="AA81" s="68">
        <f t="shared" si="64"/>
        <v>14998116.666666666</v>
      </c>
      <c r="AB81" s="135"/>
      <c r="AC81" s="144"/>
      <c r="AD81" s="65"/>
      <c r="AF81" s="73"/>
    </row>
    <row r="82" spans="1:32" ht="23.25" customHeight="1" x14ac:dyDescent="0.25">
      <c r="A82" s="150">
        <v>59</v>
      </c>
      <c r="B82" s="171">
        <v>54790</v>
      </c>
      <c r="C82" s="328" t="s">
        <v>121</v>
      </c>
      <c r="D82" s="328" t="s">
        <v>122</v>
      </c>
      <c r="E82" s="151" t="s">
        <v>18</v>
      </c>
      <c r="F82" s="150">
        <v>0</v>
      </c>
      <c r="G82" s="152">
        <v>118.45</v>
      </c>
      <c r="H82" s="152">
        <v>118.45</v>
      </c>
      <c r="I82" s="153">
        <v>72153501</v>
      </c>
      <c r="J82" s="68">
        <v>28000</v>
      </c>
      <c r="K82" s="68">
        <f>H82*J82</f>
        <v>3316600</v>
      </c>
      <c r="L82" s="68">
        <v>58500</v>
      </c>
      <c r="M82" s="68">
        <f>H82*L82</f>
        <v>6929325</v>
      </c>
      <c r="N82" s="68">
        <v>13328</v>
      </c>
      <c r="O82" s="68">
        <f>H82*N82</f>
        <v>1578701.6</v>
      </c>
      <c r="P82" s="68">
        <f t="shared" si="58"/>
        <v>13328</v>
      </c>
      <c r="Q82" s="68">
        <f t="shared" si="58"/>
        <v>1578701.6</v>
      </c>
      <c r="R82" s="68">
        <f t="shared" si="59"/>
        <v>33276</v>
      </c>
      <c r="S82" s="68">
        <f t="shared" si="60"/>
        <v>28000</v>
      </c>
      <c r="T82" s="68">
        <f t="shared" si="61"/>
        <v>27948.572266935163</v>
      </c>
      <c r="U82" s="68">
        <f t="shared" si="62"/>
        <v>23043.535492627863</v>
      </c>
      <c r="V82" s="69">
        <f t="shared" si="63"/>
        <v>0.6924971598938533</v>
      </c>
      <c r="W82" s="68">
        <f>+R82</f>
        <v>33276</v>
      </c>
      <c r="X82" s="68">
        <f>H82*W82</f>
        <v>3941542.2</v>
      </c>
      <c r="Y82" s="61" t="s">
        <v>166</v>
      </c>
      <c r="Z82" s="68">
        <v>110.45</v>
      </c>
      <c r="AA82" s="68">
        <f t="shared" si="64"/>
        <v>3675334.2</v>
      </c>
      <c r="AB82" s="135"/>
      <c r="AC82" s="144"/>
      <c r="AD82" s="65"/>
      <c r="AF82" s="73"/>
    </row>
    <row r="83" spans="1:32" x14ac:dyDescent="0.25">
      <c r="A83" s="172"/>
      <c r="B83" s="173"/>
      <c r="C83" s="173"/>
      <c r="D83" s="173"/>
      <c r="E83" s="173"/>
      <c r="F83" s="173"/>
      <c r="G83" s="173"/>
      <c r="H83" s="173"/>
      <c r="I83" s="173"/>
      <c r="J83" s="78"/>
      <c r="K83" s="78"/>
      <c r="L83" s="78"/>
      <c r="M83" s="78"/>
      <c r="N83" s="78"/>
      <c r="O83" s="78"/>
      <c r="P83" s="78"/>
      <c r="Q83" s="78"/>
      <c r="R83" s="74"/>
      <c r="S83" s="74"/>
      <c r="T83" s="74"/>
      <c r="U83" s="74"/>
      <c r="V83" s="74"/>
      <c r="W83" s="74"/>
      <c r="X83" s="74"/>
      <c r="Y83" s="74"/>
      <c r="AC83" s="65"/>
      <c r="AD83" s="65"/>
      <c r="AF83" s="73"/>
    </row>
    <row r="84" spans="1:32" x14ac:dyDescent="0.25">
      <c r="A84" s="320" t="s">
        <v>2</v>
      </c>
      <c r="B84" s="320"/>
      <c r="C84" s="320"/>
      <c r="D84" s="320"/>
      <c r="E84" s="320" t="s">
        <v>3</v>
      </c>
      <c r="F84" s="320"/>
      <c r="G84" s="320" t="s">
        <v>4</v>
      </c>
      <c r="H84" s="320"/>
      <c r="I84" s="320"/>
      <c r="J84" s="78"/>
      <c r="K84" s="78"/>
      <c r="L84" s="78"/>
      <c r="M84" s="78"/>
      <c r="N84" s="78"/>
      <c r="O84" s="78"/>
      <c r="P84" s="78"/>
      <c r="Q84" s="78"/>
      <c r="R84" s="74"/>
      <c r="S84" s="74"/>
      <c r="T84" s="74"/>
      <c r="U84" s="74"/>
      <c r="V84" s="74"/>
      <c r="W84" s="74"/>
      <c r="X84" s="74"/>
      <c r="Y84" s="74"/>
      <c r="AC84" s="65"/>
      <c r="AD84" s="65"/>
      <c r="AF84" s="73"/>
    </row>
    <row r="85" spans="1:32" ht="15" customHeight="1" x14ac:dyDescent="0.25">
      <c r="A85" s="320" t="s">
        <v>51</v>
      </c>
      <c r="B85" s="320"/>
      <c r="C85" s="320"/>
      <c r="D85" s="320"/>
      <c r="E85" s="320" t="s">
        <v>52</v>
      </c>
      <c r="F85" s="320"/>
      <c r="G85" s="320"/>
      <c r="H85" s="320"/>
      <c r="I85" s="320"/>
      <c r="J85" s="273" t="s">
        <v>162</v>
      </c>
      <c r="K85" s="262"/>
      <c r="L85" s="263" t="s">
        <v>164</v>
      </c>
      <c r="M85" s="263"/>
      <c r="N85" s="264" t="s">
        <v>163</v>
      </c>
      <c r="O85" s="264"/>
      <c r="P85" s="265" t="s">
        <v>159</v>
      </c>
      <c r="Q85" s="265"/>
      <c r="R85" s="266" t="s">
        <v>166</v>
      </c>
      <c r="S85" s="331" t="s">
        <v>167</v>
      </c>
      <c r="T85" s="331" t="s">
        <v>168</v>
      </c>
      <c r="U85" s="331" t="s">
        <v>169</v>
      </c>
      <c r="V85" s="350" t="s">
        <v>174</v>
      </c>
      <c r="W85" s="271" t="s">
        <v>187</v>
      </c>
      <c r="X85" s="136"/>
      <c r="Y85" s="308" t="s">
        <v>171</v>
      </c>
      <c r="Z85" s="300" t="s">
        <v>183</v>
      </c>
      <c r="AA85" s="301"/>
      <c r="AB85" s="314" t="s">
        <v>197</v>
      </c>
      <c r="AC85" s="314" t="s">
        <v>198</v>
      </c>
      <c r="AD85" s="65"/>
      <c r="AF85" s="73"/>
    </row>
    <row r="86" spans="1:32" ht="27" customHeight="1" x14ac:dyDescent="0.25">
      <c r="A86" s="146" t="s">
        <v>7</v>
      </c>
      <c r="B86" s="147" t="s">
        <v>8</v>
      </c>
      <c r="C86" s="320" t="s">
        <v>9</v>
      </c>
      <c r="D86" s="320"/>
      <c r="E86" s="147" t="s">
        <v>10</v>
      </c>
      <c r="F86" s="148" t="s">
        <v>11</v>
      </c>
      <c r="G86" s="147" t="s">
        <v>12</v>
      </c>
      <c r="H86" s="148" t="s">
        <v>13</v>
      </c>
      <c r="I86" s="147" t="s">
        <v>14</v>
      </c>
      <c r="J86" s="121" t="s">
        <v>160</v>
      </c>
      <c r="K86" s="121" t="s">
        <v>161</v>
      </c>
      <c r="L86" s="122" t="s">
        <v>160</v>
      </c>
      <c r="M86" s="122" t="s">
        <v>161</v>
      </c>
      <c r="N86" s="123" t="s">
        <v>160</v>
      </c>
      <c r="O86" s="123" t="s">
        <v>161</v>
      </c>
      <c r="P86" s="76" t="s">
        <v>160</v>
      </c>
      <c r="Q86" s="76" t="s">
        <v>161</v>
      </c>
      <c r="R86" s="266"/>
      <c r="S86" s="331"/>
      <c r="T86" s="331"/>
      <c r="U86" s="331"/>
      <c r="V86" s="351"/>
      <c r="W86" s="304"/>
      <c r="X86" s="77" t="s">
        <v>161</v>
      </c>
      <c r="Y86" s="308"/>
      <c r="Z86" s="124" t="s">
        <v>185</v>
      </c>
      <c r="AA86" s="124" t="s">
        <v>161</v>
      </c>
      <c r="AB86" s="315"/>
      <c r="AC86" s="315"/>
      <c r="AD86" s="65"/>
      <c r="AF86" s="73"/>
    </row>
    <row r="87" spans="1:32" ht="28.5" customHeight="1" x14ac:dyDescent="0.25">
      <c r="A87" s="150">
        <v>60</v>
      </c>
      <c r="B87" s="151">
        <v>54699</v>
      </c>
      <c r="C87" s="319" t="s">
        <v>53</v>
      </c>
      <c r="D87" s="319" t="s">
        <v>54</v>
      </c>
      <c r="E87" s="151" t="s">
        <v>18</v>
      </c>
      <c r="F87" s="150">
        <v>0</v>
      </c>
      <c r="G87" s="152">
        <v>35</v>
      </c>
      <c r="H87" s="152">
        <v>35</v>
      </c>
      <c r="I87" s="153">
        <v>72153605</v>
      </c>
      <c r="J87" s="72">
        <v>280000</v>
      </c>
      <c r="K87" s="72">
        <f>H87*J87</f>
        <v>9800000</v>
      </c>
      <c r="L87" s="72">
        <v>325000</v>
      </c>
      <c r="M87" s="72">
        <f>H87*L87</f>
        <v>11375000</v>
      </c>
      <c r="N87" s="72">
        <v>74744</v>
      </c>
      <c r="O87" s="68">
        <f>H87*N87</f>
        <v>2616040</v>
      </c>
      <c r="P87" s="68">
        <f t="shared" ref="P87:Q91" si="65">MIN(J87,L87,N87)</f>
        <v>74744</v>
      </c>
      <c r="Q87" s="68">
        <f t="shared" si="65"/>
        <v>2616040</v>
      </c>
      <c r="R87" s="68">
        <f>AVERAGE(J87,L87,N87)</f>
        <v>226581.33333333334</v>
      </c>
      <c r="S87" s="68">
        <f>MEDIAN(J87,L87,N87)</f>
        <v>280000</v>
      </c>
      <c r="T87" s="68">
        <f>GEOMEAN(J87,L87,N87)</f>
        <v>189469.4710672441</v>
      </c>
      <c r="U87" s="68">
        <f>STDEV(J87,L87,N87)</f>
        <v>133406.07874206229</v>
      </c>
      <c r="V87" s="69">
        <f>U87/R87</f>
        <v>0.58877788730196501</v>
      </c>
      <c r="W87" s="68">
        <f>+R87</f>
        <v>226581.33333333334</v>
      </c>
      <c r="X87" s="68">
        <f>H87*W87</f>
        <v>7930346.666666667</v>
      </c>
      <c r="Y87" s="61" t="s">
        <v>166</v>
      </c>
      <c r="Z87" s="68">
        <v>16</v>
      </c>
      <c r="AA87" s="68">
        <f>W87*Z87</f>
        <v>3625301.3333333335</v>
      </c>
      <c r="AB87" s="135"/>
      <c r="AC87" s="144"/>
      <c r="AD87" s="65"/>
      <c r="AF87" s="73"/>
    </row>
    <row r="88" spans="1:32" ht="45" customHeight="1" x14ac:dyDescent="0.25">
      <c r="A88" s="150">
        <v>61</v>
      </c>
      <c r="B88" s="151">
        <v>54699</v>
      </c>
      <c r="C88" s="318" t="s">
        <v>55</v>
      </c>
      <c r="D88" s="318" t="s">
        <v>56</v>
      </c>
      <c r="E88" s="151" t="s">
        <v>18</v>
      </c>
      <c r="F88" s="150">
        <v>0</v>
      </c>
      <c r="G88" s="152">
        <v>18</v>
      </c>
      <c r="H88" s="152">
        <v>18</v>
      </c>
      <c r="I88" s="153">
        <v>73121506</v>
      </c>
      <c r="J88" s="72">
        <v>55000</v>
      </c>
      <c r="K88" s="72">
        <f>H88*J88</f>
        <v>990000</v>
      </c>
      <c r="L88" s="72">
        <v>104000</v>
      </c>
      <c r="M88" s="72">
        <f>H88*L88</f>
        <v>1872000</v>
      </c>
      <c r="N88" s="72">
        <v>19200</v>
      </c>
      <c r="O88" s="68">
        <f>H88*N88</f>
        <v>345600</v>
      </c>
      <c r="P88" s="68">
        <f t="shared" si="65"/>
        <v>19200</v>
      </c>
      <c r="Q88" s="68">
        <f t="shared" si="65"/>
        <v>345600</v>
      </c>
      <c r="R88" s="68">
        <f t="shared" ref="R88:R91" si="66">AVERAGE(J88,L88,N88)</f>
        <v>59400</v>
      </c>
      <c r="S88" s="68">
        <f t="shared" ref="S88:S91" si="67">MEDIAN(J88,L88,N88)</f>
        <v>55000</v>
      </c>
      <c r="T88" s="68">
        <f t="shared" ref="T88:T91" si="68">GEOMEAN(J88,L88,N88)</f>
        <v>47888.630690335041</v>
      </c>
      <c r="U88" s="68">
        <f t="shared" ref="U88:U91" si="69">STDEV(J88,L88,N88)</f>
        <v>42570.882067441358</v>
      </c>
      <c r="V88" s="69">
        <f>U88/R88</f>
        <v>0.71668151628689158</v>
      </c>
      <c r="W88" s="68">
        <f>+R88</f>
        <v>59400</v>
      </c>
      <c r="X88" s="68">
        <f>H88*W88</f>
        <v>1069200</v>
      </c>
      <c r="Y88" s="61" t="s">
        <v>166</v>
      </c>
      <c r="Z88" s="68">
        <v>12</v>
      </c>
      <c r="AA88" s="68">
        <f t="shared" ref="AA88:AA91" si="70">W88*Z88</f>
        <v>712800</v>
      </c>
      <c r="AB88" s="135"/>
      <c r="AC88" s="144"/>
      <c r="AD88" s="65"/>
      <c r="AF88" s="73"/>
    </row>
    <row r="89" spans="1:32" ht="34.5" customHeight="1" x14ac:dyDescent="0.25">
      <c r="A89" s="150">
        <v>62</v>
      </c>
      <c r="B89" s="151">
        <v>54611</v>
      </c>
      <c r="C89" s="327" t="s">
        <v>123</v>
      </c>
      <c r="D89" s="327"/>
      <c r="E89" s="151" t="s">
        <v>58</v>
      </c>
      <c r="F89" s="150">
        <v>0</v>
      </c>
      <c r="G89" s="152">
        <v>20</v>
      </c>
      <c r="H89" s="152">
        <v>20</v>
      </c>
      <c r="I89" s="153" t="s">
        <v>124</v>
      </c>
      <c r="J89" s="72">
        <v>165000</v>
      </c>
      <c r="K89" s="72">
        <f>H89*J89</f>
        <v>3300000</v>
      </c>
      <c r="L89" s="72">
        <v>52000</v>
      </c>
      <c r="M89" s="72">
        <f>H89*L89</f>
        <v>1040000</v>
      </c>
      <c r="N89" s="72">
        <v>91000</v>
      </c>
      <c r="O89" s="68">
        <f>H89*N89</f>
        <v>1820000</v>
      </c>
      <c r="P89" s="68">
        <f t="shared" si="65"/>
        <v>52000</v>
      </c>
      <c r="Q89" s="68">
        <f t="shared" si="65"/>
        <v>1040000</v>
      </c>
      <c r="R89" s="68">
        <f t="shared" si="66"/>
        <v>102666.66666666667</v>
      </c>
      <c r="S89" s="68">
        <f t="shared" si="67"/>
        <v>91000</v>
      </c>
      <c r="T89" s="68">
        <f t="shared" si="68"/>
        <v>92082.314483152251</v>
      </c>
      <c r="U89" s="68">
        <f t="shared" si="69"/>
        <v>57396.283271073691</v>
      </c>
      <c r="V89" s="69">
        <f t="shared" ref="V89:V91" si="71">U89/R89</f>
        <v>0.55905470718578265</v>
      </c>
      <c r="W89" s="68">
        <f>+R89</f>
        <v>102666.66666666667</v>
      </c>
      <c r="X89" s="68">
        <f>H89*W89</f>
        <v>2053333.3333333335</v>
      </c>
      <c r="Y89" s="61" t="s">
        <v>166</v>
      </c>
      <c r="Z89" s="68">
        <v>11</v>
      </c>
      <c r="AA89" s="68">
        <f t="shared" si="70"/>
        <v>1129333.3333333335</v>
      </c>
      <c r="AB89" s="135"/>
      <c r="AC89" s="144"/>
      <c r="AD89" s="65"/>
      <c r="AF89" s="73"/>
    </row>
    <row r="90" spans="1:32" ht="46.5" customHeight="1" x14ac:dyDescent="0.25">
      <c r="A90" s="150">
        <v>63</v>
      </c>
      <c r="B90" s="151">
        <v>54611</v>
      </c>
      <c r="C90" s="318" t="s">
        <v>57</v>
      </c>
      <c r="D90" s="318"/>
      <c r="E90" s="151" t="s">
        <v>58</v>
      </c>
      <c r="F90" s="150">
        <v>0</v>
      </c>
      <c r="G90" s="152">
        <v>40</v>
      </c>
      <c r="H90" s="152">
        <v>40</v>
      </c>
      <c r="I90" s="153" t="s">
        <v>59</v>
      </c>
      <c r="J90" s="72">
        <v>70000</v>
      </c>
      <c r="K90" s="72">
        <f>H90*J90</f>
        <v>2800000</v>
      </c>
      <c r="L90" s="72">
        <v>52000</v>
      </c>
      <c r="M90" s="72">
        <f>H90*L90</f>
        <v>2080000</v>
      </c>
      <c r="N90" s="72">
        <v>78520</v>
      </c>
      <c r="O90" s="68">
        <f>H90*N90</f>
        <v>3140800</v>
      </c>
      <c r="P90" s="68">
        <f t="shared" si="65"/>
        <v>52000</v>
      </c>
      <c r="Q90" s="68">
        <f t="shared" si="65"/>
        <v>2080000</v>
      </c>
      <c r="R90" s="68">
        <f t="shared" si="66"/>
        <v>66840</v>
      </c>
      <c r="S90" s="68">
        <f t="shared" si="67"/>
        <v>70000</v>
      </c>
      <c r="T90" s="68">
        <f t="shared" si="68"/>
        <v>65870.94462827043</v>
      </c>
      <c r="U90" s="68">
        <f t="shared" si="69"/>
        <v>13539.45346016596</v>
      </c>
      <c r="V90" s="69">
        <f t="shared" si="71"/>
        <v>0.20256513255783901</v>
      </c>
      <c r="W90" s="68">
        <f>+P90</f>
        <v>52000</v>
      </c>
      <c r="X90" s="68">
        <f>H90*W90</f>
        <v>2080000</v>
      </c>
      <c r="Y90" s="60" t="s">
        <v>173</v>
      </c>
      <c r="Z90" s="68">
        <v>28</v>
      </c>
      <c r="AA90" s="68">
        <f t="shared" si="70"/>
        <v>1456000</v>
      </c>
      <c r="AB90" s="135"/>
      <c r="AC90" s="144"/>
      <c r="AD90" s="65"/>
      <c r="AF90" s="73"/>
    </row>
    <row r="91" spans="1:32" ht="123.75" customHeight="1" x14ac:dyDescent="0.25">
      <c r="A91" s="150">
        <v>64</v>
      </c>
      <c r="B91" s="151">
        <v>54611</v>
      </c>
      <c r="C91" s="354" t="s">
        <v>61</v>
      </c>
      <c r="D91" s="354" t="s">
        <v>62</v>
      </c>
      <c r="E91" s="151" t="s">
        <v>58</v>
      </c>
      <c r="F91" s="150">
        <v>0</v>
      </c>
      <c r="G91" s="152">
        <v>6</v>
      </c>
      <c r="H91" s="152">
        <v>6</v>
      </c>
      <c r="I91" s="153" t="s">
        <v>124</v>
      </c>
      <c r="J91" s="68">
        <v>140000</v>
      </c>
      <c r="K91" s="68">
        <f>H91*J91</f>
        <v>840000</v>
      </c>
      <c r="L91" s="68">
        <v>45500</v>
      </c>
      <c r="M91" s="68">
        <f>H91*L91</f>
        <v>273000</v>
      </c>
      <c r="N91" s="68">
        <v>51220</v>
      </c>
      <c r="O91" s="68">
        <f>H91*N91</f>
        <v>307320</v>
      </c>
      <c r="P91" s="68">
        <f t="shared" si="65"/>
        <v>45500</v>
      </c>
      <c r="Q91" s="68">
        <f t="shared" si="65"/>
        <v>273000</v>
      </c>
      <c r="R91" s="68">
        <f t="shared" si="66"/>
        <v>78906.666666666672</v>
      </c>
      <c r="S91" s="68">
        <f t="shared" si="67"/>
        <v>51220</v>
      </c>
      <c r="T91" s="68">
        <f t="shared" si="68"/>
        <v>68842.981187807614</v>
      </c>
      <c r="U91" s="68">
        <f t="shared" si="69"/>
        <v>52985.621949103646</v>
      </c>
      <c r="V91" s="69">
        <f t="shared" si="71"/>
        <v>0.67149740557329729</v>
      </c>
      <c r="W91" s="68">
        <f>+R91</f>
        <v>78906.666666666672</v>
      </c>
      <c r="X91" s="68">
        <f>H91*W91</f>
        <v>473440</v>
      </c>
      <c r="Y91" s="61" t="s">
        <v>166</v>
      </c>
      <c r="Z91" s="68">
        <v>4</v>
      </c>
      <c r="AA91" s="68">
        <f t="shared" si="70"/>
        <v>315626.66666666669</v>
      </c>
      <c r="AB91" s="135"/>
      <c r="AC91" s="144"/>
      <c r="AD91" s="65"/>
      <c r="AF91" s="73"/>
    </row>
    <row r="92" spans="1:32" x14ac:dyDescent="0.25">
      <c r="A92" s="172"/>
      <c r="B92" s="173"/>
      <c r="C92" s="173"/>
      <c r="D92" s="173"/>
      <c r="E92" s="173"/>
      <c r="F92" s="173"/>
      <c r="G92" s="173"/>
      <c r="H92" s="173"/>
      <c r="I92" s="173"/>
      <c r="J92" s="78"/>
      <c r="K92" s="78"/>
      <c r="L92" s="78"/>
      <c r="M92" s="78"/>
      <c r="N92" s="78"/>
      <c r="O92" s="78"/>
      <c r="P92" s="78"/>
      <c r="Q92" s="78"/>
      <c r="R92" s="74"/>
      <c r="S92" s="74"/>
      <c r="T92" s="74"/>
      <c r="U92" s="74"/>
      <c r="V92" s="74"/>
      <c r="W92" s="73"/>
      <c r="X92" s="73"/>
      <c r="Y92" s="74"/>
      <c r="AC92" s="65"/>
      <c r="AD92" s="65"/>
      <c r="AF92" s="73"/>
    </row>
    <row r="93" spans="1:32" x14ac:dyDescent="0.25">
      <c r="A93" s="174" t="s">
        <v>125</v>
      </c>
      <c r="B93" s="174"/>
      <c r="C93" s="174"/>
      <c r="D93" s="175"/>
      <c r="E93" s="355" t="s">
        <v>1</v>
      </c>
      <c r="F93" s="355"/>
      <c r="G93" s="355"/>
      <c r="H93" s="355"/>
      <c r="I93" s="223">
        <v>164000002285</v>
      </c>
      <c r="J93" s="78"/>
      <c r="K93" s="78"/>
      <c r="L93" s="78"/>
      <c r="M93" s="78"/>
      <c r="N93" s="78"/>
      <c r="O93" s="78"/>
      <c r="P93" s="78"/>
      <c r="Q93" s="78"/>
      <c r="R93" s="74"/>
      <c r="S93" s="74"/>
      <c r="T93" s="74"/>
      <c r="U93" s="74"/>
      <c r="V93" s="74"/>
      <c r="W93" s="74"/>
      <c r="X93" s="74"/>
      <c r="Y93" s="74"/>
      <c r="AC93" s="65"/>
      <c r="AD93" s="65"/>
      <c r="AF93" s="73"/>
    </row>
    <row r="94" spans="1:32" x14ac:dyDescent="0.25">
      <c r="A94" s="320" t="s">
        <v>2</v>
      </c>
      <c r="B94" s="320"/>
      <c r="C94" s="320"/>
      <c r="D94" s="320"/>
      <c r="E94" s="320" t="s">
        <v>3</v>
      </c>
      <c r="F94" s="320"/>
      <c r="G94" s="320" t="s">
        <v>4</v>
      </c>
      <c r="H94" s="320"/>
      <c r="I94" s="320"/>
      <c r="J94" s="78"/>
      <c r="K94" s="78"/>
      <c r="L94" s="78"/>
      <c r="M94" s="78"/>
      <c r="N94" s="78"/>
      <c r="O94" s="78"/>
      <c r="P94" s="78"/>
      <c r="Q94" s="78"/>
      <c r="R94" s="74"/>
      <c r="S94" s="74"/>
      <c r="T94" s="74"/>
      <c r="U94" s="74"/>
      <c r="V94" s="74"/>
      <c r="W94" s="74"/>
      <c r="X94" s="74"/>
      <c r="Y94" s="74"/>
      <c r="AC94" s="65"/>
      <c r="AD94" s="65"/>
      <c r="AF94" s="73"/>
    </row>
    <row r="95" spans="1:32" ht="15" customHeight="1" x14ac:dyDescent="0.25">
      <c r="A95" s="320" t="s">
        <v>5</v>
      </c>
      <c r="B95" s="320"/>
      <c r="C95" s="320"/>
      <c r="D95" s="320"/>
      <c r="E95" s="320" t="s">
        <v>6</v>
      </c>
      <c r="F95" s="320"/>
      <c r="G95" s="320"/>
      <c r="H95" s="320"/>
      <c r="I95" s="320"/>
      <c r="J95" s="262" t="s">
        <v>162</v>
      </c>
      <c r="K95" s="262"/>
      <c r="L95" s="263" t="s">
        <v>164</v>
      </c>
      <c r="M95" s="263"/>
      <c r="N95" s="264" t="s">
        <v>163</v>
      </c>
      <c r="O95" s="264"/>
      <c r="P95" s="265" t="s">
        <v>159</v>
      </c>
      <c r="Q95" s="265"/>
      <c r="R95" s="266" t="s">
        <v>166</v>
      </c>
      <c r="S95" s="331" t="s">
        <v>167</v>
      </c>
      <c r="T95" s="331" t="s">
        <v>168</v>
      </c>
      <c r="U95" s="331" t="s">
        <v>169</v>
      </c>
      <c r="V95" s="350" t="s">
        <v>174</v>
      </c>
      <c r="W95" s="271" t="s">
        <v>187</v>
      </c>
      <c r="X95" s="111"/>
      <c r="Y95" s="308" t="s">
        <v>171</v>
      </c>
      <c r="Z95" s="300" t="s">
        <v>183</v>
      </c>
      <c r="AA95" s="301"/>
      <c r="AB95" s="314" t="s">
        <v>197</v>
      </c>
      <c r="AC95" s="314" t="s">
        <v>198</v>
      </c>
      <c r="AD95" s="65"/>
      <c r="AF95" s="73"/>
    </row>
    <row r="96" spans="1:32" ht="20.25" customHeight="1" x14ac:dyDescent="0.25">
      <c r="A96" s="147" t="s">
        <v>7</v>
      </c>
      <c r="B96" s="147" t="s">
        <v>8</v>
      </c>
      <c r="C96" s="320" t="s">
        <v>9</v>
      </c>
      <c r="D96" s="320"/>
      <c r="E96" s="147" t="s">
        <v>10</v>
      </c>
      <c r="F96" s="148" t="s">
        <v>11</v>
      </c>
      <c r="G96" s="147" t="s">
        <v>12</v>
      </c>
      <c r="H96" s="148" t="s">
        <v>13</v>
      </c>
      <c r="I96" s="147" t="s">
        <v>14</v>
      </c>
      <c r="J96" s="121" t="s">
        <v>160</v>
      </c>
      <c r="K96" s="121" t="s">
        <v>161</v>
      </c>
      <c r="L96" s="122" t="s">
        <v>160</v>
      </c>
      <c r="M96" s="122" t="s">
        <v>161</v>
      </c>
      <c r="N96" s="123" t="s">
        <v>160</v>
      </c>
      <c r="O96" s="123" t="s">
        <v>161</v>
      </c>
      <c r="P96" s="76" t="s">
        <v>160</v>
      </c>
      <c r="Q96" s="76" t="s">
        <v>161</v>
      </c>
      <c r="R96" s="266"/>
      <c r="S96" s="331"/>
      <c r="T96" s="331"/>
      <c r="U96" s="331"/>
      <c r="V96" s="351"/>
      <c r="W96" s="304"/>
      <c r="X96" s="112" t="s">
        <v>161</v>
      </c>
      <c r="Y96" s="308"/>
      <c r="Z96" s="124" t="s">
        <v>185</v>
      </c>
      <c r="AA96" s="124" t="s">
        <v>161</v>
      </c>
      <c r="AB96" s="315"/>
      <c r="AC96" s="315"/>
      <c r="AD96" s="65"/>
      <c r="AF96" s="73"/>
    </row>
    <row r="97" spans="1:32" ht="15" customHeight="1" x14ac:dyDescent="0.25">
      <c r="A97" s="150">
        <v>65</v>
      </c>
      <c r="B97" s="150">
        <v>54310</v>
      </c>
      <c r="C97" s="318" t="s">
        <v>20</v>
      </c>
      <c r="D97" s="318" t="s">
        <v>21</v>
      </c>
      <c r="E97" s="151" t="s">
        <v>18</v>
      </c>
      <c r="F97" s="150">
        <v>0</v>
      </c>
      <c r="G97" s="152">
        <f>32.56+35</f>
        <v>67.56</v>
      </c>
      <c r="H97" s="152">
        <f>32.56+35</f>
        <v>67.56</v>
      </c>
      <c r="I97" s="153">
        <v>72141510</v>
      </c>
      <c r="J97" s="68">
        <v>14000</v>
      </c>
      <c r="K97" s="68">
        <f>H97*J97</f>
        <v>945840</v>
      </c>
      <c r="L97" s="68">
        <v>10400</v>
      </c>
      <c r="M97" s="68">
        <f>H97*L97</f>
        <v>702624</v>
      </c>
      <c r="N97" s="68">
        <v>22802</v>
      </c>
      <c r="O97" s="68">
        <f>H97*N97</f>
        <v>1540503.12</v>
      </c>
      <c r="P97" s="68">
        <f t="shared" ref="P97:Q99" si="72">MIN(J97,L97,N97)</f>
        <v>10400</v>
      </c>
      <c r="Q97" s="68">
        <f t="shared" si="72"/>
        <v>702624</v>
      </c>
      <c r="R97" s="68">
        <f>AVERAGE(J97,L97,N97)</f>
        <v>15734</v>
      </c>
      <c r="S97" s="68">
        <f t="shared" ref="S97:S99" si="73">MEDIAN(J97,L97,N97)</f>
        <v>14000</v>
      </c>
      <c r="T97" s="68">
        <f t="shared" ref="T97:T99" si="74">GEOMEAN(J97,L97,N97)</f>
        <v>14918.028715065242</v>
      </c>
      <c r="U97" s="68">
        <f t="shared" ref="U97:U99" si="75">STDEV(J97,L97,N97)</f>
        <v>6380.2404343410135</v>
      </c>
      <c r="V97" s="69">
        <f>U97/R97</f>
        <v>0.40550657393803313</v>
      </c>
      <c r="W97" s="68">
        <f>+P97</f>
        <v>10400</v>
      </c>
      <c r="X97" s="68">
        <f>H97*W97</f>
        <v>702624</v>
      </c>
      <c r="Y97" s="60" t="s">
        <v>173</v>
      </c>
      <c r="Z97" s="68">
        <v>66.56</v>
      </c>
      <c r="AA97" s="68">
        <f>W97*Z97</f>
        <v>692224</v>
      </c>
      <c r="AB97" s="135"/>
      <c r="AC97" s="144"/>
      <c r="AD97" s="65"/>
      <c r="AF97" s="73"/>
    </row>
    <row r="98" spans="1:32" ht="13.5" customHeight="1" x14ac:dyDescent="0.25">
      <c r="A98" s="150">
        <v>66</v>
      </c>
      <c r="B98" s="150">
        <v>54310</v>
      </c>
      <c r="C98" s="318" t="s">
        <v>22</v>
      </c>
      <c r="D98" s="318" t="s">
        <v>23</v>
      </c>
      <c r="E98" s="151" t="s">
        <v>18</v>
      </c>
      <c r="F98" s="150">
        <v>0</v>
      </c>
      <c r="G98" s="152">
        <f>33+27+45</f>
        <v>105</v>
      </c>
      <c r="H98" s="152">
        <f>33+27+45</f>
        <v>105</v>
      </c>
      <c r="I98" s="153">
        <v>72141510</v>
      </c>
      <c r="J98" s="68">
        <v>14000</v>
      </c>
      <c r="K98" s="68">
        <f>H98*J98</f>
        <v>1470000</v>
      </c>
      <c r="L98" s="68">
        <v>10400</v>
      </c>
      <c r="M98" s="68">
        <f>H98*L98</f>
        <v>1092000</v>
      </c>
      <c r="N98" s="68">
        <v>22802</v>
      </c>
      <c r="O98" s="68">
        <f>H98*N98</f>
        <v>2394210</v>
      </c>
      <c r="P98" s="68">
        <f t="shared" si="72"/>
        <v>10400</v>
      </c>
      <c r="Q98" s="68">
        <f t="shared" si="72"/>
        <v>1092000</v>
      </c>
      <c r="R98" s="68">
        <f t="shared" ref="R98:R99" si="76">AVERAGE(J98,L98,N98)</f>
        <v>15734</v>
      </c>
      <c r="S98" s="68">
        <f t="shared" si="73"/>
        <v>14000</v>
      </c>
      <c r="T98" s="68">
        <f t="shared" si="74"/>
        <v>14918.028715065242</v>
      </c>
      <c r="U98" s="68">
        <f t="shared" si="75"/>
        <v>6380.2404343410135</v>
      </c>
      <c r="V98" s="69">
        <f t="shared" ref="V98:V99" si="77">U98/R98</f>
        <v>0.40550657393803313</v>
      </c>
      <c r="W98" s="68">
        <f>+P98</f>
        <v>10400</v>
      </c>
      <c r="X98" s="68">
        <f>H98*W98</f>
        <v>1092000</v>
      </c>
      <c r="Y98" s="60" t="s">
        <v>173</v>
      </c>
      <c r="Z98" s="68">
        <v>50.56</v>
      </c>
      <c r="AA98" s="68">
        <f t="shared" ref="AA98:AA99" si="78">W98*Z98</f>
        <v>525824</v>
      </c>
      <c r="AB98" s="135"/>
      <c r="AC98" s="144"/>
      <c r="AD98" s="65"/>
      <c r="AE98" s="140"/>
      <c r="AF98" s="73"/>
    </row>
    <row r="99" spans="1:32" ht="36" customHeight="1" x14ac:dyDescent="0.25">
      <c r="A99" s="150">
        <v>67</v>
      </c>
      <c r="B99" s="150">
        <v>54330</v>
      </c>
      <c r="C99" s="318" t="s">
        <v>24</v>
      </c>
      <c r="D99" s="318" t="s">
        <v>25</v>
      </c>
      <c r="E99" s="151" t="s">
        <v>26</v>
      </c>
      <c r="F99" s="150">
        <v>0</v>
      </c>
      <c r="G99" s="152">
        <v>6</v>
      </c>
      <c r="H99" s="152">
        <v>6</v>
      </c>
      <c r="I99" s="153">
        <v>72141511</v>
      </c>
      <c r="J99" s="68">
        <v>67000</v>
      </c>
      <c r="K99" s="68">
        <f>H99*J99</f>
        <v>402000</v>
      </c>
      <c r="L99" s="68">
        <v>52000</v>
      </c>
      <c r="M99" s="68">
        <f>H99*L99</f>
        <v>312000</v>
      </c>
      <c r="N99" s="72">
        <v>600225</v>
      </c>
      <c r="O99" s="68">
        <f>H99*N99</f>
        <v>3601350</v>
      </c>
      <c r="P99" s="68">
        <f t="shared" si="72"/>
        <v>52000</v>
      </c>
      <c r="Q99" s="68">
        <f t="shared" si="72"/>
        <v>312000</v>
      </c>
      <c r="R99" s="68">
        <f t="shared" si="76"/>
        <v>239741.66666666666</v>
      </c>
      <c r="S99" s="68">
        <f t="shared" si="73"/>
        <v>67000</v>
      </c>
      <c r="T99" s="68">
        <f t="shared" si="74"/>
        <v>127878.46333148415</v>
      </c>
      <c r="U99" s="68">
        <f t="shared" si="75"/>
        <v>312277.8013377405</v>
      </c>
      <c r="V99" s="69">
        <f t="shared" si="77"/>
        <v>1.302559566218112</v>
      </c>
      <c r="W99" s="72">
        <f>+P99</f>
        <v>52000</v>
      </c>
      <c r="X99" s="68">
        <f>H99*W99</f>
        <v>312000</v>
      </c>
      <c r="Y99" s="127" t="s">
        <v>173</v>
      </c>
      <c r="Z99" s="68">
        <v>4</v>
      </c>
      <c r="AA99" s="68">
        <f t="shared" si="78"/>
        <v>208000</v>
      </c>
      <c r="AB99" s="135"/>
      <c r="AC99" s="144"/>
      <c r="AD99" s="65"/>
      <c r="AF99" s="73"/>
    </row>
    <row r="100" spans="1:32" x14ac:dyDescent="0.25">
      <c r="A100" s="168"/>
      <c r="B100" s="168"/>
      <c r="C100" s="169"/>
      <c r="D100" s="169"/>
      <c r="E100" s="168"/>
      <c r="F100" s="168"/>
      <c r="G100" s="170"/>
      <c r="H100" s="170"/>
      <c r="I100" s="168"/>
      <c r="J100" s="78"/>
      <c r="K100" s="78"/>
      <c r="L100" s="78"/>
      <c r="M100" s="78"/>
      <c r="N100" s="78"/>
      <c r="O100" s="78"/>
      <c r="P100" s="78"/>
      <c r="Q100" s="78"/>
      <c r="R100" s="74"/>
      <c r="S100" s="74"/>
      <c r="T100" s="74"/>
      <c r="U100" s="74"/>
      <c r="V100" s="74"/>
      <c r="W100" s="74"/>
      <c r="X100" s="74"/>
      <c r="Y100" s="74"/>
      <c r="AC100" s="65"/>
      <c r="AD100" s="65"/>
      <c r="AF100" s="73"/>
    </row>
    <row r="101" spans="1:32" x14ac:dyDescent="0.25">
      <c r="A101" s="320" t="s">
        <v>2</v>
      </c>
      <c r="B101" s="320"/>
      <c r="C101" s="320"/>
      <c r="D101" s="320"/>
      <c r="E101" s="320" t="s">
        <v>3</v>
      </c>
      <c r="F101" s="320"/>
      <c r="G101" s="320" t="s">
        <v>4</v>
      </c>
      <c r="H101" s="320"/>
      <c r="I101" s="320"/>
      <c r="J101" s="78"/>
      <c r="K101" s="78"/>
      <c r="L101" s="78"/>
      <c r="M101" s="78"/>
      <c r="N101" s="78"/>
      <c r="O101" s="78"/>
      <c r="P101" s="78"/>
      <c r="Q101" s="78"/>
      <c r="R101" s="74"/>
      <c r="S101" s="74"/>
      <c r="T101" s="74"/>
      <c r="U101" s="74"/>
      <c r="V101" s="74"/>
      <c r="W101" s="74"/>
      <c r="X101" s="74"/>
      <c r="Y101" s="74"/>
      <c r="AC101" s="65"/>
      <c r="AD101" s="65"/>
      <c r="AF101" s="73"/>
    </row>
    <row r="102" spans="1:32" ht="15" customHeight="1" x14ac:dyDescent="0.25">
      <c r="A102" s="320" t="s">
        <v>27</v>
      </c>
      <c r="B102" s="320"/>
      <c r="C102" s="320"/>
      <c r="D102" s="320"/>
      <c r="E102" s="320" t="s">
        <v>126</v>
      </c>
      <c r="F102" s="320"/>
      <c r="G102" s="320"/>
      <c r="H102" s="320"/>
      <c r="I102" s="320"/>
      <c r="J102" s="262" t="s">
        <v>162</v>
      </c>
      <c r="K102" s="262"/>
      <c r="L102" s="263" t="s">
        <v>164</v>
      </c>
      <c r="M102" s="263"/>
      <c r="N102" s="264" t="s">
        <v>163</v>
      </c>
      <c r="O102" s="264"/>
      <c r="P102" s="265" t="s">
        <v>159</v>
      </c>
      <c r="Q102" s="265"/>
      <c r="R102" s="266" t="s">
        <v>166</v>
      </c>
      <c r="S102" s="331" t="s">
        <v>167</v>
      </c>
      <c r="T102" s="331" t="s">
        <v>168</v>
      </c>
      <c r="U102" s="331" t="s">
        <v>169</v>
      </c>
      <c r="V102" s="350" t="s">
        <v>174</v>
      </c>
      <c r="W102" s="271" t="s">
        <v>190</v>
      </c>
      <c r="X102" s="111"/>
      <c r="Y102" s="308" t="s">
        <v>171</v>
      </c>
      <c r="Z102" s="300" t="s">
        <v>183</v>
      </c>
      <c r="AA102" s="301"/>
      <c r="AB102" s="314" t="s">
        <v>197</v>
      </c>
      <c r="AC102" s="314" t="s">
        <v>198</v>
      </c>
      <c r="AD102" s="65"/>
      <c r="AF102" s="73"/>
    </row>
    <row r="103" spans="1:32" ht="39.75" customHeight="1" x14ac:dyDescent="0.25">
      <c r="A103" s="146" t="s">
        <v>7</v>
      </c>
      <c r="B103" s="147" t="s">
        <v>8</v>
      </c>
      <c r="C103" s="320" t="s">
        <v>9</v>
      </c>
      <c r="D103" s="320"/>
      <c r="E103" s="147" t="s">
        <v>10</v>
      </c>
      <c r="F103" s="148" t="s">
        <v>11</v>
      </c>
      <c r="G103" s="147" t="s">
        <v>12</v>
      </c>
      <c r="H103" s="148" t="s">
        <v>13</v>
      </c>
      <c r="I103" s="147" t="s">
        <v>14</v>
      </c>
      <c r="J103" s="121" t="s">
        <v>160</v>
      </c>
      <c r="K103" s="121" t="s">
        <v>161</v>
      </c>
      <c r="L103" s="122" t="s">
        <v>160</v>
      </c>
      <c r="M103" s="122" t="s">
        <v>161</v>
      </c>
      <c r="N103" s="123" t="s">
        <v>160</v>
      </c>
      <c r="O103" s="123" t="s">
        <v>161</v>
      </c>
      <c r="P103" s="76" t="s">
        <v>160</v>
      </c>
      <c r="Q103" s="76" t="s">
        <v>161</v>
      </c>
      <c r="R103" s="266"/>
      <c r="S103" s="331"/>
      <c r="T103" s="331"/>
      <c r="U103" s="331"/>
      <c r="V103" s="351"/>
      <c r="W103" s="304"/>
      <c r="X103" s="112" t="s">
        <v>161</v>
      </c>
      <c r="Y103" s="308"/>
      <c r="Z103" s="124" t="s">
        <v>185</v>
      </c>
      <c r="AA103" s="124" t="s">
        <v>161</v>
      </c>
      <c r="AB103" s="315"/>
      <c r="AC103" s="315"/>
      <c r="AD103" s="65"/>
      <c r="AF103" s="73"/>
    </row>
    <row r="104" spans="1:32" ht="26.25" customHeight="1" x14ac:dyDescent="0.25">
      <c r="A104" s="150">
        <v>68</v>
      </c>
      <c r="B104" s="150">
        <v>54560</v>
      </c>
      <c r="C104" s="318" t="s">
        <v>45</v>
      </c>
      <c r="D104" s="318" t="s">
        <v>46</v>
      </c>
      <c r="E104" s="151" t="s">
        <v>18</v>
      </c>
      <c r="F104" s="150">
        <v>0</v>
      </c>
      <c r="G104" s="152">
        <v>13</v>
      </c>
      <c r="H104" s="152">
        <v>13</v>
      </c>
      <c r="I104" s="153">
        <v>72101501</v>
      </c>
      <c r="J104" s="68">
        <v>48000</v>
      </c>
      <c r="K104" s="68">
        <f t="shared" ref="K104:K111" si="79">H104*J104</f>
        <v>624000</v>
      </c>
      <c r="L104" s="68">
        <v>78000</v>
      </c>
      <c r="M104" s="68">
        <f t="shared" ref="M104:M111" si="80">H104*L104</f>
        <v>1014000</v>
      </c>
      <c r="N104" s="68">
        <v>196043</v>
      </c>
      <c r="O104" s="68">
        <f t="shared" ref="O104:O111" si="81">H104*N104</f>
        <v>2548559</v>
      </c>
      <c r="P104" s="68">
        <f t="shared" ref="P104:Q111" si="82">MIN(J104,L104,N104)</f>
        <v>48000</v>
      </c>
      <c r="Q104" s="68">
        <f t="shared" si="82"/>
        <v>624000</v>
      </c>
      <c r="R104" s="68">
        <f t="shared" ref="R104:R111" si="83">AVERAGE(J104,L104,N104)</f>
        <v>107347.66666666667</v>
      </c>
      <c r="S104" s="68">
        <f t="shared" ref="S104:S111" si="84">MEDIAN(J104,L104,N104)</f>
        <v>78000</v>
      </c>
      <c r="T104" s="68">
        <f t="shared" ref="T104:T111" si="85">GEOMEAN(J104,L104,N104)</f>
        <v>90204.677872711822</v>
      </c>
      <c r="U104" s="68">
        <f t="shared" ref="U104:U111" si="86">STDEV(J104,L104,N104)</f>
        <v>78263.315904281306</v>
      </c>
      <c r="V104" s="69">
        <f>U104/R104</f>
        <v>0.72906396882665947</v>
      </c>
      <c r="W104" s="68">
        <f t="shared" ref="W104" si="87">+R104</f>
        <v>107347.66666666667</v>
      </c>
      <c r="X104" s="68">
        <f t="shared" ref="X104:X111" si="88">H104*W104</f>
        <v>1395519.6666666667</v>
      </c>
      <c r="Y104" s="61" t="s">
        <v>166</v>
      </c>
      <c r="Z104" s="68">
        <v>6</v>
      </c>
      <c r="AA104" s="68">
        <f>W104*Z104</f>
        <v>644086</v>
      </c>
      <c r="AB104" s="135"/>
      <c r="AC104" s="144"/>
      <c r="AD104" s="65"/>
      <c r="AF104" s="73"/>
    </row>
    <row r="105" spans="1:32" ht="48.75" customHeight="1" x14ac:dyDescent="0.25">
      <c r="A105" s="150">
        <v>69</v>
      </c>
      <c r="B105" s="150">
        <v>54560</v>
      </c>
      <c r="C105" s="328" t="s">
        <v>109</v>
      </c>
      <c r="D105" s="328" t="s">
        <v>110</v>
      </c>
      <c r="E105" s="151" t="s">
        <v>18</v>
      </c>
      <c r="F105" s="150">
        <v>0</v>
      </c>
      <c r="G105" s="152">
        <v>67.56</v>
      </c>
      <c r="H105" s="152">
        <v>67.56</v>
      </c>
      <c r="I105" s="153">
        <v>73151801</v>
      </c>
      <c r="J105" s="68">
        <v>65000</v>
      </c>
      <c r="K105" s="68">
        <f t="shared" si="79"/>
        <v>4391400</v>
      </c>
      <c r="L105" s="68">
        <v>104000</v>
      </c>
      <c r="M105" s="68">
        <f t="shared" si="80"/>
        <v>7026240</v>
      </c>
      <c r="N105" s="68">
        <v>79300</v>
      </c>
      <c r="O105" s="68">
        <f t="shared" si="81"/>
        <v>5357508</v>
      </c>
      <c r="P105" s="68">
        <f t="shared" si="82"/>
        <v>65000</v>
      </c>
      <c r="Q105" s="68">
        <f t="shared" si="82"/>
        <v>4391400</v>
      </c>
      <c r="R105" s="68">
        <f t="shared" si="83"/>
        <v>82766.666666666672</v>
      </c>
      <c r="S105" s="68">
        <f t="shared" si="84"/>
        <v>79300</v>
      </c>
      <c r="T105" s="68">
        <f t="shared" si="85"/>
        <v>81234.397003841164</v>
      </c>
      <c r="U105" s="68">
        <f t="shared" si="86"/>
        <v>19729.757558909179</v>
      </c>
      <c r="V105" s="69">
        <f t="shared" ref="V105:V111" si="89">U105/R105</f>
        <v>0.23837806152528207</v>
      </c>
      <c r="W105" s="68">
        <f t="shared" ref="W105:W110" si="90">+P105</f>
        <v>65000</v>
      </c>
      <c r="X105" s="68">
        <f t="shared" si="88"/>
        <v>4391400</v>
      </c>
      <c r="Y105" s="60" t="s">
        <v>173</v>
      </c>
      <c r="Z105" s="68">
        <v>50.56</v>
      </c>
      <c r="AA105" s="68">
        <f t="shared" ref="AA105:AA111" si="91">W105*Z105</f>
        <v>3286400</v>
      </c>
      <c r="AB105" s="135"/>
      <c r="AC105" s="144"/>
      <c r="AD105" s="65"/>
      <c r="AF105" s="73"/>
    </row>
    <row r="106" spans="1:32" ht="31.5" customHeight="1" x14ac:dyDescent="0.25">
      <c r="A106" s="150">
        <v>70</v>
      </c>
      <c r="B106" s="150">
        <v>54560</v>
      </c>
      <c r="C106" s="328" t="s">
        <v>29</v>
      </c>
      <c r="D106" s="328" t="s">
        <v>30</v>
      </c>
      <c r="E106" s="151" t="s">
        <v>31</v>
      </c>
      <c r="F106" s="150">
        <v>0</v>
      </c>
      <c r="G106" s="152">
        <v>8</v>
      </c>
      <c r="H106" s="152">
        <v>8</v>
      </c>
      <c r="I106" s="153">
        <v>72101501</v>
      </c>
      <c r="J106" s="68">
        <v>38000</v>
      </c>
      <c r="K106" s="68">
        <f t="shared" si="79"/>
        <v>304000</v>
      </c>
      <c r="L106" s="68">
        <v>19500</v>
      </c>
      <c r="M106" s="68">
        <f t="shared" si="80"/>
        <v>156000</v>
      </c>
      <c r="N106" s="68">
        <v>48698</v>
      </c>
      <c r="O106" s="68">
        <f t="shared" si="81"/>
        <v>389584</v>
      </c>
      <c r="P106" s="68">
        <f t="shared" si="82"/>
        <v>19500</v>
      </c>
      <c r="Q106" s="68">
        <f t="shared" si="82"/>
        <v>156000</v>
      </c>
      <c r="R106" s="68">
        <f t="shared" si="83"/>
        <v>35399.333333333336</v>
      </c>
      <c r="S106" s="68">
        <f t="shared" si="84"/>
        <v>38000</v>
      </c>
      <c r="T106" s="68">
        <f t="shared" si="85"/>
        <v>33045.305998251948</v>
      </c>
      <c r="U106" s="68">
        <f t="shared" si="86"/>
        <v>14771.709492585253</v>
      </c>
      <c r="V106" s="69">
        <f t="shared" si="89"/>
        <v>0.41728778769615016</v>
      </c>
      <c r="W106" s="68">
        <f t="shared" si="90"/>
        <v>19500</v>
      </c>
      <c r="X106" s="68">
        <f t="shared" si="88"/>
        <v>156000</v>
      </c>
      <c r="Y106" s="62" t="s">
        <v>173</v>
      </c>
      <c r="Z106" s="68">
        <v>6</v>
      </c>
      <c r="AA106" s="68">
        <f t="shared" si="91"/>
        <v>117000</v>
      </c>
      <c r="AB106" s="135"/>
      <c r="AC106" s="144"/>
      <c r="AD106" s="65"/>
      <c r="AF106" s="73"/>
    </row>
    <row r="107" spans="1:32" ht="24.75" customHeight="1" x14ac:dyDescent="0.25">
      <c r="A107" s="150">
        <v>71</v>
      </c>
      <c r="B107" s="150">
        <v>54560</v>
      </c>
      <c r="C107" s="328" t="s">
        <v>32</v>
      </c>
      <c r="D107" s="328" t="s">
        <v>30</v>
      </c>
      <c r="E107" s="151" t="s">
        <v>31</v>
      </c>
      <c r="F107" s="150">
        <v>0</v>
      </c>
      <c r="G107" s="152">
        <v>8</v>
      </c>
      <c r="H107" s="152">
        <v>8</v>
      </c>
      <c r="I107" s="153">
        <v>72101501</v>
      </c>
      <c r="J107" s="68">
        <v>38000</v>
      </c>
      <c r="K107" s="68">
        <f t="shared" si="79"/>
        <v>304000</v>
      </c>
      <c r="L107" s="68">
        <v>19500</v>
      </c>
      <c r="M107" s="68">
        <f t="shared" si="80"/>
        <v>156000</v>
      </c>
      <c r="N107" s="68">
        <v>43898</v>
      </c>
      <c r="O107" s="68">
        <f t="shared" si="81"/>
        <v>351184</v>
      </c>
      <c r="P107" s="68">
        <f t="shared" si="82"/>
        <v>19500</v>
      </c>
      <c r="Q107" s="68">
        <f t="shared" si="82"/>
        <v>156000</v>
      </c>
      <c r="R107" s="68">
        <f t="shared" si="83"/>
        <v>33799.333333333336</v>
      </c>
      <c r="S107" s="68">
        <f t="shared" si="84"/>
        <v>38000</v>
      </c>
      <c r="T107" s="68">
        <f t="shared" si="85"/>
        <v>31921.820220821992</v>
      </c>
      <c r="U107" s="68">
        <f t="shared" si="86"/>
        <v>12729.878292164982</v>
      </c>
      <c r="V107" s="69">
        <f t="shared" si="89"/>
        <v>0.37663104673164111</v>
      </c>
      <c r="W107" s="68">
        <f t="shared" si="90"/>
        <v>19500</v>
      </c>
      <c r="X107" s="68">
        <f t="shared" si="88"/>
        <v>156000</v>
      </c>
      <c r="Y107" s="60" t="s">
        <v>173</v>
      </c>
      <c r="Z107" s="68">
        <v>6</v>
      </c>
      <c r="AA107" s="68">
        <f t="shared" si="91"/>
        <v>117000</v>
      </c>
      <c r="AB107" s="135"/>
      <c r="AC107" s="144"/>
      <c r="AD107" s="65"/>
      <c r="AF107" s="73"/>
    </row>
    <row r="108" spans="1:32" ht="26.25" customHeight="1" x14ac:dyDescent="0.25">
      <c r="A108" s="150">
        <v>72</v>
      </c>
      <c r="B108" s="150">
        <v>54560</v>
      </c>
      <c r="C108" s="328" t="s">
        <v>33</v>
      </c>
      <c r="D108" s="328" t="s">
        <v>30</v>
      </c>
      <c r="E108" s="151" t="s">
        <v>31</v>
      </c>
      <c r="F108" s="150">
        <v>0</v>
      </c>
      <c r="G108" s="152">
        <v>12</v>
      </c>
      <c r="H108" s="152">
        <v>12</v>
      </c>
      <c r="I108" s="153">
        <v>72101501</v>
      </c>
      <c r="J108" s="68">
        <v>38000</v>
      </c>
      <c r="K108" s="68">
        <f t="shared" si="79"/>
        <v>456000</v>
      </c>
      <c r="L108" s="68">
        <v>19500</v>
      </c>
      <c r="M108" s="68">
        <f t="shared" si="80"/>
        <v>234000</v>
      </c>
      <c r="N108" s="68">
        <v>43898</v>
      </c>
      <c r="O108" s="68">
        <f t="shared" si="81"/>
        <v>526776</v>
      </c>
      <c r="P108" s="68">
        <f t="shared" si="82"/>
        <v>19500</v>
      </c>
      <c r="Q108" s="68">
        <f t="shared" si="82"/>
        <v>234000</v>
      </c>
      <c r="R108" s="68">
        <f t="shared" si="83"/>
        <v>33799.333333333336</v>
      </c>
      <c r="S108" s="68">
        <f t="shared" si="84"/>
        <v>38000</v>
      </c>
      <c r="T108" s="68">
        <f t="shared" si="85"/>
        <v>31921.820220821992</v>
      </c>
      <c r="U108" s="68">
        <f t="shared" si="86"/>
        <v>12729.878292164982</v>
      </c>
      <c r="V108" s="69">
        <f t="shared" si="89"/>
        <v>0.37663104673164111</v>
      </c>
      <c r="W108" s="68">
        <f t="shared" si="90"/>
        <v>19500</v>
      </c>
      <c r="X108" s="68">
        <f t="shared" si="88"/>
        <v>234000</v>
      </c>
      <c r="Y108" s="60" t="s">
        <v>173</v>
      </c>
      <c r="Z108" s="68">
        <v>8</v>
      </c>
      <c r="AA108" s="68">
        <f t="shared" si="91"/>
        <v>156000</v>
      </c>
      <c r="AB108" s="135"/>
      <c r="AC108" s="144"/>
      <c r="AD108" s="65"/>
      <c r="AF108" s="73"/>
    </row>
    <row r="109" spans="1:32" ht="33" customHeight="1" x14ac:dyDescent="0.25">
      <c r="A109" s="150">
        <v>73</v>
      </c>
      <c r="B109" s="150">
        <v>54560</v>
      </c>
      <c r="C109" s="328" t="s">
        <v>34</v>
      </c>
      <c r="D109" s="328" t="s">
        <v>30</v>
      </c>
      <c r="E109" s="151" t="s">
        <v>31</v>
      </c>
      <c r="F109" s="150">
        <v>0</v>
      </c>
      <c r="G109" s="152">
        <v>22</v>
      </c>
      <c r="H109" s="152">
        <v>22</v>
      </c>
      <c r="I109" s="153">
        <v>72101501</v>
      </c>
      <c r="J109" s="68">
        <v>38000</v>
      </c>
      <c r="K109" s="68">
        <f t="shared" si="79"/>
        <v>836000</v>
      </c>
      <c r="L109" s="68">
        <v>19500</v>
      </c>
      <c r="M109" s="68">
        <f t="shared" si="80"/>
        <v>429000</v>
      </c>
      <c r="N109" s="68">
        <v>24698</v>
      </c>
      <c r="O109" s="68">
        <f t="shared" si="81"/>
        <v>543356</v>
      </c>
      <c r="P109" s="68">
        <f>MIN(J109,L109,N109)</f>
        <v>19500</v>
      </c>
      <c r="Q109" s="68">
        <f t="shared" si="82"/>
        <v>429000</v>
      </c>
      <c r="R109" s="68">
        <f>AVERAGE(J109,L109,N109)</f>
        <v>27399.333333333332</v>
      </c>
      <c r="S109" s="68">
        <f t="shared" si="84"/>
        <v>24698</v>
      </c>
      <c r="T109" s="68">
        <f t="shared" si="85"/>
        <v>26352.793854413827</v>
      </c>
      <c r="U109" s="68">
        <f t="shared" si="86"/>
        <v>9541.2473677886192</v>
      </c>
      <c r="V109" s="69">
        <f t="shared" si="89"/>
        <v>0.34822917958302951</v>
      </c>
      <c r="W109" s="68">
        <f t="shared" si="90"/>
        <v>19500</v>
      </c>
      <c r="X109" s="68">
        <f t="shared" si="88"/>
        <v>429000</v>
      </c>
      <c r="Y109" s="60" t="s">
        <v>173</v>
      </c>
      <c r="Z109" s="68">
        <v>15</v>
      </c>
      <c r="AA109" s="68">
        <f t="shared" si="91"/>
        <v>292500</v>
      </c>
      <c r="AB109" s="135"/>
      <c r="AC109" s="144"/>
      <c r="AD109" s="65"/>
      <c r="AF109" s="73"/>
    </row>
    <row r="110" spans="1:32" ht="24" customHeight="1" x14ac:dyDescent="0.25">
      <c r="A110" s="150">
        <v>74</v>
      </c>
      <c r="B110" s="150">
        <v>54560</v>
      </c>
      <c r="C110" s="328" t="s">
        <v>35</v>
      </c>
      <c r="D110" s="328" t="s">
        <v>36</v>
      </c>
      <c r="E110" s="151" t="s">
        <v>18</v>
      </c>
      <c r="F110" s="150">
        <v>0</v>
      </c>
      <c r="G110" s="152">
        <v>22</v>
      </c>
      <c r="H110" s="152">
        <v>22</v>
      </c>
      <c r="I110" s="153">
        <v>72101501</v>
      </c>
      <c r="J110" s="68">
        <v>12000</v>
      </c>
      <c r="K110" s="68">
        <f t="shared" si="79"/>
        <v>264000</v>
      </c>
      <c r="L110" s="68">
        <v>19500</v>
      </c>
      <c r="M110" s="68">
        <f t="shared" si="80"/>
        <v>429000</v>
      </c>
      <c r="N110" s="68">
        <v>17520</v>
      </c>
      <c r="O110" s="68">
        <f t="shared" si="81"/>
        <v>385440</v>
      </c>
      <c r="P110" s="68">
        <f t="shared" si="82"/>
        <v>12000</v>
      </c>
      <c r="Q110" s="68">
        <f t="shared" si="82"/>
        <v>264000</v>
      </c>
      <c r="R110" s="68">
        <f t="shared" si="83"/>
        <v>16340</v>
      </c>
      <c r="S110" s="68">
        <f t="shared" si="84"/>
        <v>17520</v>
      </c>
      <c r="T110" s="68">
        <f t="shared" si="85"/>
        <v>16004.790232378155</v>
      </c>
      <c r="U110" s="68">
        <f t="shared" si="86"/>
        <v>3886.7467115828372</v>
      </c>
      <c r="V110" s="69">
        <f t="shared" si="89"/>
        <v>0.23786699581290313</v>
      </c>
      <c r="W110" s="72">
        <f t="shared" si="90"/>
        <v>12000</v>
      </c>
      <c r="X110" s="68">
        <f t="shared" si="88"/>
        <v>264000</v>
      </c>
      <c r="Y110" s="127" t="s">
        <v>173</v>
      </c>
      <c r="Z110" s="68">
        <v>22</v>
      </c>
      <c r="AA110" s="68">
        <f t="shared" si="91"/>
        <v>264000</v>
      </c>
      <c r="AB110" s="135"/>
      <c r="AC110" s="144"/>
      <c r="AD110" s="65"/>
      <c r="AE110" s="140"/>
      <c r="AF110" s="73"/>
    </row>
    <row r="111" spans="1:32" ht="39.75" customHeight="1" x14ac:dyDescent="0.25">
      <c r="A111" s="150">
        <v>75</v>
      </c>
      <c r="B111" s="150">
        <v>54560</v>
      </c>
      <c r="C111" s="327" t="s">
        <v>116</v>
      </c>
      <c r="D111" s="327"/>
      <c r="E111" s="151" t="s">
        <v>39</v>
      </c>
      <c r="F111" s="150">
        <v>0</v>
      </c>
      <c r="G111" s="152">
        <v>8</v>
      </c>
      <c r="H111" s="152">
        <v>8</v>
      </c>
      <c r="I111" s="153">
        <v>72151402</v>
      </c>
      <c r="J111" s="68">
        <v>18000</v>
      </c>
      <c r="K111" s="68">
        <f t="shared" si="79"/>
        <v>144000</v>
      </c>
      <c r="L111" s="68">
        <v>39000</v>
      </c>
      <c r="M111" s="68">
        <f t="shared" si="80"/>
        <v>312000</v>
      </c>
      <c r="N111" s="68">
        <v>9502</v>
      </c>
      <c r="O111" s="68">
        <f t="shared" si="81"/>
        <v>76016</v>
      </c>
      <c r="P111" s="68">
        <f t="shared" si="82"/>
        <v>9502</v>
      </c>
      <c r="Q111" s="68">
        <f t="shared" si="82"/>
        <v>76016</v>
      </c>
      <c r="R111" s="68">
        <f t="shared" si="83"/>
        <v>22167.333333333332</v>
      </c>
      <c r="S111" s="68">
        <f t="shared" si="84"/>
        <v>18000</v>
      </c>
      <c r="T111" s="68">
        <f t="shared" si="85"/>
        <v>18824.236885940194</v>
      </c>
      <c r="U111" s="68">
        <f t="shared" si="86"/>
        <v>15184.136502723273</v>
      </c>
      <c r="V111" s="69">
        <f t="shared" si="89"/>
        <v>0.68497803837733939</v>
      </c>
      <c r="W111" s="68">
        <f>+R111</f>
        <v>22167.333333333332</v>
      </c>
      <c r="X111" s="68">
        <f t="shared" si="88"/>
        <v>177338.66666666666</v>
      </c>
      <c r="Y111" s="61" t="s">
        <v>166</v>
      </c>
      <c r="Z111" s="68">
        <v>6</v>
      </c>
      <c r="AA111" s="68">
        <f t="shared" si="91"/>
        <v>133004</v>
      </c>
      <c r="AB111" s="135"/>
      <c r="AC111" s="144"/>
      <c r="AD111" s="65"/>
      <c r="AF111" s="73"/>
    </row>
    <row r="112" spans="1:32" x14ac:dyDescent="0.25">
      <c r="A112" s="176"/>
      <c r="B112" s="176"/>
      <c r="C112" s="177"/>
      <c r="D112" s="177"/>
      <c r="E112" s="178"/>
      <c r="F112" s="176"/>
      <c r="G112" s="179"/>
      <c r="H112" s="179"/>
      <c r="I112" s="180"/>
      <c r="J112" s="78"/>
      <c r="K112" s="78"/>
      <c r="L112" s="78"/>
      <c r="M112" s="78"/>
      <c r="N112" s="78"/>
      <c r="O112" s="78"/>
      <c r="P112" s="78"/>
      <c r="Q112" s="78"/>
      <c r="R112" s="74"/>
      <c r="S112" s="74"/>
      <c r="T112" s="74"/>
      <c r="U112" s="74"/>
      <c r="V112" s="74"/>
      <c r="W112" s="74"/>
      <c r="X112" s="74"/>
      <c r="Y112" s="74"/>
      <c r="AC112" s="65"/>
      <c r="AD112" s="65"/>
      <c r="AF112" s="73"/>
    </row>
    <row r="113" spans="1:32" x14ac:dyDescent="0.25">
      <c r="A113" s="320" t="s">
        <v>2</v>
      </c>
      <c r="B113" s="320"/>
      <c r="C113" s="320"/>
      <c r="D113" s="320"/>
      <c r="E113" s="320" t="s">
        <v>3</v>
      </c>
      <c r="F113" s="320"/>
      <c r="G113" s="320" t="s">
        <v>4</v>
      </c>
      <c r="H113" s="320"/>
      <c r="I113" s="320"/>
      <c r="J113" s="78"/>
      <c r="K113" s="78"/>
      <c r="L113" s="78"/>
      <c r="M113" s="78"/>
      <c r="N113" s="78"/>
      <c r="O113" s="78"/>
      <c r="P113" s="78"/>
      <c r="Q113" s="78"/>
      <c r="R113" s="74"/>
      <c r="S113" s="74"/>
      <c r="T113" s="74"/>
      <c r="U113" s="74"/>
      <c r="V113" s="74"/>
      <c r="W113" s="74"/>
      <c r="X113" s="74"/>
      <c r="Y113" s="74"/>
      <c r="AC113" s="65"/>
      <c r="AD113" s="65"/>
      <c r="AF113" s="73"/>
    </row>
    <row r="114" spans="1:32" ht="15" customHeight="1" x14ac:dyDescent="0.25">
      <c r="A114" s="320" t="s">
        <v>51</v>
      </c>
      <c r="B114" s="320"/>
      <c r="C114" s="320"/>
      <c r="D114" s="320"/>
      <c r="E114" s="320" t="s">
        <v>52</v>
      </c>
      <c r="F114" s="320"/>
      <c r="G114" s="320"/>
      <c r="H114" s="320"/>
      <c r="I114" s="320"/>
      <c r="J114" s="262" t="s">
        <v>162</v>
      </c>
      <c r="K114" s="262"/>
      <c r="L114" s="263" t="s">
        <v>164</v>
      </c>
      <c r="M114" s="263"/>
      <c r="N114" s="264" t="s">
        <v>163</v>
      </c>
      <c r="O114" s="264"/>
      <c r="P114" s="265" t="s">
        <v>159</v>
      </c>
      <c r="Q114" s="265"/>
      <c r="R114" s="266" t="s">
        <v>166</v>
      </c>
      <c r="S114" s="331" t="s">
        <v>167</v>
      </c>
      <c r="T114" s="331" t="s">
        <v>168</v>
      </c>
      <c r="U114" s="331" t="s">
        <v>169</v>
      </c>
      <c r="V114" s="350" t="s">
        <v>174</v>
      </c>
      <c r="W114" s="271" t="s">
        <v>187</v>
      </c>
      <c r="X114" s="136"/>
      <c r="Y114" s="308" t="s">
        <v>171</v>
      </c>
      <c r="Z114" s="300" t="s">
        <v>183</v>
      </c>
      <c r="AA114" s="301"/>
      <c r="AB114" s="314" t="s">
        <v>197</v>
      </c>
      <c r="AC114" s="314" t="s">
        <v>198</v>
      </c>
      <c r="AD114" s="65"/>
      <c r="AF114" s="73"/>
    </row>
    <row r="115" spans="1:32" ht="15.75" customHeight="1" x14ac:dyDescent="0.25">
      <c r="A115" s="146" t="s">
        <v>7</v>
      </c>
      <c r="B115" s="147" t="s">
        <v>8</v>
      </c>
      <c r="C115" s="320" t="s">
        <v>9</v>
      </c>
      <c r="D115" s="320"/>
      <c r="E115" s="147" t="s">
        <v>10</v>
      </c>
      <c r="F115" s="148" t="s">
        <v>11</v>
      </c>
      <c r="G115" s="147" t="s">
        <v>12</v>
      </c>
      <c r="H115" s="148" t="s">
        <v>13</v>
      </c>
      <c r="I115" s="147" t="s">
        <v>14</v>
      </c>
      <c r="J115" s="121" t="s">
        <v>160</v>
      </c>
      <c r="K115" s="121" t="s">
        <v>161</v>
      </c>
      <c r="L115" s="122" t="s">
        <v>160</v>
      </c>
      <c r="M115" s="122" t="s">
        <v>161</v>
      </c>
      <c r="N115" s="123" t="s">
        <v>160</v>
      </c>
      <c r="O115" s="123" t="s">
        <v>161</v>
      </c>
      <c r="P115" s="76" t="s">
        <v>160</v>
      </c>
      <c r="Q115" s="76" t="s">
        <v>161</v>
      </c>
      <c r="R115" s="266"/>
      <c r="S115" s="331"/>
      <c r="T115" s="331"/>
      <c r="U115" s="331"/>
      <c r="V115" s="351"/>
      <c r="W115" s="304"/>
      <c r="X115" s="77" t="s">
        <v>161</v>
      </c>
      <c r="Y115" s="308"/>
      <c r="Z115" s="124" t="s">
        <v>185</v>
      </c>
      <c r="AA115" s="124" t="s">
        <v>161</v>
      </c>
      <c r="AB115" s="315"/>
      <c r="AC115" s="315"/>
      <c r="AD115" s="65"/>
      <c r="AF115" s="73"/>
    </row>
    <row r="116" spans="1:32" ht="38.25" customHeight="1" x14ac:dyDescent="0.25">
      <c r="A116" s="150">
        <v>76</v>
      </c>
      <c r="B116" s="151">
        <v>54611</v>
      </c>
      <c r="C116" s="327" t="s">
        <v>123</v>
      </c>
      <c r="D116" s="327"/>
      <c r="E116" s="151" t="s">
        <v>58</v>
      </c>
      <c r="F116" s="150">
        <v>0</v>
      </c>
      <c r="G116" s="152">
        <v>8</v>
      </c>
      <c r="H116" s="152">
        <v>8</v>
      </c>
      <c r="I116" s="153" t="s">
        <v>124</v>
      </c>
      <c r="J116" s="68">
        <v>165000</v>
      </c>
      <c r="K116" s="68">
        <f t="shared" ref="K116:K131" si="92">H116*J116</f>
        <v>1320000</v>
      </c>
      <c r="L116" s="68">
        <v>52000</v>
      </c>
      <c r="M116" s="68">
        <f t="shared" ref="M116:M131" si="93">H116*L116</f>
        <v>416000</v>
      </c>
      <c r="N116" s="68">
        <v>91000</v>
      </c>
      <c r="O116" s="68">
        <f t="shared" ref="O116:O131" si="94">H116*N116</f>
        <v>728000</v>
      </c>
      <c r="P116" s="68">
        <f t="shared" ref="P116:Q131" si="95">MIN(J116,L116,N116)</f>
        <v>52000</v>
      </c>
      <c r="Q116" s="68">
        <f t="shared" si="95"/>
        <v>416000</v>
      </c>
      <c r="R116" s="68">
        <f>AVERAGE(J116,L116,N116)</f>
        <v>102666.66666666667</v>
      </c>
      <c r="S116" s="68">
        <f>MEDIAN(J116,L116,N116)</f>
        <v>91000</v>
      </c>
      <c r="T116" s="68">
        <f>GEOMEAN(J116,L116,N116)</f>
        <v>92082.314483152251</v>
      </c>
      <c r="U116" s="68">
        <f>STDEV(J116,L116,N116)</f>
        <v>57396.283271073691</v>
      </c>
      <c r="V116" s="69">
        <f>U116/R116</f>
        <v>0.55905470718578265</v>
      </c>
      <c r="W116" s="68">
        <f t="shared" ref="W116:W131" si="96">+R116</f>
        <v>102666.66666666667</v>
      </c>
      <c r="X116" s="68">
        <f t="shared" ref="X116:X131" si="97">H116*W116</f>
        <v>821333.33333333337</v>
      </c>
      <c r="Y116" s="61" t="s">
        <v>166</v>
      </c>
      <c r="Z116" s="68">
        <v>4</v>
      </c>
      <c r="AA116" s="68">
        <f>W116*Z116</f>
        <v>410666.66666666669</v>
      </c>
      <c r="AB116" s="135"/>
      <c r="AC116" s="144"/>
      <c r="AD116" s="65"/>
      <c r="AF116" s="73"/>
    </row>
    <row r="117" spans="1:32" ht="51.75" customHeight="1" x14ac:dyDescent="0.25">
      <c r="A117" s="150">
        <v>77</v>
      </c>
      <c r="B117" s="151">
        <v>54611</v>
      </c>
      <c r="C117" s="318" t="s">
        <v>57</v>
      </c>
      <c r="D117" s="318"/>
      <c r="E117" s="151" t="s">
        <v>58</v>
      </c>
      <c r="F117" s="150">
        <v>0</v>
      </c>
      <c r="G117" s="152">
        <v>10</v>
      </c>
      <c r="H117" s="152">
        <v>10</v>
      </c>
      <c r="I117" s="153" t="s">
        <v>59</v>
      </c>
      <c r="J117" s="68">
        <v>70000</v>
      </c>
      <c r="K117" s="68">
        <f t="shared" si="92"/>
        <v>700000</v>
      </c>
      <c r="L117" s="68">
        <v>52000</v>
      </c>
      <c r="M117" s="68">
        <f t="shared" si="93"/>
        <v>520000</v>
      </c>
      <c r="N117" s="68">
        <v>78520</v>
      </c>
      <c r="O117" s="68">
        <f t="shared" si="94"/>
        <v>785200</v>
      </c>
      <c r="P117" s="68">
        <f t="shared" si="95"/>
        <v>52000</v>
      </c>
      <c r="Q117" s="68">
        <f t="shared" si="95"/>
        <v>520000</v>
      </c>
      <c r="R117" s="68">
        <f t="shared" ref="R117:R131" si="98">AVERAGE(J117,L117,N117)</f>
        <v>66840</v>
      </c>
      <c r="S117" s="68">
        <f t="shared" ref="S117:S131" si="99">MEDIAN(J117,L117,N117)</f>
        <v>70000</v>
      </c>
      <c r="T117" s="68">
        <f t="shared" ref="T117:T131" si="100">GEOMEAN(J117,L117,N117)</f>
        <v>65870.94462827043</v>
      </c>
      <c r="U117" s="68">
        <f t="shared" ref="U117:U131" si="101">STDEV(J117,L117,N117)</f>
        <v>13539.45346016596</v>
      </c>
      <c r="V117" s="69">
        <f t="shared" ref="V117:V131" si="102">U117/R117</f>
        <v>0.20256513255783901</v>
      </c>
      <c r="W117" s="68">
        <f>+P117</f>
        <v>52000</v>
      </c>
      <c r="X117" s="68">
        <f t="shared" si="97"/>
        <v>520000</v>
      </c>
      <c r="Y117" s="62" t="s">
        <v>173</v>
      </c>
      <c r="Z117" s="68">
        <v>6</v>
      </c>
      <c r="AA117" s="68">
        <f t="shared" ref="AA117:AA131" si="103">W117*Z117</f>
        <v>312000</v>
      </c>
      <c r="AB117" s="135"/>
      <c r="AC117" s="144"/>
      <c r="AD117" s="65"/>
      <c r="AF117" s="73"/>
    </row>
    <row r="118" spans="1:32" ht="126.75" customHeight="1" x14ac:dyDescent="0.25">
      <c r="A118" s="150">
        <v>78</v>
      </c>
      <c r="B118" s="151">
        <v>54611</v>
      </c>
      <c r="C118" s="347" t="s">
        <v>61</v>
      </c>
      <c r="D118" s="347" t="s">
        <v>62</v>
      </c>
      <c r="E118" s="151" t="s">
        <v>58</v>
      </c>
      <c r="F118" s="150">
        <v>0</v>
      </c>
      <c r="G118" s="152">
        <v>2</v>
      </c>
      <c r="H118" s="152">
        <v>2</v>
      </c>
      <c r="I118" s="153" t="s">
        <v>124</v>
      </c>
      <c r="J118" s="68">
        <v>140000</v>
      </c>
      <c r="K118" s="68">
        <f t="shared" si="92"/>
        <v>280000</v>
      </c>
      <c r="L118" s="68">
        <v>45500</v>
      </c>
      <c r="M118" s="68">
        <f t="shared" si="93"/>
        <v>91000</v>
      </c>
      <c r="N118" s="68">
        <v>51220</v>
      </c>
      <c r="O118" s="68">
        <f t="shared" si="94"/>
        <v>102440</v>
      </c>
      <c r="P118" s="68">
        <f t="shared" si="95"/>
        <v>45500</v>
      </c>
      <c r="Q118" s="68">
        <f t="shared" si="95"/>
        <v>91000</v>
      </c>
      <c r="R118" s="68">
        <f t="shared" si="98"/>
        <v>78906.666666666672</v>
      </c>
      <c r="S118" s="68">
        <f t="shared" si="99"/>
        <v>51220</v>
      </c>
      <c r="T118" s="68">
        <f t="shared" si="100"/>
        <v>68842.981187807614</v>
      </c>
      <c r="U118" s="68">
        <f t="shared" si="101"/>
        <v>52985.621949103646</v>
      </c>
      <c r="V118" s="69">
        <f t="shared" si="102"/>
        <v>0.67149740557329729</v>
      </c>
      <c r="W118" s="68">
        <f t="shared" si="96"/>
        <v>78906.666666666672</v>
      </c>
      <c r="X118" s="68">
        <f t="shared" si="97"/>
        <v>157813.33333333334</v>
      </c>
      <c r="Y118" s="61" t="s">
        <v>166</v>
      </c>
      <c r="Z118" s="68">
        <v>2</v>
      </c>
      <c r="AA118" s="68">
        <f t="shared" si="103"/>
        <v>157813.33333333334</v>
      </c>
      <c r="AB118" s="135"/>
      <c r="AC118" s="144"/>
      <c r="AD118" s="65"/>
      <c r="AF118" s="73"/>
    </row>
    <row r="119" spans="1:32" ht="48.75" customHeight="1" x14ac:dyDescent="0.25">
      <c r="A119" s="150">
        <v>79</v>
      </c>
      <c r="B119" s="150">
        <v>54622</v>
      </c>
      <c r="C119" s="353" t="s">
        <v>127</v>
      </c>
      <c r="D119" s="353"/>
      <c r="E119" s="151" t="s">
        <v>31</v>
      </c>
      <c r="F119" s="150">
        <v>0</v>
      </c>
      <c r="G119" s="152">
        <v>2</v>
      </c>
      <c r="H119" s="152">
        <v>2</v>
      </c>
      <c r="I119" s="153">
        <v>72101510</v>
      </c>
      <c r="J119" s="68">
        <v>850000</v>
      </c>
      <c r="K119" s="68">
        <f t="shared" si="92"/>
        <v>1700000</v>
      </c>
      <c r="L119" s="68">
        <v>325000</v>
      </c>
      <c r="M119" s="68">
        <f t="shared" si="93"/>
        <v>650000</v>
      </c>
      <c r="N119" s="68">
        <v>736249</v>
      </c>
      <c r="O119" s="68">
        <f t="shared" si="94"/>
        <v>1472498</v>
      </c>
      <c r="P119" s="68">
        <f t="shared" si="95"/>
        <v>325000</v>
      </c>
      <c r="Q119" s="68">
        <f t="shared" si="95"/>
        <v>650000</v>
      </c>
      <c r="R119" s="68">
        <f t="shared" si="98"/>
        <v>637083</v>
      </c>
      <c r="S119" s="68">
        <f t="shared" si="99"/>
        <v>736249</v>
      </c>
      <c r="T119" s="68">
        <f t="shared" si="100"/>
        <v>588088.02329822816</v>
      </c>
      <c r="U119" s="68">
        <f t="shared" si="101"/>
        <v>276191.3678357816</v>
      </c>
      <c r="V119" s="69">
        <f t="shared" si="102"/>
        <v>0.43352493762316935</v>
      </c>
      <c r="W119" s="68">
        <f>+P119</f>
        <v>325000</v>
      </c>
      <c r="X119" s="68">
        <f t="shared" si="97"/>
        <v>650000</v>
      </c>
      <c r="Y119" s="60" t="s">
        <v>173</v>
      </c>
      <c r="Z119" s="68">
        <v>1</v>
      </c>
      <c r="AA119" s="68">
        <f t="shared" si="103"/>
        <v>325000</v>
      </c>
      <c r="AB119" s="135"/>
      <c r="AC119" s="144"/>
      <c r="AD119" s="65"/>
      <c r="AF119" s="73"/>
    </row>
    <row r="120" spans="1:32" ht="18.75" customHeight="1" x14ac:dyDescent="0.25">
      <c r="A120" s="150">
        <v>80</v>
      </c>
      <c r="B120" s="151">
        <v>54621</v>
      </c>
      <c r="C120" s="318" t="s">
        <v>65</v>
      </c>
      <c r="D120" s="318" t="s">
        <v>66</v>
      </c>
      <c r="E120" s="151" t="s">
        <v>58</v>
      </c>
      <c r="F120" s="150">
        <v>0</v>
      </c>
      <c r="G120" s="152">
        <v>4</v>
      </c>
      <c r="H120" s="152">
        <v>4</v>
      </c>
      <c r="I120" s="153" t="s">
        <v>64</v>
      </c>
      <c r="J120" s="68">
        <v>65000</v>
      </c>
      <c r="K120" s="68">
        <f t="shared" si="92"/>
        <v>260000</v>
      </c>
      <c r="L120" s="68">
        <v>39000</v>
      </c>
      <c r="M120" s="68">
        <f t="shared" si="93"/>
        <v>156000</v>
      </c>
      <c r="N120" s="68">
        <v>44296</v>
      </c>
      <c r="O120" s="68">
        <f t="shared" si="94"/>
        <v>177184</v>
      </c>
      <c r="P120" s="68">
        <f t="shared" si="95"/>
        <v>39000</v>
      </c>
      <c r="Q120" s="68">
        <f t="shared" si="95"/>
        <v>156000</v>
      </c>
      <c r="R120" s="68">
        <f t="shared" si="98"/>
        <v>49432</v>
      </c>
      <c r="S120" s="68">
        <f t="shared" si="99"/>
        <v>44296</v>
      </c>
      <c r="T120" s="68">
        <f t="shared" si="100"/>
        <v>48244.464630278548</v>
      </c>
      <c r="U120" s="68">
        <f t="shared" si="101"/>
        <v>13739.864337030405</v>
      </c>
      <c r="V120" s="69">
        <f t="shared" si="102"/>
        <v>0.2779548538806928</v>
      </c>
      <c r="W120" s="68">
        <f>+P120</f>
        <v>39000</v>
      </c>
      <c r="X120" s="68">
        <f t="shared" si="97"/>
        <v>156000</v>
      </c>
      <c r="Y120" s="60" t="s">
        <v>173</v>
      </c>
      <c r="Z120" s="68">
        <v>2</v>
      </c>
      <c r="AA120" s="68">
        <f t="shared" si="103"/>
        <v>78000</v>
      </c>
      <c r="AB120" s="135"/>
      <c r="AC120" s="144"/>
      <c r="AD120" s="65"/>
      <c r="AF120" s="73"/>
    </row>
    <row r="121" spans="1:32" ht="20.25" customHeight="1" x14ac:dyDescent="0.25">
      <c r="A121" s="150">
        <v>81</v>
      </c>
      <c r="B121" s="151">
        <v>54621</v>
      </c>
      <c r="C121" s="318" t="s">
        <v>67</v>
      </c>
      <c r="D121" s="318" t="s">
        <v>68</v>
      </c>
      <c r="E121" s="151" t="s">
        <v>58</v>
      </c>
      <c r="F121" s="150">
        <v>0</v>
      </c>
      <c r="G121" s="152">
        <v>12</v>
      </c>
      <c r="H121" s="152">
        <v>12</v>
      </c>
      <c r="I121" s="153" t="s">
        <v>64</v>
      </c>
      <c r="J121" s="68">
        <v>150000</v>
      </c>
      <c r="K121" s="68">
        <f t="shared" si="92"/>
        <v>1800000</v>
      </c>
      <c r="L121" s="68">
        <v>195000</v>
      </c>
      <c r="M121" s="68">
        <f t="shared" si="93"/>
        <v>2340000</v>
      </c>
      <c r="N121" s="68">
        <v>95021</v>
      </c>
      <c r="O121" s="68">
        <f t="shared" si="94"/>
        <v>1140252</v>
      </c>
      <c r="P121" s="68">
        <f t="shared" si="95"/>
        <v>95021</v>
      </c>
      <c r="Q121" s="68">
        <f t="shared" si="95"/>
        <v>1140252</v>
      </c>
      <c r="R121" s="68">
        <f t="shared" si="98"/>
        <v>146673.66666666666</v>
      </c>
      <c r="S121" s="68">
        <f t="shared" si="99"/>
        <v>150000</v>
      </c>
      <c r="T121" s="68">
        <f t="shared" si="100"/>
        <v>140598.86744034343</v>
      </c>
      <c r="U121" s="68">
        <f t="shared" si="101"/>
        <v>50072.432338896142</v>
      </c>
      <c r="V121" s="69">
        <f t="shared" si="102"/>
        <v>0.34138665431124521</v>
      </c>
      <c r="W121" s="68">
        <f>+P121</f>
        <v>95021</v>
      </c>
      <c r="X121" s="68">
        <f t="shared" si="97"/>
        <v>1140252</v>
      </c>
      <c r="Y121" s="60" t="s">
        <v>173</v>
      </c>
      <c r="Z121" s="68">
        <v>6</v>
      </c>
      <c r="AA121" s="68">
        <f t="shared" si="103"/>
        <v>570126</v>
      </c>
      <c r="AB121" s="135"/>
      <c r="AC121" s="144"/>
      <c r="AD121" s="65"/>
      <c r="AF121" s="73"/>
    </row>
    <row r="122" spans="1:32" ht="23.25" customHeight="1" x14ac:dyDescent="0.25">
      <c r="A122" s="150">
        <v>82</v>
      </c>
      <c r="B122" s="151">
        <v>54621</v>
      </c>
      <c r="C122" s="318" t="s">
        <v>69</v>
      </c>
      <c r="D122" s="318" t="s">
        <v>70</v>
      </c>
      <c r="E122" s="151" t="s">
        <v>58</v>
      </c>
      <c r="F122" s="150">
        <v>0</v>
      </c>
      <c r="G122" s="152">
        <v>2</v>
      </c>
      <c r="H122" s="152">
        <v>2</v>
      </c>
      <c r="I122" s="153" t="s">
        <v>64</v>
      </c>
      <c r="J122" s="68">
        <v>78000</v>
      </c>
      <c r="K122" s="68">
        <f t="shared" si="92"/>
        <v>156000</v>
      </c>
      <c r="L122" s="68">
        <v>65000</v>
      </c>
      <c r="M122" s="68">
        <f t="shared" si="93"/>
        <v>130000</v>
      </c>
      <c r="N122" s="68">
        <v>135128</v>
      </c>
      <c r="O122" s="68">
        <f t="shared" si="94"/>
        <v>270256</v>
      </c>
      <c r="P122" s="68">
        <f t="shared" si="95"/>
        <v>65000</v>
      </c>
      <c r="Q122" s="68">
        <f t="shared" si="95"/>
        <v>130000</v>
      </c>
      <c r="R122" s="68">
        <f t="shared" si="98"/>
        <v>92709.333333333328</v>
      </c>
      <c r="S122" s="68">
        <f t="shared" si="99"/>
        <v>78000</v>
      </c>
      <c r="T122" s="68">
        <f t="shared" si="100"/>
        <v>88155.842994008126</v>
      </c>
      <c r="U122" s="68">
        <f t="shared" si="101"/>
        <v>37306.265711450324</v>
      </c>
      <c r="V122" s="69">
        <f t="shared" si="102"/>
        <v>0.40240032335597631</v>
      </c>
      <c r="W122" s="68">
        <f>+P122</f>
        <v>65000</v>
      </c>
      <c r="X122" s="68">
        <f t="shared" si="97"/>
        <v>130000</v>
      </c>
      <c r="Y122" s="60" t="s">
        <v>173</v>
      </c>
      <c r="Z122" s="68">
        <v>2</v>
      </c>
      <c r="AA122" s="68">
        <f t="shared" si="103"/>
        <v>130000</v>
      </c>
      <c r="AB122" s="135"/>
      <c r="AC122" s="144"/>
      <c r="AD122" s="65"/>
      <c r="AF122" s="73"/>
    </row>
    <row r="123" spans="1:32" ht="27" customHeight="1" x14ac:dyDescent="0.25">
      <c r="A123" s="150">
        <v>83</v>
      </c>
      <c r="B123" s="151">
        <v>54621</v>
      </c>
      <c r="C123" s="318" t="s">
        <v>71</v>
      </c>
      <c r="D123" s="318" t="s">
        <v>72</v>
      </c>
      <c r="E123" s="151" t="s">
        <v>58</v>
      </c>
      <c r="F123" s="150">
        <v>0</v>
      </c>
      <c r="G123" s="152">
        <v>12</v>
      </c>
      <c r="H123" s="152">
        <v>12</v>
      </c>
      <c r="I123" s="153" t="s">
        <v>64</v>
      </c>
      <c r="J123" s="68">
        <v>32000</v>
      </c>
      <c r="K123" s="68">
        <f t="shared" si="92"/>
        <v>384000</v>
      </c>
      <c r="L123" s="68">
        <v>65000</v>
      </c>
      <c r="M123" s="68">
        <f t="shared" si="93"/>
        <v>780000</v>
      </c>
      <c r="N123" s="68">
        <v>105350</v>
      </c>
      <c r="O123" s="68">
        <f t="shared" si="94"/>
        <v>1264200</v>
      </c>
      <c r="P123" s="68">
        <f t="shared" si="95"/>
        <v>32000</v>
      </c>
      <c r="Q123" s="68">
        <f t="shared" si="95"/>
        <v>384000</v>
      </c>
      <c r="R123" s="68">
        <f t="shared" si="98"/>
        <v>67450</v>
      </c>
      <c r="S123" s="68">
        <f t="shared" si="99"/>
        <v>65000</v>
      </c>
      <c r="T123" s="68">
        <f t="shared" si="100"/>
        <v>60288.242681469848</v>
      </c>
      <c r="U123" s="68">
        <f t="shared" si="101"/>
        <v>36736.323985940675</v>
      </c>
      <c r="V123" s="69">
        <f t="shared" si="102"/>
        <v>0.54464527777525096</v>
      </c>
      <c r="W123" s="68">
        <f t="shared" si="96"/>
        <v>67450</v>
      </c>
      <c r="X123" s="68">
        <f t="shared" si="97"/>
        <v>809400</v>
      </c>
      <c r="Y123" s="61" t="s">
        <v>166</v>
      </c>
      <c r="Z123" s="68">
        <v>5</v>
      </c>
      <c r="AA123" s="68">
        <f t="shared" si="103"/>
        <v>337250</v>
      </c>
      <c r="AB123" s="135"/>
      <c r="AC123" s="144"/>
      <c r="AD123" s="65"/>
      <c r="AF123" s="73"/>
    </row>
    <row r="124" spans="1:32" ht="26.25" customHeight="1" x14ac:dyDescent="0.25">
      <c r="A124" s="150">
        <v>84</v>
      </c>
      <c r="B124" s="151">
        <v>54621</v>
      </c>
      <c r="C124" s="318" t="s">
        <v>73</v>
      </c>
      <c r="D124" s="318" t="s">
        <v>74</v>
      </c>
      <c r="E124" s="151" t="s">
        <v>58</v>
      </c>
      <c r="F124" s="150">
        <v>0</v>
      </c>
      <c r="G124" s="152">
        <v>2</v>
      </c>
      <c r="H124" s="152">
        <v>2</v>
      </c>
      <c r="I124" s="153" t="s">
        <v>64</v>
      </c>
      <c r="J124" s="68">
        <v>120000</v>
      </c>
      <c r="K124" s="68">
        <f t="shared" si="92"/>
        <v>240000</v>
      </c>
      <c r="L124" s="68">
        <v>195000</v>
      </c>
      <c r="M124" s="68">
        <f t="shared" si="93"/>
        <v>390000</v>
      </c>
      <c r="N124" s="68">
        <v>44640</v>
      </c>
      <c r="O124" s="68">
        <f t="shared" si="94"/>
        <v>89280</v>
      </c>
      <c r="P124" s="68">
        <f t="shared" si="95"/>
        <v>44640</v>
      </c>
      <c r="Q124" s="68">
        <f t="shared" si="95"/>
        <v>89280</v>
      </c>
      <c r="R124" s="68">
        <f t="shared" si="98"/>
        <v>119880</v>
      </c>
      <c r="S124" s="68">
        <f t="shared" si="99"/>
        <v>120000</v>
      </c>
      <c r="T124" s="68">
        <f t="shared" si="100"/>
        <v>101464.31968392196</v>
      </c>
      <c r="U124" s="68">
        <f t="shared" si="101"/>
        <v>75180.071827579421</v>
      </c>
      <c r="V124" s="69">
        <f t="shared" si="102"/>
        <v>0.62712772628945124</v>
      </c>
      <c r="W124" s="68">
        <f t="shared" si="96"/>
        <v>119880</v>
      </c>
      <c r="X124" s="68">
        <f t="shared" si="97"/>
        <v>239760</v>
      </c>
      <c r="Y124" s="61" t="s">
        <v>166</v>
      </c>
      <c r="Z124" s="68">
        <v>2</v>
      </c>
      <c r="AA124" s="68">
        <f t="shared" si="103"/>
        <v>239760</v>
      </c>
      <c r="AB124" s="135"/>
      <c r="AC124" s="144"/>
      <c r="AD124" s="65"/>
      <c r="AF124" s="73"/>
    </row>
    <row r="125" spans="1:32" ht="21.75" customHeight="1" x14ac:dyDescent="0.25">
      <c r="A125" s="150">
        <v>85</v>
      </c>
      <c r="B125" s="151">
        <v>54621</v>
      </c>
      <c r="C125" s="318" t="s">
        <v>75</v>
      </c>
      <c r="D125" s="318" t="s">
        <v>76</v>
      </c>
      <c r="E125" s="151" t="s">
        <v>39</v>
      </c>
      <c r="F125" s="150">
        <v>0</v>
      </c>
      <c r="G125" s="152">
        <v>10</v>
      </c>
      <c r="H125" s="152">
        <v>10</v>
      </c>
      <c r="I125" s="153" t="s">
        <v>64</v>
      </c>
      <c r="J125" s="68">
        <v>45000</v>
      </c>
      <c r="K125" s="68">
        <f t="shared" si="92"/>
        <v>450000</v>
      </c>
      <c r="L125" s="68">
        <v>45500</v>
      </c>
      <c r="M125" s="68">
        <f t="shared" si="93"/>
        <v>455000</v>
      </c>
      <c r="N125" s="68">
        <v>66444</v>
      </c>
      <c r="O125" s="68">
        <f t="shared" si="94"/>
        <v>664440</v>
      </c>
      <c r="P125" s="68">
        <f t="shared" si="95"/>
        <v>45000</v>
      </c>
      <c r="Q125" s="68">
        <f t="shared" si="95"/>
        <v>450000</v>
      </c>
      <c r="R125" s="68">
        <f t="shared" si="98"/>
        <v>52314.666666666664</v>
      </c>
      <c r="S125" s="68">
        <f t="shared" si="99"/>
        <v>45500</v>
      </c>
      <c r="T125" s="68">
        <f t="shared" si="100"/>
        <v>51431.188458095625</v>
      </c>
      <c r="U125" s="68">
        <f t="shared" si="101"/>
        <v>12238.915202473359</v>
      </c>
      <c r="V125" s="69">
        <f t="shared" si="102"/>
        <v>0.23394806814800234</v>
      </c>
      <c r="W125" s="68">
        <f>+P125</f>
        <v>45000</v>
      </c>
      <c r="X125" s="68">
        <f t="shared" si="97"/>
        <v>450000</v>
      </c>
      <c r="Y125" s="60" t="s">
        <v>173</v>
      </c>
      <c r="Z125" s="68">
        <v>6</v>
      </c>
      <c r="AA125" s="68">
        <f t="shared" si="103"/>
        <v>270000</v>
      </c>
      <c r="AB125" s="135"/>
      <c r="AC125" s="144"/>
      <c r="AD125" s="65"/>
      <c r="AF125" s="73"/>
    </row>
    <row r="126" spans="1:32" ht="170.25" customHeight="1" x14ac:dyDescent="0.25">
      <c r="A126" s="150">
        <v>86</v>
      </c>
      <c r="B126" s="151">
        <v>54621</v>
      </c>
      <c r="C126" s="318" t="s">
        <v>77</v>
      </c>
      <c r="D126" s="318" t="s">
        <v>78</v>
      </c>
      <c r="E126" s="151" t="s">
        <v>31</v>
      </c>
      <c r="F126" s="150">
        <v>0</v>
      </c>
      <c r="G126" s="152">
        <v>18</v>
      </c>
      <c r="H126" s="152">
        <v>18</v>
      </c>
      <c r="I126" s="153" t="s">
        <v>64</v>
      </c>
      <c r="J126" s="68">
        <v>140000</v>
      </c>
      <c r="K126" s="68">
        <f t="shared" si="92"/>
        <v>2520000</v>
      </c>
      <c r="L126" s="68">
        <v>104000</v>
      </c>
      <c r="M126" s="68">
        <f t="shared" si="93"/>
        <v>1872000</v>
      </c>
      <c r="N126" s="68">
        <v>45820</v>
      </c>
      <c r="O126" s="68">
        <f t="shared" si="94"/>
        <v>824760</v>
      </c>
      <c r="P126" s="68">
        <f t="shared" si="95"/>
        <v>45820</v>
      </c>
      <c r="Q126" s="68">
        <f t="shared" si="95"/>
        <v>824760</v>
      </c>
      <c r="R126" s="68">
        <f t="shared" si="98"/>
        <v>96606.666666666672</v>
      </c>
      <c r="S126" s="68">
        <f t="shared" si="99"/>
        <v>104000</v>
      </c>
      <c r="T126" s="68">
        <f t="shared" si="100"/>
        <v>87378.681393500636</v>
      </c>
      <c r="U126" s="68">
        <f t="shared" si="101"/>
        <v>47523.300951568315</v>
      </c>
      <c r="V126" s="69">
        <f t="shared" si="102"/>
        <v>0.49192568785696272</v>
      </c>
      <c r="W126" s="68">
        <f t="shared" si="96"/>
        <v>96606.666666666672</v>
      </c>
      <c r="X126" s="68">
        <f t="shared" si="97"/>
        <v>1738920</v>
      </c>
      <c r="Y126" s="60" t="s">
        <v>166</v>
      </c>
      <c r="Z126" s="68">
        <v>12</v>
      </c>
      <c r="AA126" s="68">
        <f t="shared" si="103"/>
        <v>1159280</v>
      </c>
      <c r="AB126" s="135"/>
      <c r="AC126" s="144"/>
      <c r="AD126" s="65"/>
      <c r="AF126" s="73"/>
    </row>
    <row r="127" spans="1:32" ht="39" customHeight="1" x14ac:dyDescent="0.25">
      <c r="A127" s="150">
        <v>87</v>
      </c>
      <c r="B127" s="151">
        <v>54621</v>
      </c>
      <c r="C127" s="318" t="s">
        <v>79</v>
      </c>
      <c r="D127" s="318" t="s">
        <v>80</v>
      </c>
      <c r="E127" s="151" t="s">
        <v>39</v>
      </c>
      <c r="F127" s="150">
        <v>0</v>
      </c>
      <c r="G127" s="152">
        <v>21</v>
      </c>
      <c r="H127" s="152">
        <v>21</v>
      </c>
      <c r="I127" s="153" t="s">
        <v>64</v>
      </c>
      <c r="J127" s="68">
        <v>120000</v>
      </c>
      <c r="K127" s="68">
        <f t="shared" si="92"/>
        <v>2520000</v>
      </c>
      <c r="L127" s="68">
        <v>260000</v>
      </c>
      <c r="M127" s="68">
        <f t="shared" si="93"/>
        <v>5460000</v>
      </c>
      <c r="N127" s="68">
        <v>78950</v>
      </c>
      <c r="O127" s="68">
        <f t="shared" si="94"/>
        <v>1657950</v>
      </c>
      <c r="P127" s="68">
        <f t="shared" si="95"/>
        <v>78950</v>
      </c>
      <c r="Q127" s="68">
        <f t="shared" si="95"/>
        <v>1657950</v>
      </c>
      <c r="R127" s="68">
        <f t="shared" si="98"/>
        <v>152983.33333333334</v>
      </c>
      <c r="S127" s="68">
        <f t="shared" si="99"/>
        <v>120000</v>
      </c>
      <c r="T127" s="68">
        <f t="shared" si="100"/>
        <v>135052.38022245569</v>
      </c>
      <c r="U127" s="68">
        <f t="shared" si="101"/>
        <v>94924.711394522223</v>
      </c>
      <c r="V127" s="69">
        <f t="shared" si="102"/>
        <v>0.62049054185328822</v>
      </c>
      <c r="W127" s="68">
        <f t="shared" si="96"/>
        <v>152983.33333333334</v>
      </c>
      <c r="X127" s="68">
        <f t="shared" si="97"/>
        <v>3212650</v>
      </c>
      <c r="Y127" s="61" t="s">
        <v>166</v>
      </c>
      <c r="Z127" s="68">
        <v>15</v>
      </c>
      <c r="AA127" s="68">
        <f t="shared" si="103"/>
        <v>2294750</v>
      </c>
      <c r="AB127" s="135"/>
      <c r="AC127" s="144"/>
      <c r="AD127" s="65"/>
      <c r="AF127" s="73"/>
    </row>
    <row r="128" spans="1:32" ht="107.25" customHeight="1" x14ac:dyDescent="0.25">
      <c r="A128" s="150">
        <v>88</v>
      </c>
      <c r="B128" s="151">
        <v>54621</v>
      </c>
      <c r="C128" s="321" t="s">
        <v>81</v>
      </c>
      <c r="D128" s="322"/>
      <c r="E128" s="151" t="s">
        <v>31</v>
      </c>
      <c r="F128" s="150">
        <v>0</v>
      </c>
      <c r="G128" s="152">
        <v>9</v>
      </c>
      <c r="H128" s="152">
        <v>9</v>
      </c>
      <c r="I128" s="153" t="s">
        <v>64</v>
      </c>
      <c r="J128" s="68">
        <v>420000</v>
      </c>
      <c r="K128" s="68">
        <f t="shared" si="92"/>
        <v>3780000</v>
      </c>
      <c r="L128" s="68">
        <v>325000</v>
      </c>
      <c r="M128" s="68">
        <f t="shared" si="93"/>
        <v>2925000</v>
      </c>
      <c r="N128" s="72">
        <v>1014875</v>
      </c>
      <c r="O128" s="68">
        <f t="shared" si="94"/>
        <v>9133875</v>
      </c>
      <c r="P128" s="68">
        <f t="shared" si="95"/>
        <v>325000</v>
      </c>
      <c r="Q128" s="68">
        <f t="shared" si="95"/>
        <v>2925000</v>
      </c>
      <c r="R128" s="68">
        <f t="shared" si="98"/>
        <v>586625</v>
      </c>
      <c r="S128" s="68">
        <f t="shared" si="99"/>
        <v>420000</v>
      </c>
      <c r="T128" s="68">
        <f t="shared" si="100"/>
        <v>517426.18378160486</v>
      </c>
      <c r="U128" s="68">
        <f t="shared" si="101"/>
        <v>373904.79653917253</v>
      </c>
      <c r="V128" s="69">
        <f t="shared" si="102"/>
        <v>0.63738299005186028</v>
      </c>
      <c r="W128" s="68">
        <f t="shared" si="96"/>
        <v>586625</v>
      </c>
      <c r="X128" s="68">
        <f t="shared" si="97"/>
        <v>5279625</v>
      </c>
      <c r="Y128" s="61" t="s">
        <v>166</v>
      </c>
      <c r="Z128" s="68">
        <v>6</v>
      </c>
      <c r="AA128" s="68">
        <f t="shared" si="103"/>
        <v>3519750</v>
      </c>
      <c r="AB128" s="135"/>
      <c r="AC128" s="144"/>
      <c r="AD128" s="65"/>
      <c r="AF128" s="73"/>
    </row>
    <row r="129" spans="1:32" ht="161.25" customHeight="1" x14ac:dyDescent="0.25">
      <c r="A129" s="150">
        <v>89</v>
      </c>
      <c r="B129" s="151">
        <v>54621</v>
      </c>
      <c r="C129" s="318" t="s">
        <v>86</v>
      </c>
      <c r="D129" s="318" t="s">
        <v>87</v>
      </c>
      <c r="E129" s="151" t="s">
        <v>31</v>
      </c>
      <c r="F129" s="150">
        <v>0</v>
      </c>
      <c r="G129" s="152">
        <v>9</v>
      </c>
      <c r="H129" s="152">
        <v>9</v>
      </c>
      <c r="I129" s="153" t="s">
        <v>64</v>
      </c>
      <c r="J129" s="68">
        <v>1000000</v>
      </c>
      <c r="K129" s="68">
        <f t="shared" si="92"/>
        <v>9000000</v>
      </c>
      <c r="L129" s="68">
        <v>520000</v>
      </c>
      <c r="M129" s="68">
        <f t="shared" si="93"/>
        <v>4680000</v>
      </c>
      <c r="N129" s="68">
        <v>904365</v>
      </c>
      <c r="O129" s="68">
        <f t="shared" si="94"/>
        <v>8139285</v>
      </c>
      <c r="P129" s="68">
        <f t="shared" si="95"/>
        <v>520000</v>
      </c>
      <c r="Q129" s="68">
        <f t="shared" si="95"/>
        <v>4680000</v>
      </c>
      <c r="R129" s="68">
        <f t="shared" si="98"/>
        <v>808121.66666666663</v>
      </c>
      <c r="S129" s="68">
        <f t="shared" si="99"/>
        <v>904365</v>
      </c>
      <c r="T129" s="68">
        <f t="shared" si="100"/>
        <v>777646.75359032373</v>
      </c>
      <c r="U129" s="68">
        <f t="shared" si="101"/>
        <v>254061.18241150767</v>
      </c>
      <c r="V129" s="69">
        <f t="shared" si="102"/>
        <v>0.31438481715192351</v>
      </c>
      <c r="W129" s="68">
        <f>+P129</f>
        <v>520000</v>
      </c>
      <c r="X129" s="68">
        <f t="shared" si="97"/>
        <v>4680000</v>
      </c>
      <c r="Y129" s="62" t="s">
        <v>173</v>
      </c>
      <c r="Z129" s="68">
        <v>5</v>
      </c>
      <c r="AA129" s="68">
        <f t="shared" si="103"/>
        <v>2600000</v>
      </c>
      <c r="AB129" s="135"/>
      <c r="AC129" s="144"/>
      <c r="AD129" s="65"/>
      <c r="AF129" s="73"/>
    </row>
    <row r="130" spans="1:32" ht="30.75" customHeight="1" x14ac:dyDescent="0.25">
      <c r="A130" s="150">
        <v>90</v>
      </c>
      <c r="B130" s="151">
        <v>54621</v>
      </c>
      <c r="C130" s="318" t="s">
        <v>94</v>
      </c>
      <c r="D130" s="318"/>
      <c r="E130" s="151" t="s">
        <v>128</v>
      </c>
      <c r="F130" s="150">
        <v>0</v>
      </c>
      <c r="G130" s="152">
        <v>20</v>
      </c>
      <c r="H130" s="152">
        <v>20</v>
      </c>
      <c r="I130" s="153" t="s">
        <v>64</v>
      </c>
      <c r="J130" s="68">
        <v>45000</v>
      </c>
      <c r="K130" s="68">
        <f t="shared" si="92"/>
        <v>900000</v>
      </c>
      <c r="L130" s="68">
        <v>104000</v>
      </c>
      <c r="M130" s="68">
        <f t="shared" si="93"/>
        <v>2080000</v>
      </c>
      <c r="N130" s="68">
        <v>70752</v>
      </c>
      <c r="O130" s="68">
        <f t="shared" si="94"/>
        <v>1415040</v>
      </c>
      <c r="P130" s="68">
        <f t="shared" si="95"/>
        <v>45000</v>
      </c>
      <c r="Q130" s="68">
        <f t="shared" si="95"/>
        <v>900000</v>
      </c>
      <c r="R130" s="68">
        <f t="shared" si="98"/>
        <v>73250.666666666672</v>
      </c>
      <c r="S130" s="68">
        <f t="shared" si="99"/>
        <v>70752</v>
      </c>
      <c r="T130" s="68">
        <f t="shared" si="100"/>
        <v>69182.277974859782</v>
      </c>
      <c r="U130" s="68">
        <f t="shared" si="101"/>
        <v>29579.257957787464</v>
      </c>
      <c r="V130" s="69">
        <f t="shared" si="102"/>
        <v>0.40380872016346786</v>
      </c>
      <c r="W130" s="68">
        <f>+P130</f>
        <v>45000</v>
      </c>
      <c r="X130" s="68">
        <f t="shared" si="97"/>
        <v>900000</v>
      </c>
      <c r="Y130" s="60" t="s">
        <v>173</v>
      </c>
      <c r="Z130" s="68">
        <v>15</v>
      </c>
      <c r="AA130" s="68">
        <f t="shared" si="103"/>
        <v>675000</v>
      </c>
      <c r="AB130" s="135"/>
      <c r="AC130" s="144"/>
      <c r="AD130" s="65"/>
      <c r="AF130" s="73"/>
    </row>
    <row r="131" spans="1:32" ht="79.5" customHeight="1" x14ac:dyDescent="0.25">
      <c r="A131" s="150">
        <v>91</v>
      </c>
      <c r="B131" s="151">
        <v>54621</v>
      </c>
      <c r="C131" s="318" t="s">
        <v>92</v>
      </c>
      <c r="D131" s="318" t="s">
        <v>93</v>
      </c>
      <c r="E131" s="151" t="s">
        <v>31</v>
      </c>
      <c r="F131" s="150">
        <v>0</v>
      </c>
      <c r="G131" s="152">
        <v>21</v>
      </c>
      <c r="H131" s="152">
        <v>21</v>
      </c>
      <c r="I131" s="153" t="s">
        <v>64</v>
      </c>
      <c r="J131" s="68">
        <v>260000</v>
      </c>
      <c r="K131" s="68">
        <f t="shared" si="92"/>
        <v>5460000</v>
      </c>
      <c r="L131" s="68">
        <v>390000</v>
      </c>
      <c r="M131" s="68">
        <f t="shared" si="93"/>
        <v>8190000</v>
      </c>
      <c r="N131" s="68">
        <v>682002</v>
      </c>
      <c r="O131" s="68">
        <f t="shared" si="94"/>
        <v>14322042</v>
      </c>
      <c r="P131" s="68">
        <f t="shared" si="95"/>
        <v>260000</v>
      </c>
      <c r="Q131" s="68">
        <f t="shared" si="95"/>
        <v>5460000</v>
      </c>
      <c r="R131" s="68">
        <f t="shared" si="98"/>
        <v>444000.66666666669</v>
      </c>
      <c r="S131" s="68">
        <f t="shared" si="99"/>
        <v>390000</v>
      </c>
      <c r="T131" s="68">
        <f t="shared" si="100"/>
        <v>410463.49091240385</v>
      </c>
      <c r="U131" s="68">
        <f t="shared" si="101"/>
        <v>216121.43808825008</v>
      </c>
      <c r="V131" s="69">
        <f t="shared" si="102"/>
        <v>0.48675926482448995</v>
      </c>
      <c r="W131" s="68">
        <f t="shared" si="96"/>
        <v>444000.66666666669</v>
      </c>
      <c r="X131" s="68">
        <f t="shared" si="97"/>
        <v>9324014</v>
      </c>
      <c r="Y131" s="61" t="s">
        <v>166</v>
      </c>
      <c r="Z131" s="68">
        <v>10</v>
      </c>
      <c r="AA131" s="68">
        <f t="shared" si="103"/>
        <v>4440006.666666667</v>
      </c>
      <c r="AB131" s="135"/>
      <c r="AC131" s="144"/>
      <c r="AD131" s="65"/>
      <c r="AF131" s="73"/>
    </row>
    <row r="132" spans="1:32" x14ac:dyDescent="0.25">
      <c r="A132" s="181"/>
      <c r="B132" s="181"/>
      <c r="C132" s="182"/>
      <c r="D132" s="182"/>
      <c r="E132" s="183"/>
      <c r="F132" s="181"/>
      <c r="G132" s="184"/>
      <c r="H132" s="184"/>
      <c r="I132" s="185"/>
      <c r="J132" s="78"/>
      <c r="K132" s="78"/>
      <c r="L132" s="78"/>
      <c r="M132" s="78"/>
      <c r="N132" s="78"/>
      <c r="O132" s="78"/>
      <c r="P132" s="78"/>
      <c r="Q132" s="78"/>
      <c r="R132" s="74"/>
      <c r="S132" s="74"/>
      <c r="T132" s="74"/>
      <c r="U132" s="74"/>
      <c r="V132" s="74"/>
      <c r="W132" s="74"/>
      <c r="X132" s="74"/>
      <c r="Y132" s="74"/>
      <c r="AC132" s="65"/>
      <c r="AD132" s="65"/>
      <c r="AF132" s="73"/>
    </row>
    <row r="133" spans="1:32" x14ac:dyDescent="0.25">
      <c r="A133" s="320" t="s">
        <v>2</v>
      </c>
      <c r="B133" s="320"/>
      <c r="C133" s="320"/>
      <c r="D133" s="320"/>
      <c r="E133" s="320" t="s">
        <v>3</v>
      </c>
      <c r="F133" s="320"/>
      <c r="G133" s="320" t="s">
        <v>4</v>
      </c>
      <c r="H133" s="320"/>
      <c r="I133" s="320"/>
      <c r="J133" s="78"/>
      <c r="K133" s="78"/>
      <c r="L133" s="78"/>
      <c r="M133" s="78"/>
      <c r="N133" s="78"/>
      <c r="O133" s="78"/>
      <c r="P133" s="78"/>
      <c r="Q133" s="78"/>
      <c r="R133" s="74"/>
      <c r="S133" s="74"/>
      <c r="T133" s="74"/>
      <c r="U133" s="74"/>
      <c r="V133" s="74"/>
      <c r="W133" s="74"/>
      <c r="X133" s="74"/>
      <c r="Y133" s="74"/>
      <c r="AC133" s="65"/>
      <c r="AD133" s="65"/>
      <c r="AF133" s="73"/>
    </row>
    <row r="134" spans="1:32" ht="15" customHeight="1" x14ac:dyDescent="0.25">
      <c r="A134" s="320" t="s">
        <v>95</v>
      </c>
      <c r="B134" s="320"/>
      <c r="C134" s="320"/>
      <c r="D134" s="320"/>
      <c r="E134" s="320" t="s">
        <v>96</v>
      </c>
      <c r="F134" s="320"/>
      <c r="G134" s="320"/>
      <c r="H134" s="320"/>
      <c r="I134" s="320"/>
      <c r="J134" s="262" t="s">
        <v>162</v>
      </c>
      <c r="K134" s="262"/>
      <c r="L134" s="263" t="s">
        <v>164</v>
      </c>
      <c r="M134" s="263"/>
      <c r="N134" s="264" t="s">
        <v>163</v>
      </c>
      <c r="O134" s="264"/>
      <c r="P134" s="265" t="s">
        <v>159</v>
      </c>
      <c r="Q134" s="265"/>
      <c r="R134" s="266" t="s">
        <v>166</v>
      </c>
      <c r="S134" s="331" t="s">
        <v>167</v>
      </c>
      <c r="T134" s="331" t="s">
        <v>168</v>
      </c>
      <c r="U134" s="331" t="s">
        <v>169</v>
      </c>
      <c r="V134" s="350" t="s">
        <v>174</v>
      </c>
      <c r="W134" s="271" t="s">
        <v>190</v>
      </c>
      <c r="X134" s="272"/>
      <c r="Y134" s="308" t="s">
        <v>171</v>
      </c>
      <c r="Z134" s="300" t="s">
        <v>183</v>
      </c>
      <c r="AA134" s="301"/>
      <c r="AB134" s="314" t="s">
        <v>197</v>
      </c>
      <c r="AC134" s="314" t="s">
        <v>198</v>
      </c>
      <c r="AD134" s="65"/>
      <c r="AF134" s="73"/>
    </row>
    <row r="135" spans="1:32" ht="23.25" customHeight="1" x14ac:dyDescent="0.25">
      <c r="A135" s="146" t="s">
        <v>7</v>
      </c>
      <c r="B135" s="147" t="s">
        <v>8</v>
      </c>
      <c r="C135" s="320" t="s">
        <v>9</v>
      </c>
      <c r="D135" s="320"/>
      <c r="E135" s="147" t="s">
        <v>10</v>
      </c>
      <c r="F135" s="148" t="s">
        <v>11</v>
      </c>
      <c r="G135" s="147" t="s">
        <v>12</v>
      </c>
      <c r="H135" s="148" t="s">
        <v>13</v>
      </c>
      <c r="I135" s="147" t="s">
        <v>14</v>
      </c>
      <c r="J135" s="121" t="s">
        <v>160</v>
      </c>
      <c r="K135" s="121" t="s">
        <v>161</v>
      </c>
      <c r="L135" s="122" t="s">
        <v>160</v>
      </c>
      <c r="M135" s="122" t="s">
        <v>161</v>
      </c>
      <c r="N135" s="123" t="s">
        <v>160</v>
      </c>
      <c r="O135" s="123" t="s">
        <v>161</v>
      </c>
      <c r="P135" s="76" t="s">
        <v>160</v>
      </c>
      <c r="Q135" s="76" t="s">
        <v>161</v>
      </c>
      <c r="R135" s="266"/>
      <c r="S135" s="331"/>
      <c r="T135" s="331"/>
      <c r="U135" s="331"/>
      <c r="V135" s="351"/>
      <c r="W135" s="304"/>
      <c r="X135" s="352"/>
      <c r="Y135" s="308"/>
      <c r="Z135" s="124" t="s">
        <v>185</v>
      </c>
      <c r="AA135" s="124" t="s">
        <v>161</v>
      </c>
      <c r="AB135" s="315"/>
      <c r="AC135" s="315"/>
      <c r="AD135" s="65"/>
      <c r="AF135" s="73"/>
    </row>
    <row r="136" spans="1:32" ht="41.25" customHeight="1" x14ac:dyDescent="0.25">
      <c r="A136" s="150">
        <v>92</v>
      </c>
      <c r="B136" s="150">
        <v>54740</v>
      </c>
      <c r="C136" s="327" t="s">
        <v>97</v>
      </c>
      <c r="D136" s="327" t="s">
        <v>98</v>
      </c>
      <c r="E136" s="151" t="s">
        <v>18</v>
      </c>
      <c r="F136" s="150">
        <v>0</v>
      </c>
      <c r="G136" s="152">
        <v>105</v>
      </c>
      <c r="H136" s="152">
        <v>105</v>
      </c>
      <c r="I136" s="153">
        <v>73151801</v>
      </c>
      <c r="J136" s="72">
        <v>65000</v>
      </c>
      <c r="K136" s="72">
        <f t="shared" ref="K136:K142" si="104">H136*J136</f>
        <v>6825000</v>
      </c>
      <c r="L136" s="72">
        <v>78000</v>
      </c>
      <c r="M136" s="72">
        <f t="shared" ref="M136:M142" si="105">H136*L136</f>
        <v>8190000</v>
      </c>
      <c r="N136" s="72">
        <v>69411</v>
      </c>
      <c r="O136" s="72">
        <f t="shared" ref="O136:O142" si="106">H136*N136</f>
        <v>7288155</v>
      </c>
      <c r="P136" s="68">
        <f t="shared" ref="P136:Q142" si="107">MIN(J136,L136,N136)</f>
        <v>65000</v>
      </c>
      <c r="Q136" s="68">
        <f t="shared" si="107"/>
        <v>6825000</v>
      </c>
      <c r="R136" s="68">
        <f>AVERAGE(J136,L136,N136)</f>
        <v>70803.666666666672</v>
      </c>
      <c r="S136" s="68">
        <f>MEDIAN(J136,L136,N136)</f>
        <v>69411</v>
      </c>
      <c r="T136" s="68">
        <f>GEOMEAN(J136,L136,N136)</f>
        <v>70601.200668669349</v>
      </c>
      <c r="U136" s="68">
        <f>STDEV(J136,L136,N136)</f>
        <v>6610.9485199427572</v>
      </c>
      <c r="V136" s="69">
        <f>U136/R136</f>
        <v>9.3370143541663425E-2</v>
      </c>
      <c r="W136" s="68">
        <f>+P136</f>
        <v>65000</v>
      </c>
      <c r="X136" s="68">
        <f t="shared" ref="X136:X142" si="108">H136*W136</f>
        <v>6825000</v>
      </c>
      <c r="Y136" s="60" t="s">
        <v>173</v>
      </c>
      <c r="Z136" s="68">
        <v>89</v>
      </c>
      <c r="AA136" s="68">
        <f>W136*Z136</f>
        <v>5785000</v>
      </c>
      <c r="AB136" s="135"/>
      <c r="AC136" s="144"/>
      <c r="AD136" s="65"/>
      <c r="AF136" s="73"/>
    </row>
    <row r="137" spans="1:32" ht="35.25" customHeight="1" x14ac:dyDescent="0.25">
      <c r="A137" s="150">
        <v>93</v>
      </c>
      <c r="B137" s="151">
        <v>54760</v>
      </c>
      <c r="C137" s="328" t="s">
        <v>101</v>
      </c>
      <c r="D137" s="328"/>
      <c r="E137" s="151" t="s">
        <v>31</v>
      </c>
      <c r="F137" s="150">
        <v>0</v>
      </c>
      <c r="G137" s="152">
        <v>8</v>
      </c>
      <c r="H137" s="152">
        <v>8</v>
      </c>
      <c r="I137" s="153">
        <v>72154032</v>
      </c>
      <c r="J137" s="72">
        <v>340000</v>
      </c>
      <c r="K137" s="72">
        <f t="shared" si="104"/>
        <v>2720000</v>
      </c>
      <c r="L137" s="72">
        <v>91000</v>
      </c>
      <c r="M137" s="72">
        <f t="shared" si="105"/>
        <v>728000</v>
      </c>
      <c r="N137" s="72">
        <v>228120</v>
      </c>
      <c r="O137" s="72">
        <f t="shared" si="106"/>
        <v>1824960</v>
      </c>
      <c r="P137" s="68">
        <f t="shared" si="107"/>
        <v>91000</v>
      </c>
      <c r="Q137" s="68">
        <f t="shared" si="107"/>
        <v>728000</v>
      </c>
      <c r="R137" s="68">
        <f t="shared" ref="R137:R142" si="109">AVERAGE(J137,L137,N137)</f>
        <v>219706.66666666666</v>
      </c>
      <c r="S137" s="68">
        <f t="shared" ref="S137:S142" si="110">MEDIAN(J137,L137,N137)</f>
        <v>228120</v>
      </c>
      <c r="T137" s="68">
        <f t="shared" ref="T137:T142" si="111">GEOMEAN(J137,L137,N137)</f>
        <v>191820.29626724054</v>
      </c>
      <c r="U137" s="68">
        <f t="shared" ref="U137:U142" si="112">STDEV(J137,L137,N137)</f>
        <v>124713.02311039263</v>
      </c>
      <c r="V137" s="69">
        <f t="shared" ref="V137:V142" si="113">U137/R137</f>
        <v>0.56763422340571967</v>
      </c>
      <c r="W137" s="68">
        <f>+R137</f>
        <v>219706.66666666666</v>
      </c>
      <c r="X137" s="68">
        <f t="shared" si="108"/>
        <v>1757653.3333333333</v>
      </c>
      <c r="Y137" s="61" t="s">
        <v>166</v>
      </c>
      <c r="Z137" s="68">
        <v>4</v>
      </c>
      <c r="AA137" s="68">
        <f t="shared" ref="AA137:AA142" si="114">W137*Z137</f>
        <v>878826.66666666663</v>
      </c>
      <c r="AB137" s="135"/>
      <c r="AC137" s="144"/>
      <c r="AD137" s="65"/>
      <c r="AF137" s="73"/>
    </row>
    <row r="138" spans="1:32" ht="27" customHeight="1" x14ac:dyDescent="0.25">
      <c r="A138" s="150">
        <v>94</v>
      </c>
      <c r="B138" s="151">
        <v>54760</v>
      </c>
      <c r="C138" s="328" t="s">
        <v>102</v>
      </c>
      <c r="D138" s="328" t="s">
        <v>103</v>
      </c>
      <c r="E138" s="151" t="s">
        <v>18</v>
      </c>
      <c r="F138" s="150">
        <v>0</v>
      </c>
      <c r="G138" s="152">
        <v>8</v>
      </c>
      <c r="H138" s="152">
        <v>8</v>
      </c>
      <c r="I138" s="153">
        <v>72154032</v>
      </c>
      <c r="J138" s="72">
        <v>34000</v>
      </c>
      <c r="K138" s="72">
        <f t="shared" si="104"/>
        <v>272000</v>
      </c>
      <c r="L138" s="72">
        <v>104000</v>
      </c>
      <c r="M138" s="72">
        <f t="shared" si="105"/>
        <v>832000</v>
      </c>
      <c r="N138" s="72">
        <v>924800</v>
      </c>
      <c r="O138" s="72">
        <f t="shared" si="106"/>
        <v>7398400</v>
      </c>
      <c r="P138" s="68">
        <f t="shared" si="107"/>
        <v>34000</v>
      </c>
      <c r="Q138" s="68">
        <f t="shared" si="107"/>
        <v>272000</v>
      </c>
      <c r="R138" s="68">
        <f t="shared" si="109"/>
        <v>354266.66666666669</v>
      </c>
      <c r="S138" s="68">
        <f t="shared" si="110"/>
        <v>104000</v>
      </c>
      <c r="T138" s="68">
        <f t="shared" si="111"/>
        <v>148429.4320963104</v>
      </c>
      <c r="U138" s="68">
        <f t="shared" si="112"/>
        <v>495334.44593863381</v>
      </c>
      <c r="V138" s="69">
        <f t="shared" si="113"/>
        <v>1.3981965918478561</v>
      </c>
      <c r="W138" s="68">
        <f>+R138</f>
        <v>354266.66666666669</v>
      </c>
      <c r="X138" s="68">
        <f t="shared" si="108"/>
        <v>2834133.3333333335</v>
      </c>
      <c r="Y138" s="61" t="s">
        <v>166</v>
      </c>
      <c r="Z138" s="68">
        <v>3</v>
      </c>
      <c r="AA138" s="68">
        <f t="shared" si="114"/>
        <v>1062800</v>
      </c>
      <c r="AB138" s="135"/>
      <c r="AC138" s="144"/>
      <c r="AD138" s="65"/>
      <c r="AF138" s="73"/>
    </row>
    <row r="139" spans="1:32" ht="37.5" customHeight="1" x14ac:dyDescent="0.25">
      <c r="A139" s="150">
        <v>95</v>
      </c>
      <c r="B139" s="151">
        <v>54760</v>
      </c>
      <c r="C139" s="328" t="s">
        <v>104</v>
      </c>
      <c r="D139" s="328" t="s">
        <v>105</v>
      </c>
      <c r="E139" s="151" t="s">
        <v>18</v>
      </c>
      <c r="F139" s="150">
        <v>0</v>
      </c>
      <c r="G139" s="152">
        <v>15</v>
      </c>
      <c r="H139" s="152">
        <v>15</v>
      </c>
      <c r="I139" s="153">
        <v>72153605</v>
      </c>
      <c r="J139" s="72">
        <v>27000</v>
      </c>
      <c r="K139" s="72">
        <f t="shared" si="104"/>
        <v>405000</v>
      </c>
      <c r="L139" s="72">
        <v>78000</v>
      </c>
      <c r="M139" s="72">
        <f t="shared" si="105"/>
        <v>1170000</v>
      </c>
      <c r="N139" s="72">
        <v>401830</v>
      </c>
      <c r="O139" s="72">
        <f t="shared" si="106"/>
        <v>6027450</v>
      </c>
      <c r="P139" s="68">
        <f t="shared" si="107"/>
        <v>27000</v>
      </c>
      <c r="Q139" s="68">
        <f t="shared" si="107"/>
        <v>405000</v>
      </c>
      <c r="R139" s="68">
        <f t="shared" si="109"/>
        <v>168943.33333333334</v>
      </c>
      <c r="S139" s="68">
        <f t="shared" si="110"/>
        <v>78000</v>
      </c>
      <c r="T139" s="68">
        <f t="shared" si="111"/>
        <v>94587.462487789249</v>
      </c>
      <c r="U139" s="68">
        <f t="shared" si="112"/>
        <v>203291.41554264739</v>
      </c>
      <c r="V139" s="69">
        <f t="shared" si="113"/>
        <v>1.2033112614248211</v>
      </c>
      <c r="W139" s="68">
        <f>+R139</f>
        <v>168943.33333333334</v>
      </c>
      <c r="X139" s="68">
        <f t="shared" si="108"/>
        <v>2534150</v>
      </c>
      <c r="Y139" s="61" t="s">
        <v>166</v>
      </c>
      <c r="Z139" s="68">
        <v>9</v>
      </c>
      <c r="AA139" s="68">
        <f t="shared" si="114"/>
        <v>1520490</v>
      </c>
      <c r="AB139" s="135"/>
      <c r="AC139" s="144"/>
      <c r="AD139" s="65"/>
      <c r="AF139" s="73"/>
    </row>
    <row r="140" spans="1:32" ht="35.25" customHeight="1" x14ac:dyDescent="0.25">
      <c r="A140" s="150">
        <v>96</v>
      </c>
      <c r="B140" s="151">
        <v>54760</v>
      </c>
      <c r="C140" s="329" t="s">
        <v>106</v>
      </c>
      <c r="D140" s="330" t="s">
        <v>107</v>
      </c>
      <c r="E140" s="151" t="s">
        <v>31</v>
      </c>
      <c r="F140" s="150">
        <v>0</v>
      </c>
      <c r="G140" s="152">
        <v>4</v>
      </c>
      <c r="H140" s="152">
        <v>4</v>
      </c>
      <c r="I140" s="153">
        <v>72153605</v>
      </c>
      <c r="J140" s="72">
        <v>420000</v>
      </c>
      <c r="K140" s="72">
        <f t="shared" si="104"/>
        <v>1680000</v>
      </c>
      <c r="L140" s="72">
        <v>455000</v>
      </c>
      <c r="M140" s="72">
        <f t="shared" si="105"/>
        <v>1820000</v>
      </c>
      <c r="N140" s="72">
        <v>2264860</v>
      </c>
      <c r="O140" s="72">
        <f t="shared" si="106"/>
        <v>9059440</v>
      </c>
      <c r="P140" s="70">
        <f t="shared" si="107"/>
        <v>420000</v>
      </c>
      <c r="Q140" s="68">
        <f t="shared" si="107"/>
        <v>1680000</v>
      </c>
      <c r="R140" s="68">
        <f t="shared" si="109"/>
        <v>1046620</v>
      </c>
      <c r="S140" s="68">
        <f t="shared" si="110"/>
        <v>455000</v>
      </c>
      <c r="T140" s="68">
        <f t="shared" si="111"/>
        <v>756427.57020526507</v>
      </c>
      <c r="U140" s="68">
        <f t="shared" si="112"/>
        <v>1055171.9164193103</v>
      </c>
      <c r="V140" s="69">
        <f t="shared" si="113"/>
        <v>1.0081709850942178</v>
      </c>
      <c r="W140" s="72">
        <f>+P140</f>
        <v>420000</v>
      </c>
      <c r="X140" s="68">
        <f t="shared" si="108"/>
        <v>1680000</v>
      </c>
      <c r="Y140" s="127" t="s">
        <v>173</v>
      </c>
      <c r="Z140" s="68">
        <v>2</v>
      </c>
      <c r="AA140" s="68">
        <f t="shared" si="114"/>
        <v>840000</v>
      </c>
      <c r="AB140" s="135"/>
      <c r="AC140" s="144"/>
      <c r="AD140" s="65"/>
      <c r="AF140" s="73"/>
    </row>
    <row r="141" spans="1:32" ht="32.25" customHeight="1" x14ac:dyDescent="0.25">
      <c r="A141" s="150">
        <v>97</v>
      </c>
      <c r="B141" s="151">
        <v>54730</v>
      </c>
      <c r="C141" s="327" t="s">
        <v>129</v>
      </c>
      <c r="D141" s="327" t="s">
        <v>130</v>
      </c>
      <c r="E141" s="151" t="s">
        <v>18</v>
      </c>
      <c r="F141" s="150">
        <v>0</v>
      </c>
      <c r="G141" s="152">
        <v>65</v>
      </c>
      <c r="H141" s="152">
        <v>65</v>
      </c>
      <c r="I141" s="153">
        <v>73181104</v>
      </c>
      <c r="J141" s="68">
        <v>21000</v>
      </c>
      <c r="K141" s="68">
        <f t="shared" si="104"/>
        <v>1365000</v>
      </c>
      <c r="L141" s="68">
        <v>52000</v>
      </c>
      <c r="M141" s="68">
        <f t="shared" si="105"/>
        <v>3380000</v>
      </c>
      <c r="N141" s="68">
        <v>12535</v>
      </c>
      <c r="O141" s="68">
        <f t="shared" si="106"/>
        <v>814775</v>
      </c>
      <c r="P141" s="68">
        <f t="shared" si="107"/>
        <v>12535</v>
      </c>
      <c r="Q141" s="68">
        <f t="shared" si="107"/>
        <v>814775</v>
      </c>
      <c r="R141" s="68">
        <f t="shared" si="109"/>
        <v>28511.666666666668</v>
      </c>
      <c r="S141" s="68">
        <f t="shared" si="110"/>
        <v>21000</v>
      </c>
      <c r="T141" s="68">
        <f t="shared" si="111"/>
        <v>23921.164937690835</v>
      </c>
      <c r="U141" s="68">
        <f t="shared" si="112"/>
        <v>20777.160738015511</v>
      </c>
      <c r="V141" s="69">
        <f t="shared" si="113"/>
        <v>0.72872487536150732</v>
      </c>
      <c r="W141" s="68">
        <f>+R141</f>
        <v>28511.666666666668</v>
      </c>
      <c r="X141" s="68">
        <f t="shared" si="108"/>
        <v>1853258.3333333335</v>
      </c>
      <c r="Y141" s="61" t="s">
        <v>166</v>
      </c>
      <c r="Z141" s="68">
        <v>28</v>
      </c>
      <c r="AA141" s="68">
        <f t="shared" si="114"/>
        <v>798326.66666666674</v>
      </c>
      <c r="AB141" s="135"/>
      <c r="AC141" s="144"/>
      <c r="AD141" s="65"/>
      <c r="AF141" s="73"/>
    </row>
    <row r="142" spans="1:32" ht="47.25" customHeight="1" x14ac:dyDescent="0.25">
      <c r="A142" s="150">
        <v>98</v>
      </c>
      <c r="B142" s="151">
        <v>54790</v>
      </c>
      <c r="C142" s="327" t="s">
        <v>119</v>
      </c>
      <c r="D142" s="327" t="s">
        <v>120</v>
      </c>
      <c r="E142" s="151" t="s">
        <v>18</v>
      </c>
      <c r="F142" s="150">
        <v>0</v>
      </c>
      <c r="G142" s="152">
        <v>150</v>
      </c>
      <c r="H142" s="152">
        <v>150</v>
      </c>
      <c r="I142" s="153">
        <v>72153501</v>
      </c>
      <c r="J142" s="68">
        <v>38000</v>
      </c>
      <c r="K142" s="68">
        <f t="shared" si="104"/>
        <v>5700000</v>
      </c>
      <c r="L142" s="68">
        <v>104000</v>
      </c>
      <c r="M142" s="68">
        <f t="shared" si="105"/>
        <v>15600000</v>
      </c>
      <c r="N142" s="68">
        <v>27790</v>
      </c>
      <c r="O142" s="68">
        <f t="shared" si="106"/>
        <v>4168500</v>
      </c>
      <c r="P142" s="68">
        <f t="shared" si="107"/>
        <v>27790</v>
      </c>
      <c r="Q142" s="68">
        <f t="shared" si="107"/>
        <v>4168500</v>
      </c>
      <c r="R142" s="68">
        <f t="shared" si="109"/>
        <v>56596.666666666664</v>
      </c>
      <c r="S142" s="68">
        <f t="shared" si="110"/>
        <v>38000</v>
      </c>
      <c r="T142" s="68">
        <f t="shared" si="111"/>
        <v>47888.933015640381</v>
      </c>
      <c r="U142" s="68">
        <f t="shared" si="112"/>
        <v>41368.684210805317</v>
      </c>
      <c r="V142" s="69">
        <f t="shared" si="113"/>
        <v>0.73093852778382684</v>
      </c>
      <c r="W142" s="68">
        <f>+R142</f>
        <v>56596.666666666664</v>
      </c>
      <c r="X142" s="68">
        <f t="shared" si="108"/>
        <v>8489500</v>
      </c>
      <c r="Y142" s="61" t="s">
        <v>166</v>
      </c>
      <c r="Z142" s="68">
        <v>98</v>
      </c>
      <c r="AA142" s="68">
        <f t="shared" si="114"/>
        <v>5546473.333333333</v>
      </c>
      <c r="AB142" s="135"/>
      <c r="AC142" s="144"/>
      <c r="AD142" s="65"/>
      <c r="AF142" s="73"/>
    </row>
    <row r="143" spans="1:32" x14ac:dyDescent="0.25">
      <c r="A143" s="181"/>
      <c r="B143" s="183"/>
      <c r="C143" s="186"/>
      <c r="D143" s="186"/>
      <c r="E143" s="187"/>
      <c r="F143" s="181"/>
      <c r="G143" s="181"/>
      <c r="H143" s="181"/>
      <c r="I143" s="188"/>
      <c r="J143" s="78"/>
      <c r="K143" s="78"/>
      <c r="L143" s="78"/>
      <c r="M143" s="78"/>
      <c r="N143" s="78"/>
      <c r="O143" s="78"/>
      <c r="P143" s="78"/>
      <c r="Q143" s="78"/>
      <c r="R143" s="74"/>
      <c r="S143" s="74"/>
      <c r="T143" s="74"/>
      <c r="U143" s="74"/>
      <c r="V143" s="74"/>
      <c r="W143" s="74"/>
      <c r="X143" s="74"/>
      <c r="Y143" s="74"/>
      <c r="AC143" s="65"/>
      <c r="AD143" s="65"/>
      <c r="AF143" s="73"/>
    </row>
    <row r="144" spans="1:32" x14ac:dyDescent="0.25">
      <c r="A144" s="189" t="s">
        <v>131</v>
      </c>
      <c r="B144" s="189"/>
      <c r="C144" s="189"/>
      <c r="D144" s="189"/>
      <c r="E144" s="335" t="s">
        <v>1</v>
      </c>
      <c r="F144" s="335"/>
      <c r="G144" s="335"/>
      <c r="H144" s="335"/>
      <c r="I144" s="222">
        <v>164000001829</v>
      </c>
      <c r="J144" s="78"/>
      <c r="K144" s="78"/>
      <c r="L144" s="78"/>
      <c r="M144" s="78"/>
      <c r="N144" s="78"/>
      <c r="O144" s="78"/>
      <c r="P144" s="78"/>
      <c r="Q144" s="78"/>
      <c r="R144" s="74"/>
      <c r="S144" s="74"/>
      <c r="T144" s="74"/>
      <c r="U144" s="74"/>
      <c r="V144" s="74"/>
      <c r="W144" s="74"/>
      <c r="X144" s="74"/>
      <c r="Y144" s="74"/>
      <c r="AC144" s="65"/>
      <c r="AD144" s="65"/>
      <c r="AF144" s="73"/>
    </row>
    <row r="145" spans="1:32" x14ac:dyDescent="0.25">
      <c r="A145" s="332" t="s">
        <v>2</v>
      </c>
      <c r="B145" s="332"/>
      <c r="C145" s="332"/>
      <c r="D145" s="332"/>
      <c r="E145" s="320" t="s">
        <v>3</v>
      </c>
      <c r="F145" s="320"/>
      <c r="G145" s="320" t="s">
        <v>4</v>
      </c>
      <c r="H145" s="320"/>
      <c r="I145" s="320"/>
      <c r="J145" s="78"/>
      <c r="K145" s="78"/>
      <c r="L145" s="78"/>
      <c r="M145" s="78"/>
      <c r="N145" s="78"/>
      <c r="O145" s="78"/>
      <c r="P145" s="78"/>
      <c r="Q145" s="78"/>
      <c r="R145" s="74"/>
      <c r="S145" s="74"/>
      <c r="T145" s="74"/>
      <c r="U145" s="74"/>
      <c r="V145" s="74"/>
      <c r="W145" s="74"/>
      <c r="X145" s="74"/>
      <c r="Y145" s="74"/>
      <c r="AC145" s="65"/>
      <c r="AD145" s="65"/>
      <c r="AF145" s="73"/>
    </row>
    <row r="146" spans="1:32" ht="15" customHeight="1" x14ac:dyDescent="0.25">
      <c r="A146" s="320" t="s">
        <v>5</v>
      </c>
      <c r="B146" s="320"/>
      <c r="C146" s="320"/>
      <c r="D146" s="320"/>
      <c r="E146" s="320" t="s">
        <v>6</v>
      </c>
      <c r="F146" s="320"/>
      <c r="G146" s="320"/>
      <c r="H146" s="320"/>
      <c r="I146" s="320"/>
      <c r="J146" s="273" t="s">
        <v>162</v>
      </c>
      <c r="K146" s="262"/>
      <c r="L146" s="263" t="s">
        <v>164</v>
      </c>
      <c r="M146" s="263"/>
      <c r="N146" s="264" t="s">
        <v>163</v>
      </c>
      <c r="O146" s="264"/>
      <c r="P146" s="265" t="s">
        <v>159</v>
      </c>
      <c r="Q146" s="265"/>
      <c r="R146" s="266" t="s">
        <v>166</v>
      </c>
      <c r="S146" s="331" t="s">
        <v>167</v>
      </c>
      <c r="T146" s="331" t="s">
        <v>168</v>
      </c>
      <c r="U146" s="331" t="s">
        <v>169</v>
      </c>
      <c r="V146" s="323" t="s">
        <v>174</v>
      </c>
      <c r="W146" s="325" t="s">
        <v>190</v>
      </c>
      <c r="X146" s="111"/>
      <c r="Y146" s="308" t="s">
        <v>171</v>
      </c>
      <c r="Z146" s="300" t="s">
        <v>183</v>
      </c>
      <c r="AA146" s="301"/>
      <c r="AB146" s="314" t="s">
        <v>197</v>
      </c>
      <c r="AC146" s="314" t="s">
        <v>198</v>
      </c>
      <c r="AD146" s="65"/>
      <c r="AF146" s="73"/>
    </row>
    <row r="147" spans="1:32" ht="27.75" customHeight="1" x14ac:dyDescent="0.25">
      <c r="A147" s="147" t="s">
        <v>7</v>
      </c>
      <c r="B147" s="147" t="s">
        <v>8</v>
      </c>
      <c r="C147" s="320" t="s">
        <v>9</v>
      </c>
      <c r="D147" s="320"/>
      <c r="E147" s="147" t="s">
        <v>10</v>
      </c>
      <c r="F147" s="148" t="s">
        <v>11</v>
      </c>
      <c r="G147" s="147" t="s">
        <v>12</v>
      </c>
      <c r="H147" s="148" t="s">
        <v>13</v>
      </c>
      <c r="I147" s="147" t="s">
        <v>14</v>
      </c>
      <c r="J147" s="121" t="s">
        <v>160</v>
      </c>
      <c r="K147" s="121" t="s">
        <v>161</v>
      </c>
      <c r="L147" s="122" t="s">
        <v>160</v>
      </c>
      <c r="M147" s="122" t="s">
        <v>161</v>
      </c>
      <c r="N147" s="123" t="s">
        <v>160</v>
      </c>
      <c r="O147" s="123" t="s">
        <v>161</v>
      </c>
      <c r="P147" s="76" t="s">
        <v>160</v>
      </c>
      <c r="Q147" s="76" t="s">
        <v>161</v>
      </c>
      <c r="R147" s="266"/>
      <c r="S147" s="331"/>
      <c r="T147" s="331"/>
      <c r="U147" s="331"/>
      <c r="V147" s="324"/>
      <c r="W147" s="325"/>
      <c r="X147" s="131" t="s">
        <v>161</v>
      </c>
      <c r="Y147" s="308"/>
      <c r="Z147" s="124" t="s">
        <v>185</v>
      </c>
      <c r="AA147" s="124" t="s">
        <v>161</v>
      </c>
      <c r="AB147" s="315"/>
      <c r="AC147" s="315"/>
      <c r="AD147" s="65"/>
      <c r="AF147" s="73"/>
    </row>
    <row r="148" spans="1:32" x14ac:dyDescent="0.25">
      <c r="A148" s="150"/>
      <c r="B148" s="349" t="s">
        <v>132</v>
      </c>
      <c r="C148" s="349"/>
      <c r="D148" s="349"/>
      <c r="E148" s="349"/>
      <c r="F148" s="349"/>
      <c r="G148" s="349"/>
      <c r="H148" s="349"/>
      <c r="I148" s="349"/>
      <c r="J148" s="61"/>
      <c r="K148" s="61"/>
      <c r="L148" s="61"/>
      <c r="M148" s="61"/>
      <c r="N148" s="61"/>
      <c r="O148" s="61"/>
      <c r="P148" s="61"/>
      <c r="Q148" s="61"/>
      <c r="R148" s="74"/>
      <c r="S148" s="74"/>
      <c r="T148" s="74"/>
      <c r="U148" s="74"/>
      <c r="V148" s="74"/>
      <c r="W148" s="74"/>
      <c r="X148" s="74"/>
      <c r="Y148" s="74"/>
      <c r="AC148" s="65"/>
      <c r="AD148" s="65"/>
      <c r="AF148" s="73"/>
    </row>
    <row r="149" spans="1:32" x14ac:dyDescent="0.25">
      <c r="A149" s="150">
        <v>99</v>
      </c>
      <c r="B149" s="150">
        <v>54310</v>
      </c>
      <c r="C149" s="327" t="s">
        <v>133</v>
      </c>
      <c r="D149" s="327" t="s">
        <v>134</v>
      </c>
      <c r="E149" s="190" t="s">
        <v>18</v>
      </c>
      <c r="F149" s="150">
        <v>0</v>
      </c>
      <c r="G149" s="191">
        <f>153.4*2.5</f>
        <v>383.5</v>
      </c>
      <c r="H149" s="191">
        <f>153.4*2.5</f>
        <v>383.5</v>
      </c>
      <c r="I149" s="153">
        <v>72141510</v>
      </c>
      <c r="J149" s="68">
        <v>14000</v>
      </c>
      <c r="K149" s="68">
        <f>H149*J149</f>
        <v>5369000</v>
      </c>
      <c r="L149" s="68">
        <v>7800</v>
      </c>
      <c r="M149" s="68">
        <f>H149*L149</f>
        <v>2991300</v>
      </c>
      <c r="N149" s="68">
        <v>35023</v>
      </c>
      <c r="O149" s="68">
        <f>H149*N149</f>
        <v>13431320.5</v>
      </c>
      <c r="P149" s="68">
        <f t="shared" ref="P149:Q150" si="115">MIN(J149,L149,N149)</f>
        <v>7800</v>
      </c>
      <c r="Q149" s="68">
        <f t="shared" si="115"/>
        <v>2991300</v>
      </c>
      <c r="R149" s="68">
        <f t="shared" ref="R149:R150" si="116">AVERAGE(J149,L149,N149)</f>
        <v>18941</v>
      </c>
      <c r="S149" s="68">
        <f t="shared" ref="S149:S150" si="117">MEDIAN(J149,L149,N149)</f>
        <v>14000</v>
      </c>
      <c r="T149" s="68">
        <f t="shared" ref="T149:T150" si="118">GEOMEAN(J149,L149,N149)</f>
        <v>15638.388362701711</v>
      </c>
      <c r="U149" s="68">
        <f t="shared" ref="U149:U150" si="119">STDEV(J149,L149,N149)</f>
        <v>14268.252976450902</v>
      </c>
      <c r="V149" s="69">
        <f>U149/R149</f>
        <v>0.75329987732701031</v>
      </c>
      <c r="W149" s="68">
        <f>+R149</f>
        <v>18941</v>
      </c>
      <c r="X149" s="68">
        <f>H149*W149</f>
        <v>7263873.5</v>
      </c>
      <c r="Y149" s="61" t="s">
        <v>166</v>
      </c>
      <c r="Z149" s="68">
        <v>285.5</v>
      </c>
      <c r="AA149" s="68">
        <f>W149*Z149</f>
        <v>5407655.5</v>
      </c>
      <c r="AB149" s="135"/>
      <c r="AC149" s="144"/>
      <c r="AD149" s="65"/>
      <c r="AF149" s="73"/>
    </row>
    <row r="150" spans="1:32" ht="30.75" customHeight="1" x14ac:dyDescent="0.25">
      <c r="A150" s="150">
        <v>100</v>
      </c>
      <c r="B150" s="150">
        <v>54310</v>
      </c>
      <c r="C150" s="318" t="s">
        <v>17</v>
      </c>
      <c r="D150" s="318"/>
      <c r="E150" s="190" t="s">
        <v>18</v>
      </c>
      <c r="F150" s="150">
        <v>0</v>
      </c>
      <c r="G150" s="191">
        <v>14.88</v>
      </c>
      <c r="H150" s="191">
        <v>14.88</v>
      </c>
      <c r="I150" s="153">
        <v>72141510</v>
      </c>
      <c r="J150" s="68">
        <v>14000</v>
      </c>
      <c r="K150" s="68">
        <f>H150*J150</f>
        <v>208320</v>
      </c>
      <c r="L150" s="68">
        <v>10400</v>
      </c>
      <c r="M150" s="68">
        <f>H150*L150</f>
        <v>154752</v>
      </c>
      <c r="N150" s="68">
        <v>34155</v>
      </c>
      <c r="O150" s="68">
        <f>H150*N150</f>
        <v>508226.4</v>
      </c>
      <c r="P150" s="68">
        <f t="shared" si="115"/>
        <v>10400</v>
      </c>
      <c r="Q150" s="68">
        <f t="shared" si="115"/>
        <v>154752</v>
      </c>
      <c r="R150" s="68">
        <f t="shared" si="116"/>
        <v>19518.333333333332</v>
      </c>
      <c r="S150" s="68">
        <f t="shared" si="117"/>
        <v>14000</v>
      </c>
      <c r="T150" s="68">
        <f t="shared" si="118"/>
        <v>17068.887718210357</v>
      </c>
      <c r="U150" s="68">
        <f t="shared" si="119"/>
        <v>12802.890624125997</v>
      </c>
      <c r="V150" s="69">
        <f>U150/R150</f>
        <v>0.65594179612975823</v>
      </c>
      <c r="W150" s="68">
        <f>+R150</f>
        <v>19518.333333333332</v>
      </c>
      <c r="X150" s="68">
        <f>H150*W150</f>
        <v>290432.8</v>
      </c>
      <c r="Y150" s="61" t="s">
        <v>166</v>
      </c>
      <c r="Z150" s="68">
        <v>7.88</v>
      </c>
      <c r="AA150" s="68">
        <f>W150*Z150</f>
        <v>153804.46666666665</v>
      </c>
      <c r="AB150" s="135"/>
      <c r="AC150" s="144"/>
      <c r="AD150" s="65"/>
      <c r="AF150" s="73"/>
    </row>
    <row r="151" spans="1:32" x14ac:dyDescent="0.25">
      <c r="A151" s="343"/>
      <c r="B151" s="343"/>
      <c r="C151" s="343"/>
      <c r="D151" s="343"/>
      <c r="E151" s="343"/>
      <c r="F151" s="343"/>
      <c r="G151" s="343"/>
      <c r="H151" s="343"/>
      <c r="I151" s="343"/>
      <c r="J151" s="78"/>
      <c r="K151" s="78"/>
      <c r="L151" s="78"/>
      <c r="M151" s="78"/>
      <c r="N151" s="78"/>
      <c r="O151" s="78"/>
      <c r="P151" s="78"/>
      <c r="Q151" s="78"/>
      <c r="R151" s="74"/>
      <c r="S151" s="74"/>
      <c r="T151" s="74"/>
      <c r="U151" s="74"/>
      <c r="V151" s="74"/>
      <c r="W151" s="74"/>
      <c r="X151" s="74"/>
      <c r="Y151" s="74"/>
      <c r="AC151" s="65"/>
      <c r="AD151" s="65"/>
      <c r="AF151" s="73"/>
    </row>
    <row r="152" spans="1:32" x14ac:dyDescent="0.25">
      <c r="A152" s="348" t="s">
        <v>2</v>
      </c>
      <c r="B152" s="348"/>
      <c r="C152" s="348"/>
      <c r="D152" s="348"/>
      <c r="E152" s="348" t="s">
        <v>3</v>
      </c>
      <c r="F152" s="348"/>
      <c r="G152" s="348" t="s">
        <v>4</v>
      </c>
      <c r="H152" s="348"/>
      <c r="I152" s="348"/>
      <c r="J152" s="78"/>
      <c r="K152" s="78"/>
      <c r="L152" s="78"/>
      <c r="M152" s="78"/>
      <c r="N152" s="78"/>
      <c r="O152" s="78"/>
      <c r="P152" s="78"/>
      <c r="Q152" s="78"/>
      <c r="R152" s="74"/>
      <c r="S152" s="74"/>
      <c r="T152" s="74"/>
      <c r="U152" s="74"/>
      <c r="V152" s="74"/>
      <c r="W152" s="74"/>
      <c r="X152" s="74"/>
      <c r="Y152" s="74"/>
      <c r="AC152" s="65"/>
      <c r="AD152" s="65"/>
      <c r="AF152" s="73"/>
    </row>
    <row r="153" spans="1:32" ht="15" customHeight="1" x14ac:dyDescent="0.25">
      <c r="A153" s="348" t="s">
        <v>27</v>
      </c>
      <c r="B153" s="348"/>
      <c r="C153" s="348"/>
      <c r="D153" s="348"/>
      <c r="E153" s="348" t="s">
        <v>126</v>
      </c>
      <c r="F153" s="348"/>
      <c r="G153" s="348"/>
      <c r="H153" s="348"/>
      <c r="I153" s="348"/>
      <c r="J153" s="273" t="s">
        <v>162</v>
      </c>
      <c r="K153" s="262"/>
      <c r="L153" s="263" t="s">
        <v>164</v>
      </c>
      <c r="M153" s="263"/>
      <c r="N153" s="264" t="s">
        <v>163</v>
      </c>
      <c r="O153" s="264"/>
      <c r="P153" s="265" t="s">
        <v>159</v>
      </c>
      <c r="Q153" s="265"/>
      <c r="R153" s="266" t="s">
        <v>166</v>
      </c>
      <c r="S153" s="331" t="s">
        <v>167</v>
      </c>
      <c r="T153" s="331" t="s">
        <v>168</v>
      </c>
      <c r="U153" s="331" t="s">
        <v>169</v>
      </c>
      <c r="V153" s="323" t="s">
        <v>174</v>
      </c>
      <c r="W153" s="325" t="s">
        <v>190</v>
      </c>
      <c r="X153" s="111"/>
      <c r="Y153" s="308" t="s">
        <v>171</v>
      </c>
      <c r="Z153" s="300" t="s">
        <v>183</v>
      </c>
      <c r="AA153" s="301"/>
      <c r="AB153" s="314" t="s">
        <v>197</v>
      </c>
      <c r="AC153" s="314" t="s">
        <v>198</v>
      </c>
      <c r="AD153" s="65"/>
      <c r="AF153" s="73"/>
    </row>
    <row r="154" spans="1:32" ht="33.75" customHeight="1" x14ac:dyDescent="0.25">
      <c r="A154" s="192" t="s">
        <v>7</v>
      </c>
      <c r="B154" s="193" t="s">
        <v>8</v>
      </c>
      <c r="C154" s="348" t="s">
        <v>9</v>
      </c>
      <c r="D154" s="348"/>
      <c r="E154" s="193" t="s">
        <v>10</v>
      </c>
      <c r="F154" s="194" t="s">
        <v>11</v>
      </c>
      <c r="G154" s="193" t="s">
        <v>12</v>
      </c>
      <c r="H154" s="194" t="s">
        <v>13</v>
      </c>
      <c r="I154" s="193" t="s">
        <v>14</v>
      </c>
      <c r="J154" s="121" t="s">
        <v>160</v>
      </c>
      <c r="K154" s="121" t="s">
        <v>161</v>
      </c>
      <c r="L154" s="122" t="s">
        <v>160</v>
      </c>
      <c r="M154" s="122" t="s">
        <v>161</v>
      </c>
      <c r="N154" s="123" t="s">
        <v>160</v>
      </c>
      <c r="O154" s="123" t="s">
        <v>161</v>
      </c>
      <c r="P154" s="76" t="s">
        <v>160</v>
      </c>
      <c r="Q154" s="76" t="s">
        <v>161</v>
      </c>
      <c r="R154" s="266"/>
      <c r="S154" s="331"/>
      <c r="T154" s="331"/>
      <c r="U154" s="331"/>
      <c r="V154" s="324"/>
      <c r="W154" s="325"/>
      <c r="X154" s="131" t="s">
        <v>161</v>
      </c>
      <c r="Y154" s="308"/>
      <c r="Z154" s="124" t="s">
        <v>185</v>
      </c>
      <c r="AA154" s="124" t="s">
        <v>161</v>
      </c>
      <c r="AB154" s="315"/>
      <c r="AC154" s="315"/>
      <c r="AD154" s="65"/>
      <c r="AF154" s="73"/>
    </row>
    <row r="155" spans="1:32" ht="23.25" customHeight="1" x14ac:dyDescent="0.25">
      <c r="A155" s="195">
        <v>101</v>
      </c>
      <c r="B155" s="195">
        <v>54560</v>
      </c>
      <c r="C155" s="328" t="s">
        <v>111</v>
      </c>
      <c r="D155" s="328"/>
      <c r="E155" s="196" t="s">
        <v>18</v>
      </c>
      <c r="F155" s="195">
        <v>0</v>
      </c>
      <c r="G155" s="197">
        <v>431</v>
      </c>
      <c r="H155" s="197">
        <v>431</v>
      </c>
      <c r="I155" s="198">
        <v>72101501</v>
      </c>
      <c r="J155" s="68">
        <v>12000</v>
      </c>
      <c r="K155" s="68">
        <f t="shared" ref="K155:K160" si="120">H155*J155</f>
        <v>5172000</v>
      </c>
      <c r="L155" s="68">
        <v>15600</v>
      </c>
      <c r="M155" s="68">
        <f t="shared" ref="M155:M160" si="121">H155*L155</f>
        <v>6723600</v>
      </c>
      <c r="N155" s="68">
        <v>25287</v>
      </c>
      <c r="O155" s="68">
        <f t="shared" ref="O155:O160" si="122">H155*N155</f>
        <v>10898697</v>
      </c>
      <c r="P155" s="68">
        <f t="shared" ref="P155:Q160" si="123">MIN(J155,L155,N155)</f>
        <v>12000</v>
      </c>
      <c r="Q155" s="68">
        <f t="shared" si="123"/>
        <v>5172000</v>
      </c>
      <c r="R155" s="68">
        <f>AVERAGE(J155,L155,N155)</f>
        <v>17629</v>
      </c>
      <c r="S155" s="68">
        <f>MEDIAN(J155,L155,N155)</f>
        <v>15600</v>
      </c>
      <c r="T155" s="68">
        <f>GEOMEAN(J155,L155,N155)</f>
        <v>16790.658071529262</v>
      </c>
      <c r="U155" s="68">
        <f>STDEV(J155,L155,N155)</f>
        <v>6871.9519061180863</v>
      </c>
      <c r="V155" s="69">
        <f>U155/R155</f>
        <v>0.38980951308174522</v>
      </c>
      <c r="W155" s="132">
        <f>+P155</f>
        <v>12000</v>
      </c>
      <c r="X155" s="68">
        <f t="shared" ref="X155:X160" si="124">H155*W155</f>
        <v>5172000</v>
      </c>
      <c r="Y155" s="60" t="s">
        <v>173</v>
      </c>
      <c r="Z155" s="68">
        <v>400</v>
      </c>
      <c r="AA155" s="68">
        <f>W155*Z155</f>
        <v>4800000</v>
      </c>
      <c r="AB155" s="135"/>
      <c r="AC155" s="144"/>
      <c r="AD155" s="65"/>
      <c r="AF155" s="73"/>
    </row>
    <row r="156" spans="1:32" ht="45" customHeight="1" x14ac:dyDescent="0.25">
      <c r="A156" s="195">
        <v>102</v>
      </c>
      <c r="B156" s="199">
        <v>54522</v>
      </c>
      <c r="C156" s="318" t="s">
        <v>38</v>
      </c>
      <c r="D156" s="318"/>
      <c r="E156" s="199" t="s">
        <v>39</v>
      </c>
      <c r="F156" s="195">
        <v>0</v>
      </c>
      <c r="G156" s="167">
        <v>80</v>
      </c>
      <c r="H156" s="167">
        <v>80</v>
      </c>
      <c r="I156" s="198">
        <v>72152601</v>
      </c>
      <c r="J156" s="68">
        <v>35000</v>
      </c>
      <c r="K156" s="68">
        <f t="shared" si="120"/>
        <v>2800000</v>
      </c>
      <c r="L156" s="68">
        <v>52000</v>
      </c>
      <c r="M156" s="68">
        <f t="shared" si="121"/>
        <v>4160000</v>
      </c>
      <c r="N156" s="68">
        <v>85702</v>
      </c>
      <c r="O156" s="68">
        <f t="shared" si="122"/>
        <v>6856160</v>
      </c>
      <c r="P156" s="68">
        <f t="shared" si="123"/>
        <v>35000</v>
      </c>
      <c r="Q156" s="68">
        <f t="shared" si="123"/>
        <v>2800000</v>
      </c>
      <c r="R156" s="68">
        <f t="shared" ref="R156:R160" si="125">AVERAGE(J156,L156,N156)</f>
        <v>57567.333333333336</v>
      </c>
      <c r="S156" s="68">
        <f t="shared" ref="S156:S160" si="126">MEDIAN(J156,L156,N156)</f>
        <v>52000</v>
      </c>
      <c r="T156" s="68">
        <f t="shared" ref="T156:T160" si="127">GEOMEAN(J156,L156,N156)</f>
        <v>53829.554018620489</v>
      </c>
      <c r="U156" s="68">
        <f t="shared" ref="U156:U160" si="128">STDEV(J156,L156,N156)</f>
        <v>25805.418061588018</v>
      </c>
      <c r="V156" s="69">
        <f t="shared" ref="V156:V160" si="129">U156/R156</f>
        <v>0.4482649545735663</v>
      </c>
      <c r="W156" s="68">
        <f>+P156</f>
        <v>35000</v>
      </c>
      <c r="X156" s="68">
        <f t="shared" si="124"/>
        <v>2800000</v>
      </c>
      <c r="Y156" s="60" t="s">
        <v>173</v>
      </c>
      <c r="Z156" s="68">
        <v>60</v>
      </c>
      <c r="AA156" s="68">
        <f t="shared" ref="AA156:AA160" si="130">W156*Z156</f>
        <v>2100000</v>
      </c>
      <c r="AB156" s="135"/>
      <c r="AC156" s="144"/>
      <c r="AD156" s="65"/>
      <c r="AF156" s="73"/>
    </row>
    <row r="157" spans="1:32" ht="36" customHeight="1" x14ac:dyDescent="0.25">
      <c r="A157" s="195">
        <v>103</v>
      </c>
      <c r="B157" s="199">
        <v>54522</v>
      </c>
      <c r="C157" s="318" t="s">
        <v>40</v>
      </c>
      <c r="D157" s="318" t="s">
        <v>114</v>
      </c>
      <c r="E157" s="199" t="s">
        <v>18</v>
      </c>
      <c r="F157" s="195">
        <v>0</v>
      </c>
      <c r="G157" s="167">
        <v>160</v>
      </c>
      <c r="H157" s="167">
        <v>160</v>
      </c>
      <c r="I157" s="198">
        <v>72152601</v>
      </c>
      <c r="J157" s="68">
        <v>38000</v>
      </c>
      <c r="K157" s="68">
        <f t="shared" si="120"/>
        <v>6080000</v>
      </c>
      <c r="L157" s="68">
        <v>67600</v>
      </c>
      <c r="M157" s="68">
        <f t="shared" si="121"/>
        <v>10816000</v>
      </c>
      <c r="N157" s="68">
        <v>45025</v>
      </c>
      <c r="O157" s="68">
        <f t="shared" si="122"/>
        <v>7204000</v>
      </c>
      <c r="P157" s="68">
        <f t="shared" si="123"/>
        <v>38000</v>
      </c>
      <c r="Q157" s="68">
        <f t="shared" si="123"/>
        <v>6080000</v>
      </c>
      <c r="R157" s="68">
        <f t="shared" si="125"/>
        <v>50208.333333333336</v>
      </c>
      <c r="S157" s="68">
        <f t="shared" si="126"/>
        <v>45025</v>
      </c>
      <c r="T157" s="68">
        <f t="shared" si="127"/>
        <v>48722.325032866414</v>
      </c>
      <c r="U157" s="68">
        <f t="shared" si="128"/>
        <v>15465.775387394371</v>
      </c>
      <c r="V157" s="69">
        <f t="shared" si="129"/>
        <v>0.30803204091075925</v>
      </c>
      <c r="W157" s="68">
        <f>+P157</f>
        <v>38000</v>
      </c>
      <c r="X157" s="68">
        <f t="shared" si="124"/>
        <v>6080000</v>
      </c>
      <c r="Y157" s="62" t="s">
        <v>173</v>
      </c>
      <c r="Z157" s="68">
        <v>140</v>
      </c>
      <c r="AA157" s="68">
        <f t="shared" si="130"/>
        <v>5320000</v>
      </c>
      <c r="AB157" s="135"/>
      <c r="AC157" s="144"/>
      <c r="AD157" s="65"/>
      <c r="AF157" s="73"/>
    </row>
    <row r="158" spans="1:32" ht="32.25" customHeight="1" x14ac:dyDescent="0.25">
      <c r="A158" s="195">
        <v>104</v>
      </c>
      <c r="B158" s="195">
        <v>54560</v>
      </c>
      <c r="C158" s="327" t="s">
        <v>115</v>
      </c>
      <c r="D158" s="327"/>
      <c r="E158" s="199" t="s">
        <v>18</v>
      </c>
      <c r="F158" s="195">
        <v>0</v>
      </c>
      <c r="G158" s="197">
        <v>27.45</v>
      </c>
      <c r="H158" s="167">
        <v>27.45</v>
      </c>
      <c r="I158" s="198">
        <v>72153204</v>
      </c>
      <c r="J158" s="68">
        <v>34000</v>
      </c>
      <c r="K158" s="68">
        <f t="shared" si="120"/>
        <v>933300</v>
      </c>
      <c r="L158" s="68">
        <v>23400</v>
      </c>
      <c r="M158" s="68">
        <f t="shared" si="121"/>
        <v>642330</v>
      </c>
      <c r="N158" s="68">
        <v>51514</v>
      </c>
      <c r="O158" s="68">
        <f t="shared" si="122"/>
        <v>1414059.3</v>
      </c>
      <c r="P158" s="68">
        <f t="shared" si="123"/>
        <v>23400</v>
      </c>
      <c r="Q158" s="68">
        <f t="shared" si="123"/>
        <v>642330</v>
      </c>
      <c r="R158" s="68">
        <f t="shared" si="125"/>
        <v>36304.666666666664</v>
      </c>
      <c r="S158" s="68">
        <f t="shared" si="126"/>
        <v>34000</v>
      </c>
      <c r="T158" s="68">
        <f t="shared" si="127"/>
        <v>34477.837309600065</v>
      </c>
      <c r="U158" s="68">
        <f t="shared" si="128"/>
        <v>14197.988073432562</v>
      </c>
      <c r="V158" s="69">
        <f t="shared" si="129"/>
        <v>0.39107887158948978</v>
      </c>
      <c r="W158" s="68">
        <f>+P158</f>
        <v>23400</v>
      </c>
      <c r="X158" s="68">
        <f t="shared" si="124"/>
        <v>642330</v>
      </c>
      <c r="Y158" s="61" t="s">
        <v>173</v>
      </c>
      <c r="Z158" s="68">
        <v>20.45</v>
      </c>
      <c r="AA158" s="68">
        <f t="shared" si="130"/>
        <v>478530</v>
      </c>
      <c r="AB158" s="135"/>
      <c r="AC158" s="144"/>
      <c r="AD158" s="65"/>
      <c r="AF158" s="73"/>
    </row>
    <row r="159" spans="1:32" ht="28.5" customHeight="1" x14ac:dyDescent="0.25">
      <c r="A159" s="195">
        <v>105</v>
      </c>
      <c r="B159" s="199">
        <v>54522</v>
      </c>
      <c r="C159" s="328" t="s">
        <v>117</v>
      </c>
      <c r="D159" s="328" t="s">
        <v>118</v>
      </c>
      <c r="E159" s="199" t="s">
        <v>18</v>
      </c>
      <c r="F159" s="195">
        <v>0</v>
      </c>
      <c r="G159" s="167">
        <v>60</v>
      </c>
      <c r="H159" s="167">
        <v>60</v>
      </c>
      <c r="I159" s="198">
        <v>72152605</v>
      </c>
      <c r="J159" s="68">
        <v>58000</v>
      </c>
      <c r="K159" s="68">
        <f t="shared" si="120"/>
        <v>3480000</v>
      </c>
      <c r="L159" s="68">
        <v>39000</v>
      </c>
      <c r="M159" s="68">
        <f t="shared" si="121"/>
        <v>2340000</v>
      </c>
      <c r="N159" s="68">
        <v>75460</v>
      </c>
      <c r="O159" s="68">
        <f t="shared" si="122"/>
        <v>4527600</v>
      </c>
      <c r="P159" s="68">
        <f t="shared" si="123"/>
        <v>39000</v>
      </c>
      <c r="Q159" s="68">
        <f t="shared" si="123"/>
        <v>2340000</v>
      </c>
      <c r="R159" s="68">
        <f t="shared" si="125"/>
        <v>57486.666666666664</v>
      </c>
      <c r="S159" s="68">
        <f t="shared" si="126"/>
        <v>58000</v>
      </c>
      <c r="T159" s="68">
        <f t="shared" si="127"/>
        <v>55471.486042914912</v>
      </c>
      <c r="U159" s="68">
        <f t="shared" si="128"/>
        <v>18235.419746562813</v>
      </c>
      <c r="V159" s="69">
        <f t="shared" si="129"/>
        <v>0.31721129096421458</v>
      </c>
      <c r="W159" s="68">
        <f>+P159</f>
        <v>39000</v>
      </c>
      <c r="X159" s="68">
        <f t="shared" si="124"/>
        <v>2340000</v>
      </c>
      <c r="Y159" s="60" t="s">
        <v>173</v>
      </c>
      <c r="Z159" s="68">
        <v>45</v>
      </c>
      <c r="AA159" s="68">
        <f t="shared" si="130"/>
        <v>1755000</v>
      </c>
      <c r="AB159" s="135"/>
      <c r="AC159" s="144"/>
      <c r="AD159" s="65"/>
      <c r="AF159" s="73"/>
    </row>
    <row r="160" spans="1:32" ht="24.75" customHeight="1" x14ac:dyDescent="0.25">
      <c r="A160" s="195">
        <v>106</v>
      </c>
      <c r="B160" s="195">
        <v>54560</v>
      </c>
      <c r="C160" s="327" t="s">
        <v>116</v>
      </c>
      <c r="D160" s="327"/>
      <c r="E160" s="199" t="s">
        <v>39</v>
      </c>
      <c r="F160" s="198">
        <v>0</v>
      </c>
      <c r="G160" s="198">
        <v>31.24</v>
      </c>
      <c r="H160" s="198">
        <v>31.24</v>
      </c>
      <c r="I160" s="198">
        <v>72151402</v>
      </c>
      <c r="J160" s="68">
        <v>18000</v>
      </c>
      <c r="K160" s="68">
        <f t="shared" si="120"/>
        <v>562320</v>
      </c>
      <c r="L160" s="68">
        <v>39000</v>
      </c>
      <c r="M160" s="68">
        <f t="shared" si="121"/>
        <v>1218360</v>
      </c>
      <c r="N160" s="68">
        <v>9502</v>
      </c>
      <c r="O160" s="68">
        <f t="shared" si="122"/>
        <v>296842.48</v>
      </c>
      <c r="P160" s="68">
        <f t="shared" si="123"/>
        <v>9502</v>
      </c>
      <c r="Q160" s="68">
        <f t="shared" si="123"/>
        <v>296842.48</v>
      </c>
      <c r="R160" s="68">
        <f t="shared" si="125"/>
        <v>22167.333333333332</v>
      </c>
      <c r="S160" s="68">
        <f t="shared" si="126"/>
        <v>18000</v>
      </c>
      <c r="T160" s="68">
        <f t="shared" si="127"/>
        <v>18824.236885940194</v>
      </c>
      <c r="U160" s="68">
        <f t="shared" si="128"/>
        <v>15184.136502723273</v>
      </c>
      <c r="V160" s="69">
        <f t="shared" si="129"/>
        <v>0.68497803837733939</v>
      </c>
      <c r="W160" s="68">
        <f t="shared" ref="W160" si="131">+R160</f>
        <v>22167.333333333332</v>
      </c>
      <c r="X160" s="68">
        <f t="shared" si="124"/>
        <v>692507.49333333329</v>
      </c>
      <c r="Y160" s="61" t="s">
        <v>166</v>
      </c>
      <c r="Z160" s="68">
        <v>15.62</v>
      </c>
      <c r="AA160" s="68">
        <f t="shared" si="130"/>
        <v>346253.74666666664</v>
      </c>
      <c r="AB160" s="135"/>
      <c r="AC160" s="144"/>
      <c r="AD160" s="65"/>
      <c r="AF160" s="73"/>
    </row>
    <row r="161" spans="1:32" x14ac:dyDescent="0.25">
      <c r="A161" s="343"/>
      <c r="B161" s="343"/>
      <c r="C161" s="343"/>
      <c r="D161" s="343"/>
      <c r="E161" s="343"/>
      <c r="F161" s="343"/>
      <c r="G161" s="343"/>
      <c r="H161" s="343"/>
      <c r="I161" s="343"/>
      <c r="J161" s="78"/>
      <c r="K161" s="78"/>
      <c r="L161" s="78"/>
      <c r="M161" s="78"/>
      <c r="N161" s="78"/>
      <c r="O161" s="78"/>
      <c r="P161" s="78"/>
      <c r="Q161" s="78"/>
      <c r="R161" s="74"/>
      <c r="S161" s="74"/>
      <c r="T161" s="74"/>
      <c r="U161" s="74"/>
      <c r="V161" s="74"/>
      <c r="W161" s="74"/>
      <c r="X161" s="74"/>
      <c r="Y161" s="74"/>
      <c r="AC161" s="65"/>
      <c r="AD161" s="65"/>
      <c r="AF161" s="73"/>
    </row>
    <row r="162" spans="1:32" x14ac:dyDescent="0.25">
      <c r="A162" s="320" t="s">
        <v>2</v>
      </c>
      <c r="B162" s="320"/>
      <c r="C162" s="320"/>
      <c r="D162" s="320"/>
      <c r="E162" s="320" t="s">
        <v>3</v>
      </c>
      <c r="F162" s="320"/>
      <c r="G162" s="320" t="s">
        <v>4</v>
      </c>
      <c r="H162" s="320"/>
      <c r="I162" s="320"/>
      <c r="J162" s="78"/>
      <c r="K162" s="78"/>
      <c r="L162" s="78"/>
      <c r="M162" s="78"/>
      <c r="N162" s="78"/>
      <c r="O162" s="78"/>
      <c r="P162" s="78"/>
      <c r="Q162" s="78"/>
      <c r="R162" s="74"/>
      <c r="S162" s="74"/>
      <c r="T162" s="74"/>
      <c r="U162" s="74"/>
      <c r="V162" s="74"/>
      <c r="W162" s="74"/>
      <c r="X162" s="74"/>
      <c r="Y162" s="74"/>
      <c r="AC162" s="65"/>
      <c r="AD162" s="65"/>
      <c r="AF162" s="73"/>
    </row>
    <row r="163" spans="1:32" ht="15" customHeight="1" x14ac:dyDescent="0.25">
      <c r="A163" s="320" t="s">
        <v>51</v>
      </c>
      <c r="B163" s="320"/>
      <c r="C163" s="320"/>
      <c r="D163" s="320"/>
      <c r="E163" s="320" t="s">
        <v>52</v>
      </c>
      <c r="F163" s="320"/>
      <c r="G163" s="320"/>
      <c r="H163" s="320"/>
      <c r="I163" s="320"/>
      <c r="J163" s="262" t="s">
        <v>162</v>
      </c>
      <c r="K163" s="262"/>
      <c r="L163" s="263" t="s">
        <v>164</v>
      </c>
      <c r="M163" s="263"/>
      <c r="N163" s="264" t="s">
        <v>163</v>
      </c>
      <c r="O163" s="264"/>
      <c r="P163" s="265" t="s">
        <v>159</v>
      </c>
      <c r="Q163" s="265"/>
      <c r="R163" s="266" t="s">
        <v>166</v>
      </c>
      <c r="S163" s="331" t="s">
        <v>167</v>
      </c>
      <c r="T163" s="331" t="s">
        <v>168</v>
      </c>
      <c r="U163" s="331" t="s">
        <v>169</v>
      </c>
      <c r="V163" s="323" t="s">
        <v>174</v>
      </c>
      <c r="W163" s="325" t="s">
        <v>190</v>
      </c>
      <c r="X163" s="111"/>
      <c r="Y163" s="308" t="s">
        <v>171</v>
      </c>
      <c r="Z163" s="300" t="s">
        <v>183</v>
      </c>
      <c r="AA163" s="301"/>
      <c r="AB163" s="314" t="s">
        <v>197</v>
      </c>
      <c r="AC163" s="314" t="s">
        <v>198</v>
      </c>
      <c r="AD163" s="65"/>
      <c r="AF163" s="73"/>
    </row>
    <row r="164" spans="1:32" ht="29.25" customHeight="1" x14ac:dyDescent="0.25">
      <c r="A164" s="146" t="s">
        <v>7</v>
      </c>
      <c r="B164" s="147" t="s">
        <v>8</v>
      </c>
      <c r="C164" s="320" t="s">
        <v>9</v>
      </c>
      <c r="D164" s="320"/>
      <c r="E164" s="147" t="s">
        <v>10</v>
      </c>
      <c r="F164" s="148" t="s">
        <v>11</v>
      </c>
      <c r="G164" s="147" t="s">
        <v>12</v>
      </c>
      <c r="H164" s="148" t="s">
        <v>13</v>
      </c>
      <c r="I164" s="147" t="s">
        <v>14</v>
      </c>
      <c r="J164" s="121" t="s">
        <v>160</v>
      </c>
      <c r="K164" s="121" t="s">
        <v>161</v>
      </c>
      <c r="L164" s="122" t="s">
        <v>160</v>
      </c>
      <c r="M164" s="122" t="s">
        <v>161</v>
      </c>
      <c r="N164" s="123" t="s">
        <v>160</v>
      </c>
      <c r="O164" s="123" t="s">
        <v>161</v>
      </c>
      <c r="P164" s="76" t="s">
        <v>160</v>
      </c>
      <c r="Q164" s="76" t="s">
        <v>161</v>
      </c>
      <c r="R164" s="266"/>
      <c r="S164" s="331"/>
      <c r="T164" s="331"/>
      <c r="U164" s="331"/>
      <c r="V164" s="324"/>
      <c r="W164" s="325"/>
      <c r="X164" s="131" t="s">
        <v>161</v>
      </c>
      <c r="Y164" s="308"/>
      <c r="Z164" s="124" t="s">
        <v>185</v>
      </c>
      <c r="AA164" s="124" t="s">
        <v>161</v>
      </c>
      <c r="AB164" s="315"/>
      <c r="AC164" s="315"/>
      <c r="AD164" s="65"/>
      <c r="AF164" s="73"/>
    </row>
    <row r="165" spans="1:32" ht="45" customHeight="1" x14ac:dyDescent="0.25">
      <c r="A165" s="150">
        <v>107</v>
      </c>
      <c r="B165" s="151">
        <v>54611</v>
      </c>
      <c r="C165" s="327" t="s">
        <v>123</v>
      </c>
      <c r="D165" s="327"/>
      <c r="E165" s="151" t="s">
        <v>58</v>
      </c>
      <c r="F165" s="150">
        <v>0</v>
      </c>
      <c r="G165" s="152">
        <v>10</v>
      </c>
      <c r="H165" s="152">
        <v>10</v>
      </c>
      <c r="I165" s="153" t="s">
        <v>124</v>
      </c>
      <c r="J165" s="68">
        <v>165000</v>
      </c>
      <c r="K165" s="68">
        <f>H165*J165</f>
        <v>1650000</v>
      </c>
      <c r="L165" s="68">
        <v>52000</v>
      </c>
      <c r="M165" s="68">
        <f>H165*L165</f>
        <v>520000</v>
      </c>
      <c r="N165" s="68">
        <v>91000</v>
      </c>
      <c r="O165" s="68">
        <f>H165*N165</f>
        <v>910000</v>
      </c>
      <c r="P165" s="68">
        <f t="shared" ref="P165:Q169" si="132">MIN(J165,L165,N165)</f>
        <v>52000</v>
      </c>
      <c r="Q165" s="68">
        <f t="shared" si="132"/>
        <v>520000</v>
      </c>
      <c r="R165" s="68">
        <f>AVERAGE(J165,L165,N165)</f>
        <v>102666.66666666667</v>
      </c>
      <c r="S165" s="68">
        <f>MEDIAN(J165,L165,N165)</f>
        <v>91000</v>
      </c>
      <c r="T165" s="68">
        <f>GEOMEAN(J165,L165,N165)</f>
        <v>92082.314483152251</v>
      </c>
      <c r="U165" s="68">
        <f>STDEV(J165,L165,N165)</f>
        <v>57396.283271073691</v>
      </c>
      <c r="V165" s="69">
        <f>U165/R165</f>
        <v>0.55905470718578265</v>
      </c>
      <c r="W165" s="132">
        <f>+R165</f>
        <v>102666.66666666667</v>
      </c>
      <c r="X165" s="68">
        <f>H165*W165</f>
        <v>1026666.6666666667</v>
      </c>
      <c r="Y165" s="61" t="s">
        <v>166</v>
      </c>
      <c r="Z165" s="68">
        <v>4</v>
      </c>
      <c r="AA165" s="68">
        <f>W165*Z165</f>
        <v>410666.66666666669</v>
      </c>
      <c r="AB165" s="135"/>
      <c r="AC165" s="144"/>
      <c r="AD165" s="65"/>
      <c r="AF165" s="73"/>
    </row>
    <row r="166" spans="1:32" ht="51.75" customHeight="1" x14ac:dyDescent="0.25">
      <c r="A166" s="150">
        <v>108</v>
      </c>
      <c r="B166" s="151">
        <v>54611</v>
      </c>
      <c r="C166" s="318" t="s">
        <v>57</v>
      </c>
      <c r="D166" s="318"/>
      <c r="E166" s="151" t="s">
        <v>58</v>
      </c>
      <c r="F166" s="150">
        <v>0</v>
      </c>
      <c r="G166" s="152">
        <v>40</v>
      </c>
      <c r="H166" s="152">
        <v>40</v>
      </c>
      <c r="I166" s="153" t="s">
        <v>59</v>
      </c>
      <c r="J166" s="68">
        <v>70000</v>
      </c>
      <c r="K166" s="68">
        <f>H166*J166</f>
        <v>2800000</v>
      </c>
      <c r="L166" s="68">
        <v>52000</v>
      </c>
      <c r="M166" s="68">
        <f>H166*L166</f>
        <v>2080000</v>
      </c>
      <c r="N166" s="68">
        <v>78520</v>
      </c>
      <c r="O166" s="68">
        <f>H166*N166</f>
        <v>3140800</v>
      </c>
      <c r="P166" s="68">
        <f t="shared" si="132"/>
        <v>52000</v>
      </c>
      <c r="Q166" s="68">
        <f t="shared" si="132"/>
        <v>2080000</v>
      </c>
      <c r="R166" s="68">
        <f>AVERAGE(J166,L166,N166)</f>
        <v>66840</v>
      </c>
      <c r="S166" s="68">
        <f>MEDIAN(J166,L166,N166)</f>
        <v>70000</v>
      </c>
      <c r="T166" s="68">
        <f>GEOMEAN(J166,L166,N166)</f>
        <v>65870.94462827043</v>
      </c>
      <c r="U166" s="68">
        <f>STDEV(J166,L166,N166)</f>
        <v>13539.45346016596</v>
      </c>
      <c r="V166" s="69">
        <f t="shared" ref="V166:V169" si="133">U166/R166</f>
        <v>0.20256513255783901</v>
      </c>
      <c r="W166" s="68">
        <f>+P166</f>
        <v>52000</v>
      </c>
      <c r="X166" s="68">
        <f>H166*W166</f>
        <v>2080000</v>
      </c>
      <c r="Y166" s="62" t="s">
        <v>173</v>
      </c>
      <c r="Z166" s="68">
        <v>20</v>
      </c>
      <c r="AA166" s="68">
        <f t="shared" ref="AA166:AA169" si="134">W166*Z166</f>
        <v>1040000</v>
      </c>
      <c r="AB166" s="135"/>
      <c r="AC166" s="144"/>
      <c r="AD166" s="65"/>
      <c r="AE166" s="140"/>
      <c r="AF166" s="73"/>
    </row>
    <row r="167" spans="1:32" ht="135" customHeight="1" x14ac:dyDescent="0.25">
      <c r="A167" s="150">
        <v>109</v>
      </c>
      <c r="B167" s="151">
        <v>54611</v>
      </c>
      <c r="C167" s="347" t="s">
        <v>61</v>
      </c>
      <c r="D167" s="347" t="s">
        <v>62</v>
      </c>
      <c r="E167" s="151" t="s">
        <v>58</v>
      </c>
      <c r="F167" s="150">
        <v>0</v>
      </c>
      <c r="G167" s="152">
        <v>10</v>
      </c>
      <c r="H167" s="152">
        <v>10</v>
      </c>
      <c r="I167" s="153" t="s">
        <v>124</v>
      </c>
      <c r="J167" s="68">
        <v>140000</v>
      </c>
      <c r="K167" s="68">
        <f>H167*J167</f>
        <v>1400000</v>
      </c>
      <c r="L167" s="68">
        <v>45500</v>
      </c>
      <c r="M167" s="68">
        <f>H167*L167</f>
        <v>455000</v>
      </c>
      <c r="N167" s="68">
        <v>51220</v>
      </c>
      <c r="O167" s="68">
        <f>H167*N167</f>
        <v>512200</v>
      </c>
      <c r="P167" s="68">
        <f t="shared" si="132"/>
        <v>45500</v>
      </c>
      <c r="Q167" s="68">
        <f t="shared" si="132"/>
        <v>455000</v>
      </c>
      <c r="R167" s="68">
        <f>AVERAGE(J167,L167,N167)</f>
        <v>78906.666666666672</v>
      </c>
      <c r="S167" s="68">
        <f>MEDIAN(J167,L167,N167)</f>
        <v>51220</v>
      </c>
      <c r="T167" s="68">
        <f>GEOMEAN(J167,L167,N167)</f>
        <v>68842.981187807614</v>
      </c>
      <c r="U167" s="68">
        <f>STDEV(J167,L167,N167)</f>
        <v>52985.621949103646</v>
      </c>
      <c r="V167" s="69">
        <f t="shared" si="133"/>
        <v>0.67149740557329729</v>
      </c>
      <c r="W167" s="68">
        <f>+R167</f>
        <v>78906.666666666672</v>
      </c>
      <c r="X167" s="68">
        <f>H167*W167</f>
        <v>789066.66666666674</v>
      </c>
      <c r="Y167" s="61" t="s">
        <v>166</v>
      </c>
      <c r="Z167" s="68">
        <v>5</v>
      </c>
      <c r="AA167" s="68">
        <f t="shared" si="134"/>
        <v>394533.33333333337</v>
      </c>
      <c r="AB167" s="135"/>
      <c r="AC167" s="144"/>
      <c r="AD167" s="65"/>
      <c r="AF167" s="73"/>
    </row>
    <row r="168" spans="1:32" ht="21.75" customHeight="1" x14ac:dyDescent="0.25">
      <c r="A168" s="150">
        <v>110</v>
      </c>
      <c r="B168" s="151">
        <v>54621</v>
      </c>
      <c r="C168" s="318" t="s">
        <v>65</v>
      </c>
      <c r="D168" s="318" t="s">
        <v>66</v>
      </c>
      <c r="E168" s="190" t="s">
        <v>58</v>
      </c>
      <c r="F168" s="150">
        <v>0</v>
      </c>
      <c r="G168" s="191">
        <v>5</v>
      </c>
      <c r="H168" s="191">
        <v>5</v>
      </c>
      <c r="I168" s="153" t="s">
        <v>64</v>
      </c>
      <c r="J168" s="68">
        <v>65000</v>
      </c>
      <c r="K168" s="68">
        <f>H168*J168</f>
        <v>325000</v>
      </c>
      <c r="L168" s="68">
        <v>39000</v>
      </c>
      <c r="M168" s="68">
        <f>H168*L168</f>
        <v>195000</v>
      </c>
      <c r="N168" s="68">
        <v>44296</v>
      </c>
      <c r="O168" s="68">
        <f>H168*N168</f>
        <v>221480</v>
      </c>
      <c r="P168" s="68">
        <f t="shared" si="132"/>
        <v>39000</v>
      </c>
      <c r="Q168" s="68">
        <f t="shared" si="132"/>
        <v>195000</v>
      </c>
      <c r="R168" s="68">
        <f>AVERAGE(J168,L168,N168)</f>
        <v>49432</v>
      </c>
      <c r="S168" s="68">
        <f>MEDIAN(J168,L168,N168)</f>
        <v>44296</v>
      </c>
      <c r="T168" s="68">
        <f>GEOMEAN(J168,L168,N168)</f>
        <v>48244.464630278548</v>
      </c>
      <c r="U168" s="68">
        <f>STDEV(J168,L168,N168)</f>
        <v>13739.864337030405</v>
      </c>
      <c r="V168" s="69">
        <f t="shared" si="133"/>
        <v>0.2779548538806928</v>
      </c>
      <c r="W168" s="68">
        <f>+P168</f>
        <v>39000</v>
      </c>
      <c r="X168" s="68">
        <f>H168*W168</f>
        <v>195000</v>
      </c>
      <c r="Y168" s="60" t="s">
        <v>173</v>
      </c>
      <c r="Z168" s="68">
        <v>3</v>
      </c>
      <c r="AA168" s="68">
        <f t="shared" si="134"/>
        <v>117000</v>
      </c>
      <c r="AB168" s="135"/>
      <c r="AC168" s="144"/>
      <c r="AD168" s="65"/>
      <c r="AF168" s="73"/>
    </row>
    <row r="169" spans="1:32" ht="29.25" customHeight="1" x14ac:dyDescent="0.25">
      <c r="A169" s="150">
        <v>111</v>
      </c>
      <c r="B169" s="151">
        <v>54621</v>
      </c>
      <c r="C169" s="318" t="s">
        <v>67</v>
      </c>
      <c r="D169" s="318" t="s">
        <v>68</v>
      </c>
      <c r="E169" s="190" t="s">
        <v>58</v>
      </c>
      <c r="F169" s="150">
        <v>0</v>
      </c>
      <c r="G169" s="191">
        <v>10</v>
      </c>
      <c r="H169" s="191">
        <v>10</v>
      </c>
      <c r="I169" s="153" t="s">
        <v>64</v>
      </c>
      <c r="J169" s="68">
        <v>150000</v>
      </c>
      <c r="K169" s="68">
        <f>H169*J169</f>
        <v>1500000</v>
      </c>
      <c r="L169" s="68">
        <v>195000</v>
      </c>
      <c r="M169" s="68">
        <f>H169*L169</f>
        <v>1950000</v>
      </c>
      <c r="N169" s="68">
        <v>95021</v>
      </c>
      <c r="O169" s="68">
        <f>H169*N169</f>
        <v>950210</v>
      </c>
      <c r="P169" s="68">
        <f t="shared" si="132"/>
        <v>95021</v>
      </c>
      <c r="Q169" s="68">
        <f t="shared" si="132"/>
        <v>950210</v>
      </c>
      <c r="R169" s="68">
        <f>AVERAGE(J169,L169,N169)</f>
        <v>146673.66666666666</v>
      </c>
      <c r="S169" s="68">
        <f>MEDIAN(J169,L169,N169)</f>
        <v>150000</v>
      </c>
      <c r="T169" s="68">
        <f>GEOMEAN(J169,L169,N169)</f>
        <v>140598.86744034343</v>
      </c>
      <c r="U169" s="68">
        <f>STDEV(J169,L169,N169)</f>
        <v>50072.432338896142</v>
      </c>
      <c r="V169" s="69">
        <f t="shared" si="133"/>
        <v>0.34138665431124521</v>
      </c>
      <c r="W169" s="68">
        <f>+P169</f>
        <v>95021</v>
      </c>
      <c r="X169" s="68">
        <f>H169*W169</f>
        <v>950210</v>
      </c>
      <c r="Y169" s="60" t="s">
        <v>173</v>
      </c>
      <c r="Z169" s="68">
        <v>5</v>
      </c>
      <c r="AA169" s="68">
        <f t="shared" si="134"/>
        <v>475105</v>
      </c>
      <c r="AB169" s="135"/>
      <c r="AC169" s="144"/>
      <c r="AD169" s="65"/>
      <c r="AF169" s="73"/>
    </row>
    <row r="170" spans="1:32" x14ac:dyDescent="0.25">
      <c r="A170" s="343"/>
      <c r="B170" s="343"/>
      <c r="C170" s="343"/>
      <c r="D170" s="343"/>
      <c r="E170" s="343"/>
      <c r="F170" s="343"/>
      <c r="G170" s="343"/>
      <c r="H170" s="343"/>
      <c r="I170" s="343"/>
      <c r="J170" s="78"/>
      <c r="K170" s="78"/>
      <c r="L170" s="78"/>
      <c r="M170" s="78"/>
      <c r="N170" s="78"/>
      <c r="O170" s="78"/>
      <c r="P170" s="78"/>
      <c r="Q170" s="78"/>
      <c r="R170" s="74"/>
      <c r="S170" s="74"/>
      <c r="T170" s="74"/>
      <c r="U170" s="74"/>
      <c r="V170" s="74"/>
      <c r="W170" s="74"/>
      <c r="X170" s="74"/>
      <c r="Y170" s="74"/>
      <c r="AC170" s="65"/>
      <c r="AD170" s="65"/>
      <c r="AF170" s="73"/>
    </row>
    <row r="171" spans="1:32" x14ac:dyDescent="0.25">
      <c r="A171" s="320" t="s">
        <v>2</v>
      </c>
      <c r="B171" s="320"/>
      <c r="C171" s="320"/>
      <c r="D171" s="320"/>
      <c r="E171" s="320" t="s">
        <v>3</v>
      </c>
      <c r="F171" s="320"/>
      <c r="G171" s="320" t="s">
        <v>4</v>
      </c>
      <c r="H171" s="320"/>
      <c r="I171" s="320"/>
      <c r="J171" s="78"/>
      <c r="K171" s="78"/>
      <c r="L171" s="78"/>
      <c r="M171" s="78"/>
      <c r="N171" s="78"/>
      <c r="O171" s="78"/>
      <c r="P171" s="78"/>
      <c r="Q171" s="78"/>
      <c r="R171" s="74"/>
      <c r="S171" s="74"/>
      <c r="T171" s="74"/>
      <c r="U171" s="74"/>
      <c r="V171" s="74"/>
      <c r="W171" s="74"/>
      <c r="X171" s="74"/>
      <c r="Y171" s="74"/>
      <c r="AC171" s="65"/>
      <c r="AD171" s="65"/>
      <c r="AF171" s="73"/>
    </row>
    <row r="172" spans="1:32" ht="15" customHeight="1" x14ac:dyDescent="0.25">
      <c r="A172" s="320" t="s">
        <v>95</v>
      </c>
      <c r="B172" s="320"/>
      <c r="C172" s="320"/>
      <c r="D172" s="320"/>
      <c r="E172" s="320" t="s">
        <v>96</v>
      </c>
      <c r="F172" s="320"/>
      <c r="G172" s="320"/>
      <c r="H172" s="320"/>
      <c r="I172" s="320"/>
      <c r="J172" s="262" t="s">
        <v>162</v>
      </c>
      <c r="K172" s="262"/>
      <c r="L172" s="263" t="s">
        <v>164</v>
      </c>
      <c r="M172" s="263"/>
      <c r="N172" s="264" t="s">
        <v>163</v>
      </c>
      <c r="O172" s="264"/>
      <c r="P172" s="265" t="s">
        <v>159</v>
      </c>
      <c r="Q172" s="265"/>
      <c r="R172" s="266" t="s">
        <v>166</v>
      </c>
      <c r="S172" s="331" t="s">
        <v>167</v>
      </c>
      <c r="T172" s="331" t="s">
        <v>168</v>
      </c>
      <c r="U172" s="331" t="s">
        <v>169</v>
      </c>
      <c r="V172" s="323" t="s">
        <v>174</v>
      </c>
      <c r="W172" s="325" t="s">
        <v>190</v>
      </c>
      <c r="X172" s="133"/>
      <c r="Y172" s="326" t="s">
        <v>171</v>
      </c>
      <c r="Z172" s="300" t="s">
        <v>183</v>
      </c>
      <c r="AA172" s="301"/>
      <c r="AB172" s="314" t="s">
        <v>197</v>
      </c>
      <c r="AC172" s="314" t="s">
        <v>198</v>
      </c>
      <c r="AD172" s="65"/>
      <c r="AF172" s="73"/>
    </row>
    <row r="173" spans="1:32" ht="23.25" customHeight="1" x14ac:dyDescent="0.25">
      <c r="A173" s="146" t="s">
        <v>7</v>
      </c>
      <c r="B173" s="147" t="s">
        <v>8</v>
      </c>
      <c r="C173" s="320" t="s">
        <v>9</v>
      </c>
      <c r="D173" s="320"/>
      <c r="E173" s="147" t="s">
        <v>10</v>
      </c>
      <c r="F173" s="148" t="s">
        <v>11</v>
      </c>
      <c r="G173" s="147" t="s">
        <v>12</v>
      </c>
      <c r="H173" s="148" t="s">
        <v>13</v>
      </c>
      <c r="I173" s="147" t="s">
        <v>14</v>
      </c>
      <c r="J173" s="121" t="s">
        <v>160</v>
      </c>
      <c r="K173" s="121" t="s">
        <v>161</v>
      </c>
      <c r="L173" s="122" t="s">
        <v>160</v>
      </c>
      <c r="M173" s="122" t="s">
        <v>161</v>
      </c>
      <c r="N173" s="123" t="s">
        <v>160</v>
      </c>
      <c r="O173" s="123" t="s">
        <v>161</v>
      </c>
      <c r="P173" s="76" t="s">
        <v>160</v>
      </c>
      <c r="Q173" s="76" t="s">
        <v>161</v>
      </c>
      <c r="R173" s="266"/>
      <c r="S173" s="331"/>
      <c r="T173" s="331"/>
      <c r="U173" s="331"/>
      <c r="V173" s="324"/>
      <c r="W173" s="325"/>
      <c r="X173" s="134" t="s">
        <v>161</v>
      </c>
      <c r="Y173" s="326"/>
      <c r="Z173" s="124" t="s">
        <v>185</v>
      </c>
      <c r="AA173" s="124" t="s">
        <v>161</v>
      </c>
      <c r="AB173" s="315"/>
      <c r="AC173" s="315"/>
      <c r="AD173" s="65"/>
      <c r="AF173" s="73"/>
    </row>
    <row r="174" spans="1:32" ht="29.25" customHeight="1" x14ac:dyDescent="0.25">
      <c r="A174" s="150">
        <v>112</v>
      </c>
      <c r="B174" s="151">
        <v>54730</v>
      </c>
      <c r="C174" s="327" t="s">
        <v>129</v>
      </c>
      <c r="D174" s="327" t="s">
        <v>130</v>
      </c>
      <c r="E174" s="151" t="s">
        <v>18</v>
      </c>
      <c r="F174" s="150">
        <v>0</v>
      </c>
      <c r="G174" s="191">
        <v>221.2</v>
      </c>
      <c r="H174" s="191">
        <v>221.2</v>
      </c>
      <c r="I174" s="153">
        <v>73181104</v>
      </c>
      <c r="J174" s="68">
        <v>21000</v>
      </c>
      <c r="K174" s="68">
        <f t="shared" ref="K174:K180" si="135">H174*J174</f>
        <v>4645200</v>
      </c>
      <c r="L174" s="68">
        <v>52000</v>
      </c>
      <c r="M174" s="68">
        <f t="shared" ref="M174:M180" si="136">H174*L174</f>
        <v>11502400</v>
      </c>
      <c r="N174" s="68">
        <v>12535</v>
      </c>
      <c r="O174" s="68">
        <f t="shared" ref="O174:O180" si="137">H174*N174</f>
        <v>2772742</v>
      </c>
      <c r="P174" s="68">
        <f t="shared" ref="P174:Q180" si="138">MIN(J174,L174,N174)</f>
        <v>12535</v>
      </c>
      <c r="Q174" s="68">
        <f t="shared" si="138"/>
        <v>2772742</v>
      </c>
      <c r="R174" s="68">
        <f>AVERAGE(J174,L174,N174)</f>
        <v>28511.666666666668</v>
      </c>
      <c r="S174" s="68">
        <f>MEDIAN(J174,L174,N174)</f>
        <v>21000</v>
      </c>
      <c r="T174" s="68">
        <f>GEOMEAN(J174,L174,N174)</f>
        <v>23921.164937690835</v>
      </c>
      <c r="U174" s="68">
        <f>STDEV(J174,L174,N174)</f>
        <v>20777.160738015511</v>
      </c>
      <c r="V174" s="69">
        <f>U174/R174</f>
        <v>0.72872487536150732</v>
      </c>
      <c r="W174" s="132">
        <f t="shared" ref="W174:W180" si="139">+R174</f>
        <v>28511.666666666668</v>
      </c>
      <c r="X174" s="132">
        <f t="shared" ref="X174:X180" si="140">H174*W174</f>
        <v>6306780.666666667</v>
      </c>
      <c r="Y174" s="61" t="s">
        <v>166</v>
      </c>
      <c r="Z174" s="68">
        <v>110.1</v>
      </c>
      <c r="AA174" s="68">
        <f>W174*Z174</f>
        <v>3139134.5</v>
      </c>
      <c r="AB174" s="135"/>
      <c r="AC174" s="144"/>
      <c r="AD174" s="65"/>
      <c r="AF174" s="73"/>
    </row>
    <row r="175" spans="1:32" ht="54" customHeight="1" x14ac:dyDescent="0.25">
      <c r="A175" s="150">
        <v>113</v>
      </c>
      <c r="B175" s="151">
        <v>54790</v>
      </c>
      <c r="C175" s="327" t="s">
        <v>119</v>
      </c>
      <c r="D175" s="327" t="s">
        <v>120</v>
      </c>
      <c r="E175" s="151" t="s">
        <v>18</v>
      </c>
      <c r="F175" s="150">
        <v>0</v>
      </c>
      <c r="G175" s="152">
        <v>180</v>
      </c>
      <c r="H175" s="152">
        <v>180</v>
      </c>
      <c r="I175" s="153">
        <v>72153501</v>
      </c>
      <c r="J175" s="68">
        <v>38000</v>
      </c>
      <c r="K175" s="68">
        <f t="shared" si="135"/>
        <v>6840000</v>
      </c>
      <c r="L175" s="68">
        <v>104000</v>
      </c>
      <c r="M175" s="68">
        <f t="shared" si="136"/>
        <v>18720000</v>
      </c>
      <c r="N175" s="68">
        <v>27790</v>
      </c>
      <c r="O175" s="68">
        <f t="shared" si="137"/>
        <v>5002200</v>
      </c>
      <c r="P175" s="68">
        <f t="shared" si="138"/>
        <v>27790</v>
      </c>
      <c r="Q175" s="68">
        <f t="shared" si="138"/>
        <v>5002200</v>
      </c>
      <c r="R175" s="68">
        <f t="shared" ref="R175:R180" si="141">AVERAGE(J175,L175,N175)</f>
        <v>56596.666666666664</v>
      </c>
      <c r="S175" s="68">
        <f t="shared" ref="S175:S180" si="142">MEDIAN(J175,L175,N175)</f>
        <v>38000</v>
      </c>
      <c r="T175" s="68">
        <f t="shared" ref="T175:T180" si="143">GEOMEAN(J175,L175,N175)</f>
        <v>47888.933015640381</v>
      </c>
      <c r="U175" s="68">
        <f t="shared" ref="U175:U180" si="144">STDEV(J175,L175,N175)</f>
        <v>41368.684210805317</v>
      </c>
      <c r="V175" s="69">
        <f t="shared" ref="V175:V180" si="145">U175/R175</f>
        <v>0.73093852778382684</v>
      </c>
      <c r="W175" s="68">
        <f t="shared" si="139"/>
        <v>56596.666666666664</v>
      </c>
      <c r="X175" s="68">
        <f t="shared" si="140"/>
        <v>10187400</v>
      </c>
      <c r="Y175" s="61" t="s">
        <v>166</v>
      </c>
      <c r="Z175" s="68">
        <v>90</v>
      </c>
      <c r="AA175" s="68">
        <f t="shared" ref="AA175:AA180" si="146">W175*Z175</f>
        <v>5093700</v>
      </c>
      <c r="AB175" s="135"/>
      <c r="AC175" s="144"/>
      <c r="AD175" s="65"/>
      <c r="AF175" s="73"/>
    </row>
    <row r="176" spans="1:32" ht="42.75" customHeight="1" x14ac:dyDescent="0.25">
      <c r="A176" s="150">
        <v>114</v>
      </c>
      <c r="B176" s="151">
        <v>54730</v>
      </c>
      <c r="C176" s="328" t="s">
        <v>99</v>
      </c>
      <c r="D176" s="328" t="s">
        <v>100</v>
      </c>
      <c r="E176" s="151" t="s">
        <v>18</v>
      </c>
      <c r="F176" s="150">
        <v>0</v>
      </c>
      <c r="G176" s="152">
        <v>5.0999999999999996</v>
      </c>
      <c r="H176" s="152">
        <v>5.0999999999999996</v>
      </c>
      <c r="I176" s="153">
        <v>72151303</v>
      </c>
      <c r="J176" s="68">
        <v>29000</v>
      </c>
      <c r="K176" s="68">
        <f t="shared" si="135"/>
        <v>147900</v>
      </c>
      <c r="L176" s="68">
        <v>78000</v>
      </c>
      <c r="M176" s="68">
        <f t="shared" si="136"/>
        <v>397800</v>
      </c>
      <c r="N176" s="68">
        <v>23817</v>
      </c>
      <c r="O176" s="68">
        <f t="shared" si="137"/>
        <v>121466.7</v>
      </c>
      <c r="P176" s="68">
        <f t="shared" si="138"/>
        <v>23817</v>
      </c>
      <c r="Q176" s="68">
        <f t="shared" si="138"/>
        <v>121466.7</v>
      </c>
      <c r="R176" s="68">
        <f t="shared" si="141"/>
        <v>43605.666666666664</v>
      </c>
      <c r="S176" s="68">
        <f t="shared" si="142"/>
        <v>29000</v>
      </c>
      <c r="T176" s="68">
        <f t="shared" si="143"/>
        <v>37768.223062938385</v>
      </c>
      <c r="U176" s="68">
        <f t="shared" si="144"/>
        <v>29898.88787786819</v>
      </c>
      <c r="V176" s="69">
        <f t="shared" si="145"/>
        <v>0.68566519361860134</v>
      </c>
      <c r="W176" s="68">
        <f t="shared" si="139"/>
        <v>43605.666666666664</v>
      </c>
      <c r="X176" s="68">
        <f t="shared" si="140"/>
        <v>222388.89999999997</v>
      </c>
      <c r="Y176" s="61" t="s">
        <v>166</v>
      </c>
      <c r="Z176" s="68">
        <v>2.5499999999999998</v>
      </c>
      <c r="AA176" s="68">
        <f t="shared" si="146"/>
        <v>111194.44999999998</v>
      </c>
      <c r="AB176" s="135"/>
      <c r="AC176" s="144"/>
      <c r="AD176" s="65"/>
      <c r="AF176" s="73"/>
    </row>
    <row r="177" spans="1:33" ht="42.75" customHeight="1" x14ac:dyDescent="0.25">
      <c r="A177" s="150">
        <v>115</v>
      </c>
      <c r="B177" s="151">
        <v>54760</v>
      </c>
      <c r="C177" s="327" t="s">
        <v>135</v>
      </c>
      <c r="D177" s="327" t="s">
        <v>136</v>
      </c>
      <c r="E177" s="151" t="s">
        <v>31</v>
      </c>
      <c r="F177" s="150">
        <v>0</v>
      </c>
      <c r="G177" s="152">
        <v>8</v>
      </c>
      <c r="H177" s="152">
        <v>8</v>
      </c>
      <c r="I177" s="153">
        <v>72154032</v>
      </c>
      <c r="J177" s="72">
        <v>380000</v>
      </c>
      <c r="K177" s="72">
        <f t="shared" si="135"/>
        <v>3040000</v>
      </c>
      <c r="L177" s="72">
        <v>104000</v>
      </c>
      <c r="M177" s="72">
        <f t="shared" si="136"/>
        <v>832000</v>
      </c>
      <c r="N177" s="72">
        <v>698072</v>
      </c>
      <c r="O177" s="68">
        <f t="shared" si="137"/>
        <v>5584576</v>
      </c>
      <c r="P177" s="68">
        <f t="shared" si="138"/>
        <v>104000</v>
      </c>
      <c r="Q177" s="68">
        <f t="shared" si="138"/>
        <v>832000</v>
      </c>
      <c r="R177" s="68">
        <f t="shared" si="141"/>
        <v>394024</v>
      </c>
      <c r="S177" s="68">
        <f t="shared" si="142"/>
        <v>380000</v>
      </c>
      <c r="T177" s="68">
        <f t="shared" si="143"/>
        <v>302161.44694237638</v>
      </c>
      <c r="U177" s="68">
        <f t="shared" si="144"/>
        <v>297284.19017499062</v>
      </c>
      <c r="V177" s="69">
        <f t="shared" si="145"/>
        <v>0.75448244313795765</v>
      </c>
      <c r="W177" s="68">
        <f t="shared" si="139"/>
        <v>394024</v>
      </c>
      <c r="X177" s="68">
        <f t="shared" si="140"/>
        <v>3152192</v>
      </c>
      <c r="Y177" s="61" t="s">
        <v>166</v>
      </c>
      <c r="Z177" s="68">
        <v>2</v>
      </c>
      <c r="AA177" s="68">
        <f t="shared" si="146"/>
        <v>788048</v>
      </c>
      <c r="AB177" s="135"/>
      <c r="AC177" s="144"/>
      <c r="AD177" s="65"/>
      <c r="AF177" s="73"/>
    </row>
    <row r="178" spans="1:33" ht="39.75" customHeight="1" x14ac:dyDescent="0.25">
      <c r="A178" s="150">
        <v>116</v>
      </c>
      <c r="B178" s="151">
        <v>54760</v>
      </c>
      <c r="C178" s="328" t="s">
        <v>101</v>
      </c>
      <c r="D178" s="328"/>
      <c r="E178" s="190" t="s">
        <v>31</v>
      </c>
      <c r="F178" s="150">
        <v>0</v>
      </c>
      <c r="G178" s="191">
        <v>6</v>
      </c>
      <c r="H178" s="191">
        <v>6</v>
      </c>
      <c r="I178" s="153">
        <v>72154032</v>
      </c>
      <c r="J178" s="68">
        <v>340000</v>
      </c>
      <c r="K178" s="68">
        <f t="shared" si="135"/>
        <v>2040000</v>
      </c>
      <c r="L178" s="68">
        <v>91000</v>
      </c>
      <c r="M178" s="68">
        <f t="shared" si="136"/>
        <v>546000</v>
      </c>
      <c r="N178" s="68">
        <v>228120</v>
      </c>
      <c r="O178" s="68">
        <f t="shared" si="137"/>
        <v>1368720</v>
      </c>
      <c r="P178" s="68">
        <f t="shared" si="138"/>
        <v>91000</v>
      </c>
      <c r="Q178" s="68">
        <f t="shared" si="138"/>
        <v>546000</v>
      </c>
      <c r="R178" s="68">
        <f t="shared" si="141"/>
        <v>219706.66666666666</v>
      </c>
      <c r="S178" s="68">
        <f t="shared" si="142"/>
        <v>228120</v>
      </c>
      <c r="T178" s="68">
        <f t="shared" si="143"/>
        <v>191820.29626724054</v>
      </c>
      <c r="U178" s="68">
        <f t="shared" si="144"/>
        <v>124713.02311039263</v>
      </c>
      <c r="V178" s="69">
        <f t="shared" si="145"/>
        <v>0.56763422340571967</v>
      </c>
      <c r="W178" s="68">
        <f t="shared" si="139"/>
        <v>219706.66666666666</v>
      </c>
      <c r="X178" s="68">
        <f t="shared" si="140"/>
        <v>1318240</v>
      </c>
      <c r="Y178" s="61" t="s">
        <v>166</v>
      </c>
      <c r="Z178" s="68">
        <v>2</v>
      </c>
      <c r="AA178" s="68">
        <f t="shared" si="146"/>
        <v>439413.33333333331</v>
      </c>
      <c r="AB178" s="135"/>
      <c r="AC178" s="144"/>
      <c r="AD178" s="65"/>
      <c r="AF178" s="73"/>
    </row>
    <row r="179" spans="1:33" ht="35.25" customHeight="1" x14ac:dyDescent="0.25">
      <c r="A179" s="150">
        <v>117</v>
      </c>
      <c r="B179" s="151">
        <v>54760</v>
      </c>
      <c r="C179" s="328" t="s">
        <v>102</v>
      </c>
      <c r="D179" s="328" t="s">
        <v>103</v>
      </c>
      <c r="E179" s="190" t="s">
        <v>18</v>
      </c>
      <c r="F179" s="150">
        <v>0</v>
      </c>
      <c r="G179" s="191">
        <v>35</v>
      </c>
      <c r="H179" s="191">
        <v>35</v>
      </c>
      <c r="I179" s="153">
        <v>72154032</v>
      </c>
      <c r="J179" s="68">
        <v>34000</v>
      </c>
      <c r="K179" s="68">
        <f t="shared" si="135"/>
        <v>1190000</v>
      </c>
      <c r="L179" s="68">
        <v>104000</v>
      </c>
      <c r="M179" s="68">
        <f t="shared" si="136"/>
        <v>3640000</v>
      </c>
      <c r="N179" s="68">
        <v>924800</v>
      </c>
      <c r="O179" s="68">
        <f t="shared" si="137"/>
        <v>32368000</v>
      </c>
      <c r="P179" s="68">
        <f t="shared" si="138"/>
        <v>34000</v>
      </c>
      <c r="Q179" s="68">
        <f t="shared" si="138"/>
        <v>1190000</v>
      </c>
      <c r="R179" s="68">
        <f t="shared" si="141"/>
        <v>354266.66666666669</v>
      </c>
      <c r="S179" s="68">
        <f t="shared" si="142"/>
        <v>104000</v>
      </c>
      <c r="T179" s="68">
        <f t="shared" si="143"/>
        <v>148429.4320963104</v>
      </c>
      <c r="U179" s="68">
        <f t="shared" si="144"/>
        <v>495334.44593863381</v>
      </c>
      <c r="V179" s="69">
        <f t="shared" si="145"/>
        <v>1.3981965918478561</v>
      </c>
      <c r="W179" s="68">
        <f t="shared" si="139"/>
        <v>354266.66666666669</v>
      </c>
      <c r="X179" s="68">
        <f t="shared" si="140"/>
        <v>12399333.333333334</v>
      </c>
      <c r="Y179" s="61" t="s">
        <v>166</v>
      </c>
      <c r="Z179" s="68">
        <v>19</v>
      </c>
      <c r="AA179" s="68">
        <f t="shared" si="146"/>
        <v>6731066.666666667</v>
      </c>
      <c r="AB179" s="135"/>
      <c r="AC179" s="144"/>
      <c r="AD179" s="65"/>
      <c r="AF179" s="73"/>
    </row>
    <row r="180" spans="1:33" ht="42.75" customHeight="1" x14ac:dyDescent="0.25">
      <c r="A180" s="150">
        <v>118</v>
      </c>
      <c r="B180" s="151">
        <v>54760</v>
      </c>
      <c r="C180" s="327" t="s">
        <v>137</v>
      </c>
      <c r="D180" s="327" t="s">
        <v>138</v>
      </c>
      <c r="E180" s="190" t="s">
        <v>31</v>
      </c>
      <c r="F180" s="150">
        <v>0</v>
      </c>
      <c r="G180" s="191">
        <v>38</v>
      </c>
      <c r="H180" s="191">
        <v>38</v>
      </c>
      <c r="I180" s="153">
        <v>72152303</v>
      </c>
      <c r="J180" s="72">
        <v>650000</v>
      </c>
      <c r="K180" s="72">
        <f t="shared" si="135"/>
        <v>24700000</v>
      </c>
      <c r="L180" s="72">
        <v>260000</v>
      </c>
      <c r="M180" s="72">
        <f t="shared" si="136"/>
        <v>9880000</v>
      </c>
      <c r="N180" s="72">
        <v>1896000</v>
      </c>
      <c r="O180" s="68">
        <f t="shared" si="137"/>
        <v>72048000</v>
      </c>
      <c r="P180" s="68">
        <f t="shared" si="138"/>
        <v>260000</v>
      </c>
      <c r="Q180" s="68">
        <f t="shared" si="138"/>
        <v>9880000</v>
      </c>
      <c r="R180" s="68">
        <f t="shared" si="141"/>
        <v>935333.33333333337</v>
      </c>
      <c r="S180" s="68">
        <f t="shared" si="142"/>
        <v>650000</v>
      </c>
      <c r="T180" s="68">
        <f t="shared" si="143"/>
        <v>684292.34109376452</v>
      </c>
      <c r="U180" s="68">
        <f t="shared" si="144"/>
        <v>854508.8257784897</v>
      </c>
      <c r="V180" s="69">
        <f t="shared" si="145"/>
        <v>0.91358748301335313</v>
      </c>
      <c r="W180" s="68">
        <f t="shared" si="139"/>
        <v>935333.33333333337</v>
      </c>
      <c r="X180" s="68">
        <f t="shared" si="140"/>
        <v>35542666.666666672</v>
      </c>
      <c r="Y180" s="61" t="s">
        <v>166</v>
      </c>
      <c r="Z180" s="68">
        <v>15</v>
      </c>
      <c r="AA180" s="68">
        <f t="shared" si="146"/>
        <v>14030000</v>
      </c>
      <c r="AB180" s="135"/>
      <c r="AC180" s="144"/>
      <c r="AD180" s="65"/>
      <c r="AE180" s="140"/>
      <c r="AF180" s="73"/>
    </row>
    <row r="181" spans="1:33" x14ac:dyDescent="0.25">
      <c r="A181" s="343"/>
      <c r="B181" s="343"/>
      <c r="C181" s="343"/>
      <c r="D181" s="343"/>
      <c r="E181" s="343"/>
      <c r="F181" s="343"/>
      <c r="G181" s="343"/>
      <c r="H181" s="343"/>
      <c r="I181" s="343"/>
      <c r="J181" s="78"/>
      <c r="K181" s="78"/>
      <c r="L181" s="78"/>
      <c r="M181" s="78"/>
      <c r="N181" s="78"/>
      <c r="O181" s="78"/>
      <c r="P181" s="78"/>
      <c r="Q181" s="78"/>
      <c r="R181" s="74"/>
      <c r="S181" s="74"/>
      <c r="T181" s="74"/>
      <c r="U181" s="74"/>
      <c r="V181" s="74"/>
      <c r="W181" s="74"/>
      <c r="X181" s="74"/>
      <c r="Y181" s="74"/>
      <c r="AC181" s="65"/>
      <c r="AD181" s="65"/>
      <c r="AF181" s="73"/>
    </row>
    <row r="182" spans="1:33" x14ac:dyDescent="0.25">
      <c r="A182" s="174" t="s">
        <v>139</v>
      </c>
      <c r="B182" s="174"/>
      <c r="C182" s="174"/>
      <c r="D182" s="174"/>
      <c r="E182" s="335" t="s">
        <v>1</v>
      </c>
      <c r="F182" s="335"/>
      <c r="G182" s="335"/>
      <c r="H182" s="335"/>
      <c r="I182" s="222">
        <v>164000001829</v>
      </c>
      <c r="J182" s="78"/>
      <c r="K182" s="78"/>
      <c r="L182" s="78"/>
      <c r="M182" s="78"/>
      <c r="N182" s="78"/>
      <c r="O182" s="78"/>
      <c r="P182" s="78"/>
      <c r="Q182" s="78"/>
      <c r="R182" s="74"/>
      <c r="S182" s="74"/>
      <c r="T182" s="74"/>
      <c r="U182" s="74"/>
      <c r="V182" s="74"/>
      <c r="W182" s="74"/>
      <c r="X182" s="74"/>
      <c r="Y182" s="74"/>
      <c r="AC182" s="65"/>
      <c r="AD182" s="65"/>
      <c r="AF182" s="73"/>
    </row>
    <row r="183" spans="1:33" x14ac:dyDescent="0.25">
      <c r="A183" s="320" t="s">
        <v>2</v>
      </c>
      <c r="B183" s="320"/>
      <c r="C183" s="320"/>
      <c r="D183" s="320"/>
      <c r="E183" s="320" t="s">
        <v>3</v>
      </c>
      <c r="F183" s="320"/>
      <c r="G183" s="320" t="s">
        <v>4</v>
      </c>
      <c r="H183" s="320"/>
      <c r="I183" s="320"/>
      <c r="J183" s="78"/>
      <c r="K183" s="78"/>
      <c r="L183" s="78"/>
      <c r="M183" s="78"/>
      <c r="N183" s="78"/>
      <c r="O183" s="78"/>
      <c r="P183" s="78"/>
      <c r="Q183" s="78"/>
      <c r="R183" s="74"/>
      <c r="S183" s="74"/>
      <c r="T183" s="74"/>
      <c r="U183" s="74"/>
      <c r="V183" s="74"/>
      <c r="W183" s="74"/>
      <c r="X183" s="74"/>
      <c r="Y183" s="74"/>
      <c r="AC183" s="226"/>
      <c r="AD183" s="226"/>
      <c r="AE183" s="140"/>
      <c r="AF183" s="114"/>
      <c r="AG183" s="227"/>
    </row>
    <row r="184" spans="1:33" ht="15" customHeight="1" x14ac:dyDescent="0.25">
      <c r="A184" s="320" t="s">
        <v>27</v>
      </c>
      <c r="B184" s="320"/>
      <c r="C184" s="320"/>
      <c r="D184" s="320"/>
      <c r="E184" s="320" t="s">
        <v>28</v>
      </c>
      <c r="F184" s="320"/>
      <c r="G184" s="320"/>
      <c r="H184" s="320"/>
      <c r="I184" s="320"/>
      <c r="J184" s="262" t="s">
        <v>162</v>
      </c>
      <c r="K184" s="262"/>
      <c r="L184" s="263" t="s">
        <v>164</v>
      </c>
      <c r="M184" s="263"/>
      <c r="N184" s="264" t="s">
        <v>163</v>
      </c>
      <c r="O184" s="264"/>
      <c r="P184" s="265" t="s">
        <v>159</v>
      </c>
      <c r="Q184" s="265"/>
      <c r="R184" s="266" t="s">
        <v>166</v>
      </c>
      <c r="S184" s="331" t="s">
        <v>167</v>
      </c>
      <c r="T184" s="331" t="s">
        <v>168</v>
      </c>
      <c r="U184" s="331" t="s">
        <v>169</v>
      </c>
      <c r="V184" s="323" t="s">
        <v>174</v>
      </c>
      <c r="W184" s="325" t="s">
        <v>190</v>
      </c>
      <c r="X184" s="133"/>
      <c r="Y184" s="326" t="s">
        <v>171</v>
      </c>
      <c r="Z184" s="300" t="s">
        <v>183</v>
      </c>
      <c r="AA184" s="301"/>
      <c r="AB184" s="314" t="s">
        <v>197</v>
      </c>
      <c r="AC184" s="314" t="s">
        <v>198</v>
      </c>
      <c r="AD184" s="226"/>
      <c r="AE184" s="140"/>
      <c r="AF184" s="114"/>
      <c r="AG184" s="227"/>
    </row>
    <row r="185" spans="1:33" ht="27" customHeight="1" x14ac:dyDescent="0.25">
      <c r="A185" s="146" t="s">
        <v>7</v>
      </c>
      <c r="B185" s="147" t="s">
        <v>8</v>
      </c>
      <c r="C185" s="320" t="s">
        <v>9</v>
      </c>
      <c r="D185" s="320"/>
      <c r="E185" s="147" t="s">
        <v>10</v>
      </c>
      <c r="F185" s="148" t="s">
        <v>11</v>
      </c>
      <c r="G185" s="147" t="s">
        <v>12</v>
      </c>
      <c r="H185" s="148" t="s">
        <v>13</v>
      </c>
      <c r="I185" s="147" t="s">
        <v>14</v>
      </c>
      <c r="J185" s="121" t="s">
        <v>160</v>
      </c>
      <c r="K185" s="121" t="s">
        <v>161</v>
      </c>
      <c r="L185" s="122" t="s">
        <v>160</v>
      </c>
      <c r="M185" s="122" t="s">
        <v>161</v>
      </c>
      <c r="N185" s="123" t="s">
        <v>160</v>
      </c>
      <c r="O185" s="123" t="s">
        <v>161</v>
      </c>
      <c r="P185" s="76" t="s">
        <v>160</v>
      </c>
      <c r="Q185" s="76" t="s">
        <v>161</v>
      </c>
      <c r="R185" s="266"/>
      <c r="S185" s="331"/>
      <c r="T185" s="331"/>
      <c r="U185" s="331"/>
      <c r="V185" s="324"/>
      <c r="W185" s="325"/>
      <c r="X185" s="134" t="s">
        <v>161</v>
      </c>
      <c r="Y185" s="326"/>
      <c r="Z185" s="124" t="s">
        <v>185</v>
      </c>
      <c r="AA185" s="124" t="s">
        <v>161</v>
      </c>
      <c r="AB185" s="315"/>
      <c r="AC185" s="315"/>
      <c r="AD185" s="226"/>
      <c r="AE185" s="140"/>
      <c r="AF185" s="114"/>
      <c r="AG185" s="227"/>
    </row>
    <row r="186" spans="1:33" ht="24" customHeight="1" x14ac:dyDescent="0.25">
      <c r="A186" s="150">
        <v>119</v>
      </c>
      <c r="B186" s="151">
        <v>54522</v>
      </c>
      <c r="C186" s="318" t="s">
        <v>38</v>
      </c>
      <c r="D186" s="318"/>
      <c r="E186" s="151" t="s">
        <v>39</v>
      </c>
      <c r="F186" s="150">
        <v>0</v>
      </c>
      <c r="G186" s="152">
        <v>25.67</v>
      </c>
      <c r="H186" s="152">
        <v>25.67</v>
      </c>
      <c r="I186" s="153">
        <v>72152601</v>
      </c>
      <c r="J186" s="68">
        <v>35000</v>
      </c>
      <c r="K186" s="68">
        <f>H186*J186</f>
        <v>898450.00000000012</v>
      </c>
      <c r="L186" s="68">
        <v>52000</v>
      </c>
      <c r="M186" s="68">
        <f>H186*L186</f>
        <v>1334840</v>
      </c>
      <c r="N186" s="68">
        <v>85702</v>
      </c>
      <c r="O186" s="68">
        <f>H186*N186</f>
        <v>2199970.3400000003</v>
      </c>
      <c r="P186" s="68">
        <f t="shared" ref="P186:Q189" si="147">MIN(J186,L186,N186)</f>
        <v>35000</v>
      </c>
      <c r="Q186" s="68">
        <f t="shared" si="147"/>
        <v>898450.00000000012</v>
      </c>
      <c r="R186" s="68">
        <f>AVERAGE(J186,L186,N186)</f>
        <v>57567.333333333336</v>
      </c>
      <c r="S186" s="68">
        <f>MEDIAN(J186,L186,N186)</f>
        <v>52000</v>
      </c>
      <c r="T186" s="68">
        <f>GEOMEAN(J186,L186,N186)</f>
        <v>53829.554018620489</v>
      </c>
      <c r="U186" s="68">
        <f>STDEV(J186,L186,N186)</f>
        <v>25805.418061588018</v>
      </c>
      <c r="V186" s="69">
        <f>U186/R186</f>
        <v>0.4482649545735663</v>
      </c>
      <c r="W186" s="132">
        <f>+P186</f>
        <v>35000</v>
      </c>
      <c r="X186" s="132">
        <f>H186*W186</f>
        <v>898450.00000000012</v>
      </c>
      <c r="Y186" s="60" t="s">
        <v>173</v>
      </c>
      <c r="Z186" s="68">
        <v>12.83</v>
      </c>
      <c r="AA186" s="68">
        <f>W186*Z186</f>
        <v>449050</v>
      </c>
      <c r="AB186" s="135"/>
      <c r="AC186" s="228"/>
      <c r="AD186" s="226"/>
      <c r="AE186" s="140"/>
      <c r="AF186" s="114"/>
      <c r="AG186" s="227"/>
    </row>
    <row r="187" spans="1:33" ht="30.75" customHeight="1" x14ac:dyDescent="0.25">
      <c r="A187" s="150">
        <v>120</v>
      </c>
      <c r="B187" s="151">
        <v>54522</v>
      </c>
      <c r="C187" s="318" t="s">
        <v>40</v>
      </c>
      <c r="D187" s="318" t="s">
        <v>114</v>
      </c>
      <c r="E187" s="151" t="s">
        <v>18</v>
      </c>
      <c r="F187" s="150">
        <v>0</v>
      </c>
      <c r="G187" s="152">
        <v>60</v>
      </c>
      <c r="H187" s="152">
        <v>60</v>
      </c>
      <c r="I187" s="153">
        <v>72152601</v>
      </c>
      <c r="J187" s="68">
        <v>38000</v>
      </c>
      <c r="K187" s="68">
        <f>H187*J187</f>
        <v>2280000</v>
      </c>
      <c r="L187" s="68">
        <v>67600</v>
      </c>
      <c r="M187" s="68">
        <f>H187*L187</f>
        <v>4056000</v>
      </c>
      <c r="N187" s="68">
        <v>45025</v>
      </c>
      <c r="O187" s="68">
        <f>H187*N187</f>
        <v>2701500</v>
      </c>
      <c r="P187" s="68">
        <f t="shared" si="147"/>
        <v>38000</v>
      </c>
      <c r="Q187" s="68">
        <f t="shared" si="147"/>
        <v>2280000</v>
      </c>
      <c r="R187" s="68">
        <f t="shared" ref="R187:R189" si="148">AVERAGE(J187,L187,N187)</f>
        <v>50208.333333333336</v>
      </c>
      <c r="S187" s="68">
        <f t="shared" ref="S187:S189" si="149">MEDIAN(J187,L187,N187)</f>
        <v>45025</v>
      </c>
      <c r="T187" s="68">
        <f t="shared" ref="T187:T189" si="150">GEOMEAN(J187,L187,N187)</f>
        <v>48722.325032866414</v>
      </c>
      <c r="U187" s="68">
        <f t="shared" ref="U187:U189" si="151">STDEV(J187,L187,N187)</f>
        <v>15465.775387394371</v>
      </c>
      <c r="V187" s="69">
        <f t="shared" ref="V187:V189" si="152">U187/R187</f>
        <v>0.30803204091075925</v>
      </c>
      <c r="W187" s="68">
        <f>+P187</f>
        <v>38000</v>
      </c>
      <c r="X187" s="68">
        <f>H187*W187</f>
        <v>2280000</v>
      </c>
      <c r="Y187" s="60" t="s">
        <v>173</v>
      </c>
      <c r="Z187" s="68">
        <v>25</v>
      </c>
      <c r="AA187" s="68">
        <f t="shared" ref="AA187:AA189" si="153">W187*Z187</f>
        <v>950000</v>
      </c>
      <c r="AB187" s="135"/>
      <c r="AC187" s="228"/>
      <c r="AD187" s="226"/>
      <c r="AE187" s="140"/>
      <c r="AF187" s="114"/>
      <c r="AG187" s="227"/>
    </row>
    <row r="188" spans="1:33" ht="29.25" customHeight="1" x14ac:dyDescent="0.25">
      <c r="A188" s="150">
        <v>121</v>
      </c>
      <c r="B188" s="150">
        <v>54560</v>
      </c>
      <c r="C188" s="328" t="s">
        <v>111</v>
      </c>
      <c r="D188" s="328"/>
      <c r="E188" s="151" t="s">
        <v>18</v>
      </c>
      <c r="F188" s="150">
        <v>0</v>
      </c>
      <c r="G188" s="152">
        <v>161</v>
      </c>
      <c r="H188" s="152">
        <v>161</v>
      </c>
      <c r="I188" s="153">
        <v>72101501</v>
      </c>
      <c r="J188" s="68">
        <v>12000</v>
      </c>
      <c r="K188" s="68">
        <f>H188*J188</f>
        <v>1932000</v>
      </c>
      <c r="L188" s="68">
        <v>15600</v>
      </c>
      <c r="M188" s="68">
        <f>H188*L188</f>
        <v>2511600</v>
      </c>
      <c r="N188" s="68">
        <v>25287</v>
      </c>
      <c r="O188" s="68">
        <f>H188*N188</f>
        <v>4071207</v>
      </c>
      <c r="P188" s="68">
        <f t="shared" si="147"/>
        <v>12000</v>
      </c>
      <c r="Q188" s="68">
        <f t="shared" si="147"/>
        <v>1932000</v>
      </c>
      <c r="R188" s="68">
        <f t="shared" si="148"/>
        <v>17629</v>
      </c>
      <c r="S188" s="68">
        <f t="shared" si="149"/>
        <v>15600</v>
      </c>
      <c r="T188" s="68">
        <f t="shared" si="150"/>
        <v>16790.658071529262</v>
      </c>
      <c r="U188" s="68">
        <f t="shared" si="151"/>
        <v>6871.9519061180863</v>
      </c>
      <c r="V188" s="69">
        <f t="shared" si="152"/>
        <v>0.38980951308174522</v>
      </c>
      <c r="W188" s="68">
        <f>+P188</f>
        <v>12000</v>
      </c>
      <c r="X188" s="68">
        <f>H188*W188</f>
        <v>1932000</v>
      </c>
      <c r="Y188" s="62" t="s">
        <v>173</v>
      </c>
      <c r="Z188" s="68">
        <v>80</v>
      </c>
      <c r="AA188" s="68">
        <f t="shared" si="153"/>
        <v>960000</v>
      </c>
      <c r="AB188" s="135"/>
      <c r="AC188" s="228"/>
      <c r="AD188" s="226"/>
      <c r="AE188" s="140"/>
      <c r="AF188" s="114"/>
      <c r="AG188" s="227"/>
    </row>
    <row r="189" spans="1:33" ht="27.75" customHeight="1" x14ac:dyDescent="0.25">
      <c r="A189" s="150">
        <v>122</v>
      </c>
      <c r="B189" s="151">
        <v>54522</v>
      </c>
      <c r="C189" s="328" t="s">
        <v>117</v>
      </c>
      <c r="D189" s="328" t="s">
        <v>118</v>
      </c>
      <c r="E189" s="151" t="s">
        <v>18</v>
      </c>
      <c r="F189" s="150">
        <v>0</v>
      </c>
      <c r="G189" s="152">
        <v>170</v>
      </c>
      <c r="H189" s="152">
        <v>170</v>
      </c>
      <c r="I189" s="153">
        <v>72152605</v>
      </c>
      <c r="J189" s="68">
        <v>58000</v>
      </c>
      <c r="K189" s="68">
        <f>H189*J189</f>
        <v>9860000</v>
      </c>
      <c r="L189" s="68">
        <v>39000</v>
      </c>
      <c r="M189" s="68">
        <f>H189*L189</f>
        <v>6630000</v>
      </c>
      <c r="N189" s="68">
        <v>75460</v>
      </c>
      <c r="O189" s="68">
        <f>H189*N189</f>
        <v>12828200</v>
      </c>
      <c r="P189" s="68">
        <f t="shared" si="147"/>
        <v>39000</v>
      </c>
      <c r="Q189" s="68">
        <f t="shared" si="147"/>
        <v>6630000</v>
      </c>
      <c r="R189" s="68">
        <f t="shared" si="148"/>
        <v>57486.666666666664</v>
      </c>
      <c r="S189" s="68">
        <f t="shared" si="149"/>
        <v>58000</v>
      </c>
      <c r="T189" s="68">
        <f t="shared" si="150"/>
        <v>55471.486042914912</v>
      </c>
      <c r="U189" s="68">
        <f t="shared" si="151"/>
        <v>18235.419746562813</v>
      </c>
      <c r="V189" s="69">
        <f t="shared" si="152"/>
        <v>0.31721129096421458</v>
      </c>
      <c r="W189" s="68">
        <f>+P189</f>
        <v>39000</v>
      </c>
      <c r="X189" s="68">
        <f>H189*W189</f>
        <v>6630000</v>
      </c>
      <c r="Y189" s="60" t="s">
        <v>188</v>
      </c>
      <c r="Z189" s="68">
        <v>85</v>
      </c>
      <c r="AA189" s="68">
        <f t="shared" si="153"/>
        <v>3315000</v>
      </c>
      <c r="AB189" s="135"/>
      <c r="AC189" s="228"/>
      <c r="AD189" s="226"/>
      <c r="AE189" s="140"/>
      <c r="AF189" s="114"/>
      <c r="AG189" s="227"/>
    </row>
    <row r="190" spans="1:33" x14ac:dyDescent="0.25">
      <c r="A190" s="168"/>
      <c r="B190" s="168"/>
      <c r="C190" s="169"/>
      <c r="D190" s="169"/>
      <c r="E190" s="168"/>
      <c r="F190" s="168"/>
      <c r="G190" s="170"/>
      <c r="H190" s="170"/>
      <c r="I190" s="168"/>
      <c r="J190" s="78"/>
      <c r="K190" s="78"/>
      <c r="L190" s="78"/>
      <c r="M190" s="78"/>
      <c r="N190" s="78"/>
      <c r="O190" s="78"/>
      <c r="P190" s="78"/>
      <c r="Q190" s="78"/>
      <c r="R190" s="74"/>
      <c r="S190" s="74"/>
      <c r="T190" s="74"/>
      <c r="U190" s="74"/>
      <c r="V190" s="74"/>
      <c r="W190" s="74"/>
      <c r="X190" s="74"/>
      <c r="Y190" s="74"/>
      <c r="AC190" s="226"/>
      <c r="AD190" s="226"/>
      <c r="AE190" s="140"/>
      <c r="AF190" s="114"/>
      <c r="AG190" s="227"/>
    </row>
    <row r="191" spans="1:33" x14ac:dyDescent="0.25">
      <c r="A191" s="320" t="s">
        <v>2</v>
      </c>
      <c r="B191" s="320"/>
      <c r="C191" s="320"/>
      <c r="D191" s="320"/>
      <c r="E191" s="320" t="s">
        <v>3</v>
      </c>
      <c r="F191" s="320"/>
      <c r="G191" s="320" t="s">
        <v>4</v>
      </c>
      <c r="H191" s="320"/>
      <c r="I191" s="320"/>
      <c r="J191" s="78"/>
      <c r="K191" s="78"/>
      <c r="L191" s="78"/>
      <c r="M191" s="78"/>
      <c r="N191" s="78"/>
      <c r="O191" s="78"/>
      <c r="P191" s="78"/>
      <c r="Q191" s="78"/>
      <c r="R191" s="74"/>
      <c r="S191" s="74"/>
      <c r="T191" s="74"/>
      <c r="U191" s="74"/>
      <c r="V191" s="74"/>
      <c r="W191" s="74"/>
      <c r="X191" s="74"/>
      <c r="Y191" s="74"/>
      <c r="AC191" s="226"/>
      <c r="AD191" s="226"/>
      <c r="AE191" s="140"/>
      <c r="AF191" s="114"/>
      <c r="AG191" s="227"/>
    </row>
    <row r="192" spans="1:33" ht="15" customHeight="1" x14ac:dyDescent="0.25">
      <c r="A192" s="320" t="s">
        <v>51</v>
      </c>
      <c r="B192" s="320"/>
      <c r="C192" s="320"/>
      <c r="D192" s="320"/>
      <c r="E192" s="320" t="s">
        <v>52</v>
      </c>
      <c r="F192" s="320"/>
      <c r="G192" s="320"/>
      <c r="H192" s="320"/>
      <c r="I192" s="320"/>
      <c r="J192" s="262" t="s">
        <v>162</v>
      </c>
      <c r="K192" s="262"/>
      <c r="L192" s="263" t="s">
        <v>164</v>
      </c>
      <c r="M192" s="263"/>
      <c r="N192" s="264" t="s">
        <v>163</v>
      </c>
      <c r="O192" s="264"/>
      <c r="P192" s="265" t="s">
        <v>159</v>
      </c>
      <c r="Q192" s="265"/>
      <c r="R192" s="266" t="s">
        <v>166</v>
      </c>
      <c r="S192" s="331" t="s">
        <v>167</v>
      </c>
      <c r="T192" s="331" t="s">
        <v>168</v>
      </c>
      <c r="U192" s="331" t="s">
        <v>169</v>
      </c>
      <c r="V192" s="323" t="s">
        <v>174</v>
      </c>
      <c r="W192" s="325" t="s">
        <v>190</v>
      </c>
      <c r="X192" s="133"/>
      <c r="Y192" s="326" t="s">
        <v>171</v>
      </c>
      <c r="Z192" s="300" t="s">
        <v>183</v>
      </c>
      <c r="AA192" s="301"/>
      <c r="AB192" s="314" t="s">
        <v>197</v>
      </c>
      <c r="AC192" s="314" t="s">
        <v>198</v>
      </c>
      <c r="AD192" s="226"/>
      <c r="AE192" s="140"/>
      <c r="AF192" s="114"/>
      <c r="AG192" s="227"/>
    </row>
    <row r="193" spans="1:33" ht="34.5" customHeight="1" x14ac:dyDescent="0.25">
      <c r="A193" s="146" t="s">
        <v>7</v>
      </c>
      <c r="B193" s="147" t="s">
        <v>8</v>
      </c>
      <c r="C193" s="320" t="s">
        <v>9</v>
      </c>
      <c r="D193" s="320"/>
      <c r="E193" s="147" t="s">
        <v>10</v>
      </c>
      <c r="F193" s="148" t="s">
        <v>11</v>
      </c>
      <c r="G193" s="147" t="s">
        <v>12</v>
      </c>
      <c r="H193" s="148" t="s">
        <v>13</v>
      </c>
      <c r="I193" s="147" t="s">
        <v>14</v>
      </c>
      <c r="J193" s="121" t="s">
        <v>160</v>
      </c>
      <c r="K193" s="121" t="s">
        <v>161</v>
      </c>
      <c r="L193" s="122" t="s">
        <v>160</v>
      </c>
      <c r="M193" s="122" t="s">
        <v>161</v>
      </c>
      <c r="N193" s="123" t="s">
        <v>160</v>
      </c>
      <c r="O193" s="123" t="s">
        <v>161</v>
      </c>
      <c r="P193" s="76" t="s">
        <v>160</v>
      </c>
      <c r="Q193" s="76" t="s">
        <v>161</v>
      </c>
      <c r="R193" s="266"/>
      <c r="S193" s="331"/>
      <c r="T193" s="331"/>
      <c r="U193" s="331"/>
      <c r="V193" s="324"/>
      <c r="W193" s="325"/>
      <c r="X193" s="134" t="s">
        <v>161</v>
      </c>
      <c r="Y193" s="326"/>
      <c r="Z193" s="124" t="s">
        <v>185</v>
      </c>
      <c r="AA193" s="124" t="s">
        <v>161</v>
      </c>
      <c r="AB193" s="315"/>
      <c r="AC193" s="315"/>
      <c r="AD193" s="226"/>
      <c r="AE193" s="140"/>
      <c r="AF193" s="114"/>
      <c r="AG193" s="227"/>
    </row>
    <row r="194" spans="1:33" ht="47.25" customHeight="1" x14ac:dyDescent="0.25">
      <c r="A194" s="150">
        <v>123</v>
      </c>
      <c r="B194" s="151">
        <v>54611</v>
      </c>
      <c r="C194" s="327" t="s">
        <v>123</v>
      </c>
      <c r="D194" s="327"/>
      <c r="E194" s="151" t="s">
        <v>58</v>
      </c>
      <c r="F194" s="150">
        <v>0</v>
      </c>
      <c r="G194" s="152">
        <v>8</v>
      </c>
      <c r="H194" s="152">
        <v>8</v>
      </c>
      <c r="I194" s="153" t="s">
        <v>124</v>
      </c>
      <c r="J194" s="68">
        <v>165000</v>
      </c>
      <c r="K194" s="68">
        <f>H194*J194</f>
        <v>1320000</v>
      </c>
      <c r="L194" s="68">
        <v>52000</v>
      </c>
      <c r="M194" s="68">
        <f>H194*L194</f>
        <v>416000</v>
      </c>
      <c r="N194" s="68">
        <v>91000</v>
      </c>
      <c r="O194" s="68">
        <f>H194*N194</f>
        <v>728000</v>
      </c>
      <c r="P194" s="68">
        <f t="shared" ref="P194:Q196" si="154">MIN(J194,L194,N194)</f>
        <v>52000</v>
      </c>
      <c r="Q194" s="68">
        <f t="shared" si="154"/>
        <v>416000</v>
      </c>
      <c r="R194" s="68">
        <f>AVERAGE(J194,L194,N194)</f>
        <v>102666.66666666667</v>
      </c>
      <c r="S194" s="68">
        <f>MEDIAN(J194,L194,N194)</f>
        <v>91000</v>
      </c>
      <c r="T194" s="68">
        <f>GEOMEAN(J194,L194,N194)</f>
        <v>92082.314483152251</v>
      </c>
      <c r="U194" s="68">
        <f>STDEV(J194,L194,N194)</f>
        <v>57396.283271073691</v>
      </c>
      <c r="V194" s="69">
        <f>U194/R194</f>
        <v>0.55905470718578265</v>
      </c>
      <c r="W194" s="132">
        <f>+R194</f>
        <v>102666.66666666667</v>
      </c>
      <c r="X194" s="132">
        <f>H194*W194</f>
        <v>821333.33333333337</v>
      </c>
      <c r="Y194" s="61" t="s">
        <v>166</v>
      </c>
      <c r="Z194" s="68">
        <v>4</v>
      </c>
      <c r="AA194" s="68">
        <f>W194*Z194</f>
        <v>410666.66666666669</v>
      </c>
      <c r="AB194" s="135"/>
      <c r="AC194" s="228"/>
      <c r="AD194" s="226"/>
      <c r="AE194" s="140"/>
      <c r="AF194" s="114"/>
      <c r="AG194" s="227"/>
    </row>
    <row r="195" spans="1:33" ht="48" customHeight="1" x14ac:dyDescent="0.25">
      <c r="A195" s="150">
        <v>124</v>
      </c>
      <c r="B195" s="151">
        <v>54611</v>
      </c>
      <c r="C195" s="318" t="s">
        <v>57</v>
      </c>
      <c r="D195" s="318"/>
      <c r="E195" s="151" t="s">
        <v>58</v>
      </c>
      <c r="F195" s="150">
        <v>0</v>
      </c>
      <c r="G195" s="152">
        <v>10</v>
      </c>
      <c r="H195" s="152">
        <v>10</v>
      </c>
      <c r="I195" s="153" t="s">
        <v>59</v>
      </c>
      <c r="J195" s="68">
        <v>70000</v>
      </c>
      <c r="K195" s="68">
        <f>H195*J195</f>
        <v>700000</v>
      </c>
      <c r="L195" s="68">
        <v>52000</v>
      </c>
      <c r="M195" s="68">
        <f>H195*L195</f>
        <v>520000</v>
      </c>
      <c r="N195" s="68">
        <v>78520</v>
      </c>
      <c r="O195" s="68">
        <f>H195*N195</f>
        <v>785200</v>
      </c>
      <c r="P195" s="68">
        <f t="shared" si="154"/>
        <v>52000</v>
      </c>
      <c r="Q195" s="68">
        <f t="shared" si="154"/>
        <v>520000</v>
      </c>
      <c r="R195" s="68">
        <f t="shared" ref="R195:R196" si="155">AVERAGE(J195,L195,N195)</f>
        <v>66840</v>
      </c>
      <c r="S195" s="68">
        <f t="shared" ref="S195:S196" si="156">MEDIAN(J195,L195,N195)</f>
        <v>70000</v>
      </c>
      <c r="T195" s="68">
        <f t="shared" ref="T195:T196" si="157">GEOMEAN(J195,L195,N195)</f>
        <v>65870.94462827043</v>
      </c>
      <c r="U195" s="68">
        <f t="shared" ref="U195:U196" si="158">STDEV(J195,L195,N195)</f>
        <v>13539.45346016596</v>
      </c>
      <c r="V195" s="69">
        <f t="shared" ref="V195:V196" si="159">U195/R195</f>
        <v>0.20256513255783901</v>
      </c>
      <c r="W195" s="68">
        <f>+P195</f>
        <v>52000</v>
      </c>
      <c r="X195" s="68">
        <f>H195*W195</f>
        <v>520000</v>
      </c>
      <c r="Y195" s="60" t="s">
        <v>173</v>
      </c>
      <c r="Z195" s="68">
        <v>3</v>
      </c>
      <c r="AA195" s="68">
        <f t="shared" ref="AA195:AA196" si="160">W195*Z195</f>
        <v>156000</v>
      </c>
      <c r="AB195" s="135"/>
      <c r="AC195" s="228"/>
      <c r="AD195" s="226"/>
      <c r="AE195" s="140"/>
      <c r="AF195" s="114"/>
      <c r="AG195" s="227"/>
    </row>
    <row r="196" spans="1:33" ht="133.5" customHeight="1" x14ac:dyDescent="0.25">
      <c r="A196" s="150">
        <v>125</v>
      </c>
      <c r="B196" s="151">
        <v>54611</v>
      </c>
      <c r="C196" s="347" t="s">
        <v>61</v>
      </c>
      <c r="D196" s="347" t="s">
        <v>62</v>
      </c>
      <c r="E196" s="151" t="s">
        <v>58</v>
      </c>
      <c r="F196" s="150">
        <v>0</v>
      </c>
      <c r="G196" s="152">
        <v>4</v>
      </c>
      <c r="H196" s="152">
        <v>4</v>
      </c>
      <c r="I196" s="153" t="s">
        <v>124</v>
      </c>
      <c r="J196" s="68">
        <v>140000</v>
      </c>
      <c r="K196" s="68">
        <f>H196*J196</f>
        <v>560000</v>
      </c>
      <c r="L196" s="68">
        <v>45500</v>
      </c>
      <c r="M196" s="68">
        <f>H196*L196</f>
        <v>182000</v>
      </c>
      <c r="N196" s="68">
        <v>51220</v>
      </c>
      <c r="O196" s="68">
        <f>H196*N196</f>
        <v>204880</v>
      </c>
      <c r="P196" s="68">
        <f t="shared" si="154"/>
        <v>45500</v>
      </c>
      <c r="Q196" s="68">
        <f t="shared" si="154"/>
        <v>182000</v>
      </c>
      <c r="R196" s="68">
        <f t="shared" si="155"/>
        <v>78906.666666666672</v>
      </c>
      <c r="S196" s="68">
        <f t="shared" si="156"/>
        <v>51220</v>
      </c>
      <c r="T196" s="68">
        <f t="shared" si="157"/>
        <v>68842.981187807614</v>
      </c>
      <c r="U196" s="68">
        <f t="shared" si="158"/>
        <v>52985.621949103646</v>
      </c>
      <c r="V196" s="69">
        <f t="shared" si="159"/>
        <v>0.67149740557329729</v>
      </c>
      <c r="W196" s="68">
        <f t="shared" ref="W196" si="161">+R196</f>
        <v>78906.666666666672</v>
      </c>
      <c r="X196" s="68">
        <f>H196*W196</f>
        <v>315626.66666666669</v>
      </c>
      <c r="Y196" s="61" t="s">
        <v>166</v>
      </c>
      <c r="Z196" s="68">
        <v>2</v>
      </c>
      <c r="AA196" s="68">
        <f t="shared" si="160"/>
        <v>157813.33333333334</v>
      </c>
      <c r="AB196" s="135"/>
      <c r="AC196" s="228"/>
      <c r="AD196" s="226"/>
      <c r="AE196" s="140"/>
      <c r="AF196" s="114"/>
      <c r="AG196" s="227"/>
    </row>
    <row r="197" spans="1:33" x14ac:dyDescent="0.25">
      <c r="A197" s="168"/>
      <c r="B197" s="168"/>
      <c r="C197" s="169"/>
      <c r="D197" s="169"/>
      <c r="E197" s="168"/>
      <c r="F197" s="168"/>
      <c r="G197" s="170"/>
      <c r="H197" s="170"/>
      <c r="I197" s="168"/>
      <c r="J197" s="78"/>
      <c r="K197" s="78"/>
      <c r="L197" s="78"/>
      <c r="M197" s="78"/>
      <c r="N197" s="78"/>
      <c r="O197" s="78"/>
      <c r="P197" s="78"/>
      <c r="Q197" s="78"/>
      <c r="R197" s="74"/>
      <c r="S197" s="74"/>
      <c r="T197" s="74"/>
      <c r="U197" s="74"/>
      <c r="V197" s="74"/>
      <c r="W197" s="74"/>
      <c r="X197" s="74"/>
      <c r="Y197" s="74"/>
      <c r="AC197" s="226"/>
      <c r="AD197" s="226"/>
      <c r="AE197" s="140"/>
      <c r="AF197" s="114"/>
      <c r="AG197" s="227"/>
    </row>
    <row r="198" spans="1:33" x14ac:dyDescent="0.25">
      <c r="A198" s="320" t="s">
        <v>2</v>
      </c>
      <c r="B198" s="320"/>
      <c r="C198" s="320"/>
      <c r="D198" s="320"/>
      <c r="E198" s="320" t="s">
        <v>3</v>
      </c>
      <c r="F198" s="320"/>
      <c r="G198" s="320" t="s">
        <v>4</v>
      </c>
      <c r="H198" s="320"/>
      <c r="I198" s="320"/>
      <c r="J198" s="78"/>
      <c r="K198" s="78"/>
      <c r="L198" s="78"/>
      <c r="M198" s="78"/>
      <c r="N198" s="78"/>
      <c r="O198" s="78"/>
      <c r="P198" s="78"/>
      <c r="Q198" s="78"/>
      <c r="R198" s="74"/>
      <c r="S198" s="74"/>
      <c r="T198" s="74"/>
      <c r="U198" s="74"/>
      <c r="V198" s="74"/>
      <c r="W198" s="74"/>
      <c r="X198" s="74"/>
      <c r="Y198" s="74"/>
      <c r="AC198" s="226"/>
      <c r="AD198" s="226"/>
      <c r="AE198" s="140"/>
      <c r="AF198" s="114"/>
      <c r="AG198" s="227"/>
    </row>
    <row r="199" spans="1:33" ht="15" customHeight="1" x14ac:dyDescent="0.25">
      <c r="A199" s="320" t="s">
        <v>95</v>
      </c>
      <c r="B199" s="320"/>
      <c r="C199" s="320"/>
      <c r="D199" s="320"/>
      <c r="E199" s="320" t="s">
        <v>96</v>
      </c>
      <c r="F199" s="320"/>
      <c r="G199" s="320"/>
      <c r="H199" s="320"/>
      <c r="I199" s="320"/>
      <c r="J199" s="262" t="s">
        <v>162</v>
      </c>
      <c r="K199" s="262"/>
      <c r="L199" s="263" t="s">
        <v>164</v>
      </c>
      <c r="M199" s="263"/>
      <c r="N199" s="264" t="s">
        <v>163</v>
      </c>
      <c r="O199" s="264"/>
      <c r="P199" s="265" t="s">
        <v>159</v>
      </c>
      <c r="Q199" s="265"/>
      <c r="R199" s="266" t="s">
        <v>166</v>
      </c>
      <c r="S199" s="331" t="s">
        <v>167</v>
      </c>
      <c r="T199" s="331" t="s">
        <v>168</v>
      </c>
      <c r="U199" s="331" t="s">
        <v>169</v>
      </c>
      <c r="V199" s="323" t="s">
        <v>174</v>
      </c>
      <c r="W199" s="325" t="s">
        <v>190</v>
      </c>
      <c r="X199" s="133"/>
      <c r="Y199" s="326" t="s">
        <v>171</v>
      </c>
      <c r="Z199" s="300" t="s">
        <v>183</v>
      </c>
      <c r="AA199" s="301"/>
      <c r="AB199" s="314" t="s">
        <v>197</v>
      </c>
      <c r="AC199" s="314" t="s">
        <v>198</v>
      </c>
      <c r="AD199" s="226"/>
      <c r="AE199" s="140"/>
      <c r="AF199" s="114"/>
      <c r="AG199" s="227"/>
    </row>
    <row r="200" spans="1:33" ht="25.5" customHeight="1" x14ac:dyDescent="0.25">
      <c r="A200" s="146" t="s">
        <v>7</v>
      </c>
      <c r="B200" s="147" t="s">
        <v>8</v>
      </c>
      <c r="C200" s="320" t="s">
        <v>9</v>
      </c>
      <c r="D200" s="320"/>
      <c r="E200" s="147" t="s">
        <v>10</v>
      </c>
      <c r="F200" s="148" t="s">
        <v>11</v>
      </c>
      <c r="G200" s="147" t="s">
        <v>12</v>
      </c>
      <c r="H200" s="148" t="s">
        <v>13</v>
      </c>
      <c r="I200" s="147" t="s">
        <v>14</v>
      </c>
      <c r="J200" s="121" t="s">
        <v>160</v>
      </c>
      <c r="K200" s="121" t="s">
        <v>161</v>
      </c>
      <c r="L200" s="122" t="s">
        <v>160</v>
      </c>
      <c r="M200" s="122" t="s">
        <v>161</v>
      </c>
      <c r="N200" s="123" t="s">
        <v>160</v>
      </c>
      <c r="O200" s="123" t="s">
        <v>161</v>
      </c>
      <c r="P200" s="76" t="s">
        <v>160</v>
      </c>
      <c r="Q200" s="76" t="s">
        <v>161</v>
      </c>
      <c r="R200" s="266"/>
      <c r="S200" s="331"/>
      <c r="T200" s="331"/>
      <c r="U200" s="331"/>
      <c r="V200" s="324"/>
      <c r="W200" s="325"/>
      <c r="X200" s="134" t="s">
        <v>161</v>
      </c>
      <c r="Y200" s="326"/>
      <c r="Z200" s="124" t="s">
        <v>185</v>
      </c>
      <c r="AA200" s="124" t="s">
        <v>161</v>
      </c>
      <c r="AB200" s="315"/>
      <c r="AC200" s="315"/>
      <c r="AD200" s="226"/>
      <c r="AE200" s="140"/>
      <c r="AF200" s="114"/>
      <c r="AG200" s="227"/>
    </row>
    <row r="201" spans="1:33" ht="34.5" customHeight="1" x14ac:dyDescent="0.25">
      <c r="A201" s="150">
        <v>126</v>
      </c>
      <c r="B201" s="150">
        <v>54560</v>
      </c>
      <c r="C201" s="327" t="s">
        <v>116</v>
      </c>
      <c r="D201" s="327"/>
      <c r="E201" s="151" t="s">
        <v>39</v>
      </c>
      <c r="F201" s="150">
        <v>0</v>
      </c>
      <c r="G201" s="152">
        <v>37</v>
      </c>
      <c r="H201" s="152">
        <v>37</v>
      </c>
      <c r="I201" s="153">
        <v>72151402</v>
      </c>
      <c r="J201" s="68">
        <v>18000</v>
      </c>
      <c r="K201" s="68">
        <f>H201*J201</f>
        <v>666000</v>
      </c>
      <c r="L201" s="68">
        <v>39000</v>
      </c>
      <c r="M201" s="68">
        <f>H201*L201</f>
        <v>1443000</v>
      </c>
      <c r="N201" s="68">
        <v>9502</v>
      </c>
      <c r="O201" s="68">
        <f>H201*N201</f>
        <v>351574</v>
      </c>
      <c r="P201" s="68">
        <f t="shared" ref="P201:Q205" si="162">MIN(J201,L201,N201)</f>
        <v>9502</v>
      </c>
      <c r="Q201" s="68">
        <f t="shared" si="162"/>
        <v>351574</v>
      </c>
      <c r="R201" s="68">
        <f>AVERAGE(J201,L201,N201)</f>
        <v>22167.333333333332</v>
      </c>
      <c r="S201" s="68">
        <f>MEDIAN(J201,L201,N201)</f>
        <v>18000</v>
      </c>
      <c r="T201" s="68">
        <f>GEOMEAN(J201,L201,N201)</f>
        <v>18824.236885940194</v>
      </c>
      <c r="U201" s="68">
        <f>STDEV(J201,L201,N201)</f>
        <v>15184.136502723273</v>
      </c>
      <c r="V201" s="69">
        <f>U201/R201</f>
        <v>0.68497803837733939</v>
      </c>
      <c r="W201" s="132">
        <f>+R201</f>
        <v>22167.333333333332</v>
      </c>
      <c r="X201" s="132">
        <f>H201*W201</f>
        <v>820191.33333333326</v>
      </c>
      <c r="Y201" s="61" t="s">
        <v>166</v>
      </c>
      <c r="Z201" s="68">
        <v>15</v>
      </c>
      <c r="AA201" s="68">
        <f>W201*Z201</f>
        <v>332510</v>
      </c>
      <c r="AB201" s="135"/>
      <c r="AC201" s="228"/>
      <c r="AD201" s="226"/>
      <c r="AE201" s="140"/>
      <c r="AF201" s="114"/>
      <c r="AG201" s="227"/>
    </row>
    <row r="202" spans="1:33" ht="34.5" customHeight="1" x14ac:dyDescent="0.25">
      <c r="A202" s="150">
        <v>127</v>
      </c>
      <c r="B202" s="151">
        <v>54730</v>
      </c>
      <c r="C202" s="327" t="s">
        <v>129</v>
      </c>
      <c r="D202" s="327" t="s">
        <v>130</v>
      </c>
      <c r="E202" s="151" t="s">
        <v>18</v>
      </c>
      <c r="F202" s="150">
        <v>0</v>
      </c>
      <c r="G202" s="152">
        <v>101</v>
      </c>
      <c r="H202" s="152">
        <v>101</v>
      </c>
      <c r="I202" s="153">
        <v>73181104</v>
      </c>
      <c r="J202" s="68">
        <v>21000</v>
      </c>
      <c r="K202" s="68">
        <f>H202*J202</f>
        <v>2121000</v>
      </c>
      <c r="L202" s="68">
        <v>52000</v>
      </c>
      <c r="M202" s="68">
        <f>H202*L202</f>
        <v>5252000</v>
      </c>
      <c r="N202" s="68">
        <v>12535</v>
      </c>
      <c r="O202" s="68">
        <f>H202*N202</f>
        <v>1266035</v>
      </c>
      <c r="P202" s="68">
        <f t="shared" si="162"/>
        <v>12535</v>
      </c>
      <c r="Q202" s="68">
        <f t="shared" si="162"/>
        <v>1266035</v>
      </c>
      <c r="R202" s="68">
        <f t="shared" ref="R202:R205" si="163">AVERAGE(J202,L202,N202)</f>
        <v>28511.666666666668</v>
      </c>
      <c r="S202" s="68">
        <f t="shared" ref="S202:S205" si="164">MEDIAN(J202,L202,N202)</f>
        <v>21000</v>
      </c>
      <c r="T202" s="68">
        <f t="shared" ref="T202:T205" si="165">GEOMEAN(J202,L202,N202)</f>
        <v>23921.164937690835</v>
      </c>
      <c r="U202" s="68">
        <f t="shared" ref="U202:U205" si="166">STDEV(J202,L202,N202)</f>
        <v>20777.160738015511</v>
      </c>
      <c r="V202" s="69">
        <f t="shared" ref="V202:V205" si="167">U202/R202</f>
        <v>0.72872487536150732</v>
      </c>
      <c r="W202" s="68">
        <f t="shared" ref="W202:W205" si="168">+R202</f>
        <v>28511.666666666668</v>
      </c>
      <c r="X202" s="68">
        <f>H202*W202</f>
        <v>2879678.3333333335</v>
      </c>
      <c r="Y202" s="61" t="s">
        <v>166</v>
      </c>
      <c r="Z202" s="68">
        <v>50</v>
      </c>
      <c r="AA202" s="68">
        <f t="shared" ref="AA202:AA205" si="169">W202*Z202</f>
        <v>1425583.3333333335</v>
      </c>
      <c r="AB202" s="135"/>
      <c r="AC202" s="228"/>
      <c r="AD202" s="226"/>
      <c r="AE202" s="140"/>
      <c r="AF202" s="114"/>
      <c r="AG202" s="227"/>
    </row>
    <row r="203" spans="1:33" ht="37.5" customHeight="1" x14ac:dyDescent="0.25">
      <c r="A203" s="150">
        <v>128</v>
      </c>
      <c r="B203" s="151">
        <v>54730</v>
      </c>
      <c r="C203" s="328" t="s">
        <v>99</v>
      </c>
      <c r="D203" s="328" t="s">
        <v>100</v>
      </c>
      <c r="E203" s="151" t="s">
        <v>18</v>
      </c>
      <c r="F203" s="150">
        <v>0</v>
      </c>
      <c r="G203" s="152">
        <v>75.69</v>
      </c>
      <c r="H203" s="152">
        <v>75.69</v>
      </c>
      <c r="I203" s="153">
        <v>72151303</v>
      </c>
      <c r="J203" s="68">
        <v>29000</v>
      </c>
      <c r="K203" s="68">
        <f>H203*J203</f>
        <v>2195010</v>
      </c>
      <c r="L203" s="68">
        <v>78000</v>
      </c>
      <c r="M203" s="68">
        <f>H203*L203</f>
        <v>5903820</v>
      </c>
      <c r="N203" s="68">
        <v>23817</v>
      </c>
      <c r="O203" s="68">
        <f>H203*N203</f>
        <v>1802708.73</v>
      </c>
      <c r="P203" s="68">
        <f t="shared" si="162"/>
        <v>23817</v>
      </c>
      <c r="Q203" s="68">
        <f t="shared" si="162"/>
        <v>1802708.73</v>
      </c>
      <c r="R203" s="68">
        <f t="shared" si="163"/>
        <v>43605.666666666664</v>
      </c>
      <c r="S203" s="68">
        <f t="shared" si="164"/>
        <v>29000</v>
      </c>
      <c r="T203" s="68">
        <f t="shared" si="165"/>
        <v>37768.223062938385</v>
      </c>
      <c r="U203" s="68">
        <f t="shared" si="166"/>
        <v>29898.88787786819</v>
      </c>
      <c r="V203" s="69">
        <f t="shared" si="167"/>
        <v>0.68566519361860134</v>
      </c>
      <c r="W203" s="68">
        <f t="shared" si="168"/>
        <v>43605.666666666664</v>
      </c>
      <c r="X203" s="68">
        <f>H203*W203</f>
        <v>3300512.9099999997</v>
      </c>
      <c r="Y203" s="61" t="s">
        <v>166</v>
      </c>
      <c r="Z203" s="68">
        <v>37.840000000000003</v>
      </c>
      <c r="AA203" s="68">
        <f t="shared" si="169"/>
        <v>1650038.4266666668</v>
      </c>
      <c r="AB203" s="135"/>
      <c r="AC203" s="228"/>
      <c r="AD203" s="226"/>
      <c r="AE203" s="140"/>
      <c r="AF203" s="114"/>
      <c r="AG203" s="227"/>
    </row>
    <row r="204" spans="1:33" ht="30.75" customHeight="1" x14ac:dyDescent="0.25">
      <c r="A204" s="150">
        <v>129</v>
      </c>
      <c r="B204" s="151">
        <v>54760</v>
      </c>
      <c r="C204" s="328" t="s">
        <v>101</v>
      </c>
      <c r="D204" s="328"/>
      <c r="E204" s="151" t="s">
        <v>31</v>
      </c>
      <c r="F204" s="150">
        <v>0</v>
      </c>
      <c r="G204" s="152">
        <v>4</v>
      </c>
      <c r="H204" s="152">
        <v>4</v>
      </c>
      <c r="I204" s="153">
        <v>72154032</v>
      </c>
      <c r="J204" s="68">
        <v>340000</v>
      </c>
      <c r="K204" s="68">
        <f>H204*J204</f>
        <v>1360000</v>
      </c>
      <c r="L204" s="68">
        <v>91000</v>
      </c>
      <c r="M204" s="68">
        <f>H204*L204</f>
        <v>364000</v>
      </c>
      <c r="N204" s="68">
        <v>228120</v>
      </c>
      <c r="O204" s="68">
        <f>H204*N204</f>
        <v>912480</v>
      </c>
      <c r="P204" s="68">
        <f t="shared" si="162"/>
        <v>91000</v>
      </c>
      <c r="Q204" s="68">
        <f t="shared" si="162"/>
        <v>364000</v>
      </c>
      <c r="R204" s="68">
        <f t="shared" si="163"/>
        <v>219706.66666666666</v>
      </c>
      <c r="S204" s="68">
        <f t="shared" si="164"/>
        <v>228120</v>
      </c>
      <c r="T204" s="68">
        <f t="shared" si="165"/>
        <v>191820.29626724054</v>
      </c>
      <c r="U204" s="68">
        <f t="shared" si="166"/>
        <v>124713.02311039263</v>
      </c>
      <c r="V204" s="69">
        <f t="shared" si="167"/>
        <v>0.56763422340571967</v>
      </c>
      <c r="W204" s="68">
        <f t="shared" si="168"/>
        <v>219706.66666666666</v>
      </c>
      <c r="X204" s="68">
        <f>H204*W204</f>
        <v>878826.66666666663</v>
      </c>
      <c r="Y204" s="61" t="s">
        <v>166</v>
      </c>
      <c r="Z204" s="68">
        <v>2</v>
      </c>
      <c r="AA204" s="68">
        <f t="shared" si="169"/>
        <v>439413.33333333331</v>
      </c>
      <c r="AB204" s="135"/>
      <c r="AC204" s="228"/>
      <c r="AD204" s="226"/>
      <c r="AE204" s="140"/>
      <c r="AF204" s="114"/>
      <c r="AG204" s="227"/>
    </row>
    <row r="205" spans="1:33" ht="30.75" customHeight="1" x14ac:dyDescent="0.25">
      <c r="A205" s="150">
        <v>130</v>
      </c>
      <c r="B205" s="151">
        <v>54760</v>
      </c>
      <c r="C205" s="328" t="s">
        <v>102</v>
      </c>
      <c r="D205" s="328" t="s">
        <v>103</v>
      </c>
      <c r="E205" s="151" t="s">
        <v>18</v>
      </c>
      <c r="F205" s="150">
        <v>0</v>
      </c>
      <c r="G205" s="152">
        <v>19</v>
      </c>
      <c r="H205" s="152">
        <v>19</v>
      </c>
      <c r="I205" s="153">
        <v>72154032</v>
      </c>
      <c r="J205" s="68">
        <v>34000</v>
      </c>
      <c r="K205" s="68">
        <f>H205*J205</f>
        <v>646000</v>
      </c>
      <c r="L205" s="68">
        <v>104000</v>
      </c>
      <c r="M205" s="68">
        <f>H205*L205</f>
        <v>1976000</v>
      </c>
      <c r="N205" s="68">
        <v>924800</v>
      </c>
      <c r="O205" s="68">
        <f>H205*N205</f>
        <v>17571200</v>
      </c>
      <c r="P205" s="68">
        <f t="shared" si="162"/>
        <v>34000</v>
      </c>
      <c r="Q205" s="68">
        <f t="shared" si="162"/>
        <v>646000</v>
      </c>
      <c r="R205" s="68">
        <f t="shared" si="163"/>
        <v>354266.66666666669</v>
      </c>
      <c r="S205" s="68">
        <f t="shared" si="164"/>
        <v>104000</v>
      </c>
      <c r="T205" s="68">
        <f t="shared" si="165"/>
        <v>148429.4320963104</v>
      </c>
      <c r="U205" s="68">
        <f t="shared" si="166"/>
        <v>495334.44593863381</v>
      </c>
      <c r="V205" s="69">
        <f t="shared" si="167"/>
        <v>1.3981965918478561</v>
      </c>
      <c r="W205" s="68">
        <f t="shared" si="168"/>
        <v>354266.66666666669</v>
      </c>
      <c r="X205" s="68">
        <f>H205*W205</f>
        <v>6731066.666666667</v>
      </c>
      <c r="Y205" s="61" t="s">
        <v>166</v>
      </c>
      <c r="Z205" s="68">
        <v>9</v>
      </c>
      <c r="AA205" s="68">
        <f t="shared" si="169"/>
        <v>3188400</v>
      </c>
      <c r="AB205" s="135"/>
      <c r="AC205" s="228"/>
      <c r="AD205" s="226"/>
      <c r="AE205" s="140"/>
      <c r="AF205" s="114"/>
      <c r="AG205" s="227"/>
    </row>
    <row r="206" spans="1:33" x14ac:dyDescent="0.25">
      <c r="A206" s="181"/>
      <c r="B206" s="183"/>
      <c r="C206" s="200"/>
      <c r="D206" s="200"/>
      <c r="E206" s="201"/>
      <c r="F206" s="181"/>
      <c r="G206" s="184"/>
      <c r="H206" s="184"/>
      <c r="I206" s="188"/>
      <c r="J206" s="78"/>
      <c r="K206" s="78"/>
      <c r="L206" s="78"/>
      <c r="M206" s="78"/>
      <c r="N206" s="78"/>
      <c r="O206" s="78"/>
      <c r="P206" s="78"/>
      <c r="Q206" s="78"/>
      <c r="R206" s="74"/>
      <c r="S206" s="74"/>
      <c r="T206" s="74"/>
      <c r="U206" s="74"/>
      <c r="V206" s="74"/>
      <c r="W206" s="74"/>
      <c r="X206" s="74"/>
      <c r="Y206" s="74"/>
      <c r="AC206" s="226"/>
      <c r="AD206" s="226"/>
      <c r="AE206" s="140"/>
      <c r="AF206" s="114"/>
      <c r="AG206" s="227"/>
    </row>
    <row r="207" spans="1:33" x14ac:dyDescent="0.25">
      <c r="A207" s="334" t="s">
        <v>140</v>
      </c>
      <c r="B207" s="334"/>
      <c r="C207" s="334"/>
      <c r="D207" s="334"/>
      <c r="E207" s="335" t="s">
        <v>1</v>
      </c>
      <c r="F207" s="335"/>
      <c r="G207" s="335"/>
      <c r="H207" s="335"/>
      <c r="I207" s="222">
        <v>164000000131</v>
      </c>
      <c r="J207" s="78"/>
      <c r="K207" s="78"/>
      <c r="L207" s="78"/>
      <c r="M207" s="78"/>
      <c r="N207" s="78"/>
      <c r="O207" s="78"/>
      <c r="P207" s="78"/>
      <c r="Q207" s="78"/>
      <c r="R207" s="74"/>
      <c r="S207" s="74"/>
      <c r="T207" s="74"/>
      <c r="U207" s="74"/>
      <c r="V207" s="74"/>
      <c r="W207" s="74"/>
      <c r="X207" s="74"/>
      <c r="Y207" s="74"/>
      <c r="AC207" s="226"/>
      <c r="AD207" s="226"/>
      <c r="AE207" s="140"/>
      <c r="AF207" s="114"/>
      <c r="AG207" s="227"/>
    </row>
    <row r="208" spans="1:33" x14ac:dyDescent="0.25">
      <c r="A208" s="320" t="s">
        <v>141</v>
      </c>
      <c r="B208" s="320"/>
      <c r="C208" s="320"/>
      <c r="D208" s="320"/>
      <c r="E208" s="320" t="s">
        <v>3</v>
      </c>
      <c r="F208" s="320"/>
      <c r="G208" s="320" t="s">
        <v>4</v>
      </c>
      <c r="H208" s="320"/>
      <c r="I208" s="320"/>
      <c r="J208" s="78"/>
      <c r="K208" s="78"/>
      <c r="L208" s="78"/>
      <c r="M208" s="78"/>
      <c r="N208" s="78"/>
      <c r="O208" s="78"/>
      <c r="P208" s="78"/>
      <c r="Q208" s="78"/>
      <c r="R208" s="74"/>
      <c r="S208" s="74"/>
      <c r="T208" s="74"/>
      <c r="U208" s="74"/>
      <c r="V208" s="74"/>
      <c r="W208" s="74"/>
      <c r="X208" s="74"/>
      <c r="Y208" s="74"/>
      <c r="AC208" s="226"/>
      <c r="AD208" s="226"/>
      <c r="AE208" s="140"/>
      <c r="AF208" s="114"/>
      <c r="AG208" s="227"/>
    </row>
    <row r="209" spans="1:33" ht="15" customHeight="1" x14ac:dyDescent="0.25">
      <c r="A209" s="320" t="s">
        <v>5</v>
      </c>
      <c r="B209" s="320"/>
      <c r="C209" s="320"/>
      <c r="D209" s="320"/>
      <c r="E209" s="320" t="s">
        <v>6</v>
      </c>
      <c r="F209" s="320"/>
      <c r="G209" s="320"/>
      <c r="H209" s="320"/>
      <c r="I209" s="320"/>
      <c r="J209" s="273" t="s">
        <v>162</v>
      </c>
      <c r="K209" s="262"/>
      <c r="L209" s="263" t="s">
        <v>164</v>
      </c>
      <c r="M209" s="263"/>
      <c r="N209" s="264" t="s">
        <v>163</v>
      </c>
      <c r="O209" s="264"/>
      <c r="P209" s="265" t="s">
        <v>159</v>
      </c>
      <c r="Q209" s="265"/>
      <c r="R209" s="266" t="s">
        <v>166</v>
      </c>
      <c r="S209" s="331" t="s">
        <v>167</v>
      </c>
      <c r="T209" s="331" t="s">
        <v>168</v>
      </c>
      <c r="U209" s="331" t="s">
        <v>169</v>
      </c>
      <c r="V209" s="323" t="s">
        <v>174</v>
      </c>
      <c r="W209" s="325" t="s">
        <v>190</v>
      </c>
      <c r="X209" s="133"/>
      <c r="Y209" s="326" t="s">
        <v>171</v>
      </c>
      <c r="Z209" s="300" t="s">
        <v>183</v>
      </c>
      <c r="AA209" s="301"/>
      <c r="AB209" s="314" t="s">
        <v>197</v>
      </c>
      <c r="AC209" s="314" t="s">
        <v>198</v>
      </c>
      <c r="AD209" s="226"/>
      <c r="AE209" s="140"/>
      <c r="AF209" s="114"/>
      <c r="AG209" s="227"/>
    </row>
    <row r="210" spans="1:33" ht="29.25" customHeight="1" x14ac:dyDescent="0.25">
      <c r="A210" s="147" t="s">
        <v>7</v>
      </c>
      <c r="B210" s="147" t="s">
        <v>8</v>
      </c>
      <c r="C210" s="320" t="s">
        <v>9</v>
      </c>
      <c r="D210" s="320"/>
      <c r="E210" s="147" t="s">
        <v>10</v>
      </c>
      <c r="F210" s="148" t="s">
        <v>11</v>
      </c>
      <c r="G210" s="147" t="s">
        <v>12</v>
      </c>
      <c r="H210" s="148" t="s">
        <v>13</v>
      </c>
      <c r="I210" s="147" t="s">
        <v>14</v>
      </c>
      <c r="J210" s="121" t="s">
        <v>160</v>
      </c>
      <c r="K210" s="121" t="s">
        <v>161</v>
      </c>
      <c r="L210" s="122" t="s">
        <v>160</v>
      </c>
      <c r="M210" s="122" t="s">
        <v>161</v>
      </c>
      <c r="N210" s="123" t="s">
        <v>160</v>
      </c>
      <c r="O210" s="123" t="s">
        <v>161</v>
      </c>
      <c r="P210" s="76" t="s">
        <v>160</v>
      </c>
      <c r="Q210" s="76" t="s">
        <v>161</v>
      </c>
      <c r="R210" s="266"/>
      <c r="S210" s="331"/>
      <c r="T210" s="331"/>
      <c r="U210" s="331"/>
      <c r="V210" s="324"/>
      <c r="W210" s="325"/>
      <c r="X210" s="134" t="s">
        <v>161</v>
      </c>
      <c r="Y210" s="326"/>
      <c r="Z210" s="124" t="s">
        <v>185</v>
      </c>
      <c r="AA210" s="124" t="s">
        <v>161</v>
      </c>
      <c r="AB210" s="315"/>
      <c r="AC210" s="315"/>
      <c r="AD210" s="226"/>
      <c r="AE210" s="140"/>
      <c r="AF210" s="114"/>
      <c r="AG210" s="227"/>
    </row>
    <row r="211" spans="1:33" ht="21.75" customHeight="1" x14ac:dyDescent="0.25">
      <c r="A211" s="150">
        <v>131</v>
      </c>
      <c r="B211" s="150">
        <v>54310</v>
      </c>
      <c r="C211" s="318" t="s">
        <v>17</v>
      </c>
      <c r="D211" s="318"/>
      <c r="E211" s="151" t="s">
        <v>18</v>
      </c>
      <c r="F211" s="150">
        <v>0</v>
      </c>
      <c r="G211" s="152">
        <v>15</v>
      </c>
      <c r="H211" s="152">
        <v>15</v>
      </c>
      <c r="I211" s="153">
        <v>72141510</v>
      </c>
      <c r="J211" s="68">
        <v>14000</v>
      </c>
      <c r="K211" s="68">
        <f>H211*J211</f>
        <v>210000</v>
      </c>
      <c r="L211" s="68">
        <v>10400</v>
      </c>
      <c r="M211" s="68">
        <f>H211*L211</f>
        <v>156000</v>
      </c>
      <c r="N211" s="68">
        <v>34155</v>
      </c>
      <c r="O211" s="68">
        <f>H211*N211</f>
        <v>512325</v>
      </c>
      <c r="P211" s="68">
        <f t="shared" ref="P211:Q214" si="170">MIN(J211,L211,N211)</f>
        <v>10400</v>
      </c>
      <c r="Q211" s="68">
        <f t="shared" si="170"/>
        <v>156000</v>
      </c>
      <c r="R211" s="68">
        <f>AVERAGE(J211,L211,N211)</f>
        <v>19518.333333333332</v>
      </c>
      <c r="S211" s="68">
        <f>MEDIAN(J211,L211,N211)</f>
        <v>14000</v>
      </c>
      <c r="T211" s="68">
        <f>GEOMEAN(J211,L211,N211)</f>
        <v>17068.887718210357</v>
      </c>
      <c r="U211" s="68">
        <f>STDEV(J211,L211,N211)</f>
        <v>12802.890624125997</v>
      </c>
      <c r="V211" s="69">
        <f>U211/R211</f>
        <v>0.65594179612975823</v>
      </c>
      <c r="W211" s="132">
        <f>+R211</f>
        <v>19518.333333333332</v>
      </c>
      <c r="X211" s="132">
        <f>H211*W211</f>
        <v>292775</v>
      </c>
      <c r="Y211" s="60" t="s">
        <v>166</v>
      </c>
      <c r="Z211" s="68">
        <v>10</v>
      </c>
      <c r="AA211" s="68">
        <f>W211*Z211</f>
        <v>195183.33333333331</v>
      </c>
      <c r="AB211" s="135"/>
      <c r="AC211" s="228"/>
      <c r="AD211" s="226"/>
      <c r="AE211" s="140"/>
      <c r="AF211" s="114"/>
      <c r="AG211" s="227"/>
    </row>
    <row r="212" spans="1:33" ht="19.5" customHeight="1" x14ac:dyDescent="0.25">
      <c r="A212" s="150">
        <v>132</v>
      </c>
      <c r="B212" s="150">
        <v>54310</v>
      </c>
      <c r="C212" s="318" t="s">
        <v>20</v>
      </c>
      <c r="D212" s="318" t="s">
        <v>21</v>
      </c>
      <c r="E212" s="151" t="s">
        <v>18</v>
      </c>
      <c r="F212" s="150">
        <v>0</v>
      </c>
      <c r="G212" s="152">
        <f>25</f>
        <v>25</v>
      </c>
      <c r="H212" s="152">
        <f>25</f>
        <v>25</v>
      </c>
      <c r="I212" s="153">
        <v>72141510</v>
      </c>
      <c r="J212" s="68">
        <v>14000</v>
      </c>
      <c r="K212" s="68">
        <f>H212*J212</f>
        <v>350000</v>
      </c>
      <c r="L212" s="68">
        <v>10400</v>
      </c>
      <c r="M212" s="68">
        <f>H212*L212</f>
        <v>260000</v>
      </c>
      <c r="N212" s="68">
        <v>22802</v>
      </c>
      <c r="O212" s="68">
        <f>H212*N212</f>
        <v>570050</v>
      </c>
      <c r="P212" s="68">
        <f t="shared" si="170"/>
        <v>10400</v>
      </c>
      <c r="Q212" s="68">
        <f t="shared" si="170"/>
        <v>260000</v>
      </c>
      <c r="R212" s="68">
        <f t="shared" ref="R212:R214" si="171">AVERAGE(J212,L212,N212)</f>
        <v>15734</v>
      </c>
      <c r="S212" s="68">
        <f t="shared" ref="S212:S214" si="172">MEDIAN(J212,L212,N212)</f>
        <v>14000</v>
      </c>
      <c r="T212" s="68">
        <f t="shared" ref="T212:T214" si="173">GEOMEAN(J212,L212,N212)</f>
        <v>14918.028715065242</v>
      </c>
      <c r="U212" s="68">
        <f t="shared" ref="U212:U214" si="174">STDEV(J212,L212,N212)</f>
        <v>6380.2404343410135</v>
      </c>
      <c r="V212" s="69">
        <f t="shared" ref="V212:V214" si="175">U212/R212</f>
        <v>0.40550657393803313</v>
      </c>
      <c r="W212" s="68">
        <f>+P212</f>
        <v>10400</v>
      </c>
      <c r="X212" s="68">
        <f>H212*W212</f>
        <v>260000</v>
      </c>
      <c r="Y212" s="60" t="s">
        <v>189</v>
      </c>
      <c r="Z212" s="68">
        <v>12</v>
      </c>
      <c r="AA212" s="68">
        <f t="shared" ref="AA212:AA214" si="176">W212*Z212</f>
        <v>124800</v>
      </c>
      <c r="AB212" s="135"/>
      <c r="AC212" s="228"/>
      <c r="AD212" s="226"/>
      <c r="AE212" s="140"/>
      <c r="AF212" s="114"/>
      <c r="AG212" s="227"/>
    </row>
    <row r="213" spans="1:33" ht="17.25" customHeight="1" x14ac:dyDescent="0.25">
      <c r="A213" s="150">
        <v>133</v>
      </c>
      <c r="B213" s="150">
        <v>54310</v>
      </c>
      <c r="C213" s="318" t="s">
        <v>22</v>
      </c>
      <c r="D213" s="318" t="s">
        <v>23</v>
      </c>
      <c r="E213" s="151" t="s">
        <v>18</v>
      </c>
      <c r="F213" s="150">
        <v>0</v>
      </c>
      <c r="G213" s="152">
        <f>25</f>
        <v>25</v>
      </c>
      <c r="H213" s="152">
        <f>25</f>
        <v>25</v>
      </c>
      <c r="I213" s="153">
        <v>72141510</v>
      </c>
      <c r="J213" s="68">
        <v>14000</v>
      </c>
      <c r="K213" s="68">
        <f>H213*J213</f>
        <v>350000</v>
      </c>
      <c r="L213" s="68">
        <v>10400</v>
      </c>
      <c r="M213" s="68">
        <f>H213*L213</f>
        <v>260000</v>
      </c>
      <c r="N213" s="68">
        <v>22802</v>
      </c>
      <c r="O213" s="68">
        <f>H213*N213</f>
        <v>570050</v>
      </c>
      <c r="P213" s="68">
        <f t="shared" si="170"/>
        <v>10400</v>
      </c>
      <c r="Q213" s="68">
        <f t="shared" si="170"/>
        <v>260000</v>
      </c>
      <c r="R213" s="68">
        <f t="shared" si="171"/>
        <v>15734</v>
      </c>
      <c r="S213" s="68">
        <f t="shared" si="172"/>
        <v>14000</v>
      </c>
      <c r="T213" s="68">
        <f t="shared" si="173"/>
        <v>14918.028715065242</v>
      </c>
      <c r="U213" s="68">
        <f t="shared" si="174"/>
        <v>6380.2404343410135</v>
      </c>
      <c r="V213" s="69">
        <f t="shared" si="175"/>
        <v>0.40550657393803313</v>
      </c>
      <c r="W213" s="68">
        <f>+P213</f>
        <v>10400</v>
      </c>
      <c r="X213" s="68">
        <f>H213*W213</f>
        <v>260000</v>
      </c>
      <c r="Y213" s="60" t="s">
        <v>189</v>
      </c>
      <c r="Z213" s="68">
        <v>12</v>
      </c>
      <c r="AA213" s="68">
        <f t="shared" si="176"/>
        <v>124800</v>
      </c>
      <c r="AB213" s="135"/>
      <c r="AC213" s="228"/>
      <c r="AD213" s="226"/>
      <c r="AE213" s="140"/>
      <c r="AF213" s="114"/>
      <c r="AG213" s="227"/>
    </row>
    <row r="214" spans="1:33" ht="37.5" customHeight="1" x14ac:dyDescent="0.25">
      <c r="A214" s="150">
        <v>134</v>
      </c>
      <c r="B214" s="150">
        <v>54330</v>
      </c>
      <c r="C214" s="318" t="s">
        <v>24</v>
      </c>
      <c r="D214" s="318" t="s">
        <v>25</v>
      </c>
      <c r="E214" s="151" t="s">
        <v>26</v>
      </c>
      <c r="F214" s="150">
        <v>0</v>
      </c>
      <c r="G214" s="152">
        <v>2.63</v>
      </c>
      <c r="H214" s="152">
        <v>2.63</v>
      </c>
      <c r="I214" s="153">
        <v>72141511</v>
      </c>
      <c r="J214" s="68">
        <v>67000</v>
      </c>
      <c r="K214" s="68">
        <f>H214*J214</f>
        <v>176210</v>
      </c>
      <c r="L214" s="68">
        <v>52000</v>
      </c>
      <c r="M214" s="68">
        <f>H214*L214</f>
        <v>136760</v>
      </c>
      <c r="N214" s="68">
        <v>600225</v>
      </c>
      <c r="O214" s="68">
        <f>H214*N214</f>
        <v>1578591.75</v>
      </c>
      <c r="P214" s="70">
        <f>MIN(J214,L214,N214)</f>
        <v>52000</v>
      </c>
      <c r="Q214" s="68">
        <f t="shared" si="170"/>
        <v>136760</v>
      </c>
      <c r="R214" s="68">
        <f t="shared" si="171"/>
        <v>239741.66666666666</v>
      </c>
      <c r="S214" s="68">
        <f t="shared" si="172"/>
        <v>67000</v>
      </c>
      <c r="T214" s="68">
        <f t="shared" si="173"/>
        <v>127878.46333148415</v>
      </c>
      <c r="U214" s="68">
        <f t="shared" si="174"/>
        <v>312277.8013377405</v>
      </c>
      <c r="V214" s="69">
        <f t="shared" si="175"/>
        <v>1.302559566218112</v>
      </c>
      <c r="W214" s="72">
        <f>+P214</f>
        <v>52000</v>
      </c>
      <c r="X214" s="68">
        <f>H214*W214</f>
        <v>136760</v>
      </c>
      <c r="Y214" s="128" t="s">
        <v>172</v>
      </c>
      <c r="Z214" s="68">
        <v>2.63</v>
      </c>
      <c r="AA214" s="68">
        <f t="shared" si="176"/>
        <v>136760</v>
      </c>
      <c r="AB214" s="135"/>
      <c r="AC214" s="228"/>
      <c r="AD214" s="226"/>
      <c r="AE214" s="140"/>
      <c r="AF214" s="114"/>
      <c r="AG214" s="227"/>
    </row>
    <row r="215" spans="1:33" x14ac:dyDescent="0.25">
      <c r="A215" s="343"/>
      <c r="B215" s="343"/>
      <c r="C215" s="343"/>
      <c r="D215" s="343"/>
      <c r="E215" s="343"/>
      <c r="F215" s="343"/>
      <c r="G215" s="343"/>
      <c r="H215" s="343"/>
      <c r="I215" s="343"/>
      <c r="J215" s="78"/>
      <c r="K215" s="78"/>
      <c r="L215" s="78"/>
      <c r="M215" s="78"/>
      <c r="N215" s="78"/>
      <c r="O215" s="78"/>
      <c r="P215" s="78"/>
      <c r="Q215" s="78"/>
      <c r="R215" s="74"/>
      <c r="S215" s="74"/>
      <c r="T215" s="74"/>
      <c r="U215" s="74"/>
      <c r="V215" s="74"/>
      <c r="W215" s="74"/>
      <c r="X215" s="74"/>
      <c r="Y215" s="74"/>
      <c r="AC215" s="226"/>
      <c r="AD215" s="226"/>
      <c r="AE215" s="140"/>
      <c r="AF215" s="114"/>
      <c r="AG215" s="227"/>
    </row>
    <row r="216" spans="1:33" x14ac:dyDescent="0.25">
      <c r="A216" s="320" t="s">
        <v>2</v>
      </c>
      <c r="B216" s="320"/>
      <c r="C216" s="320"/>
      <c r="D216" s="320"/>
      <c r="E216" s="320" t="s">
        <v>3</v>
      </c>
      <c r="F216" s="320"/>
      <c r="G216" s="320" t="s">
        <v>4</v>
      </c>
      <c r="H216" s="320"/>
      <c r="I216" s="320"/>
      <c r="J216" s="78"/>
      <c r="K216" s="78"/>
      <c r="L216" s="78"/>
      <c r="M216" s="78"/>
      <c r="N216" s="78"/>
      <c r="O216" s="78"/>
      <c r="P216" s="78"/>
      <c r="Q216" s="78"/>
      <c r="R216" s="74"/>
      <c r="S216" s="74"/>
      <c r="T216" s="74"/>
      <c r="U216" s="74"/>
      <c r="V216" s="74"/>
      <c r="W216" s="74"/>
      <c r="X216" s="74"/>
      <c r="Y216" s="74"/>
      <c r="AC216" s="226"/>
      <c r="AD216" s="226"/>
      <c r="AE216" s="140"/>
      <c r="AF216" s="114"/>
      <c r="AG216" s="227"/>
    </row>
    <row r="217" spans="1:33" ht="15" customHeight="1" x14ac:dyDescent="0.25">
      <c r="A217" s="320" t="s">
        <v>27</v>
      </c>
      <c r="B217" s="320"/>
      <c r="C217" s="320"/>
      <c r="D217" s="320"/>
      <c r="E217" s="320" t="s">
        <v>28</v>
      </c>
      <c r="F217" s="320"/>
      <c r="G217" s="320"/>
      <c r="H217" s="320"/>
      <c r="I217" s="320"/>
      <c r="J217" s="273" t="s">
        <v>162</v>
      </c>
      <c r="K217" s="262"/>
      <c r="L217" s="263" t="s">
        <v>164</v>
      </c>
      <c r="M217" s="263"/>
      <c r="N217" s="264" t="s">
        <v>163</v>
      </c>
      <c r="O217" s="264"/>
      <c r="P217" s="265" t="s">
        <v>159</v>
      </c>
      <c r="Q217" s="265"/>
      <c r="R217" s="266" t="s">
        <v>166</v>
      </c>
      <c r="S217" s="331" t="s">
        <v>167</v>
      </c>
      <c r="T217" s="331" t="s">
        <v>168</v>
      </c>
      <c r="U217" s="331" t="s">
        <v>169</v>
      </c>
      <c r="V217" s="323" t="s">
        <v>174</v>
      </c>
      <c r="W217" s="325" t="s">
        <v>190</v>
      </c>
      <c r="X217" s="133"/>
      <c r="Y217" s="326" t="s">
        <v>171</v>
      </c>
      <c r="Z217" s="300" t="s">
        <v>183</v>
      </c>
      <c r="AA217" s="301"/>
      <c r="AB217" s="314" t="s">
        <v>197</v>
      </c>
      <c r="AC217" s="314" t="s">
        <v>198</v>
      </c>
      <c r="AD217" s="226"/>
      <c r="AE217" s="140"/>
      <c r="AF217" s="114"/>
      <c r="AG217" s="227"/>
    </row>
    <row r="218" spans="1:33" ht="26.25" customHeight="1" x14ac:dyDescent="0.25">
      <c r="A218" s="146" t="s">
        <v>7</v>
      </c>
      <c r="B218" s="147" t="s">
        <v>8</v>
      </c>
      <c r="C218" s="320" t="s">
        <v>9</v>
      </c>
      <c r="D218" s="320"/>
      <c r="E218" s="147" t="s">
        <v>10</v>
      </c>
      <c r="F218" s="148" t="s">
        <v>11</v>
      </c>
      <c r="G218" s="147" t="s">
        <v>12</v>
      </c>
      <c r="H218" s="148" t="s">
        <v>13</v>
      </c>
      <c r="I218" s="147" t="s">
        <v>14</v>
      </c>
      <c r="J218" s="121" t="s">
        <v>160</v>
      </c>
      <c r="K218" s="121" t="s">
        <v>161</v>
      </c>
      <c r="L218" s="122" t="s">
        <v>160</v>
      </c>
      <c r="M218" s="122" t="s">
        <v>161</v>
      </c>
      <c r="N218" s="123" t="s">
        <v>160</v>
      </c>
      <c r="O218" s="123" t="s">
        <v>161</v>
      </c>
      <c r="P218" s="76" t="s">
        <v>160</v>
      </c>
      <c r="Q218" s="76" t="s">
        <v>161</v>
      </c>
      <c r="R218" s="266"/>
      <c r="S218" s="331"/>
      <c r="T218" s="331"/>
      <c r="U218" s="331"/>
      <c r="V218" s="324"/>
      <c r="W218" s="325"/>
      <c r="X218" s="134" t="s">
        <v>161</v>
      </c>
      <c r="Y218" s="326"/>
      <c r="Z218" s="124" t="s">
        <v>185</v>
      </c>
      <c r="AA218" s="124" t="s">
        <v>161</v>
      </c>
      <c r="AB218" s="315"/>
      <c r="AC218" s="315"/>
      <c r="AD218" s="226"/>
      <c r="AE218" s="140"/>
      <c r="AF218" s="114"/>
      <c r="AG218" s="227"/>
    </row>
    <row r="219" spans="1:33" ht="33.75" customHeight="1" x14ac:dyDescent="0.25">
      <c r="A219" s="150">
        <v>135</v>
      </c>
      <c r="B219" s="150">
        <v>54540</v>
      </c>
      <c r="C219" s="327" t="s">
        <v>142</v>
      </c>
      <c r="D219" s="327" t="s">
        <v>143</v>
      </c>
      <c r="E219" s="151" t="s">
        <v>18</v>
      </c>
      <c r="F219" s="150">
        <v>0</v>
      </c>
      <c r="G219" s="152">
        <v>3</v>
      </c>
      <c r="H219" s="152">
        <v>3</v>
      </c>
      <c r="I219" s="153">
        <v>72151901</v>
      </c>
      <c r="J219" s="72">
        <v>110000</v>
      </c>
      <c r="K219" s="72">
        <f t="shared" ref="K219:K234" si="177">H219*J219</f>
        <v>330000</v>
      </c>
      <c r="L219" s="72">
        <v>390000</v>
      </c>
      <c r="M219" s="72">
        <f t="shared" ref="M219:M234" si="178">H219*L219</f>
        <v>1170000</v>
      </c>
      <c r="N219" s="72">
        <v>513500</v>
      </c>
      <c r="O219" s="68">
        <f t="shared" ref="O219:O234" si="179">H219*N219</f>
        <v>1540500</v>
      </c>
      <c r="P219" s="68">
        <f t="shared" ref="P219:Q234" si="180">MIN(J219,L219,N219)</f>
        <v>110000</v>
      </c>
      <c r="Q219" s="68">
        <f t="shared" si="180"/>
        <v>330000</v>
      </c>
      <c r="R219" s="68">
        <f>AVERAGE(J219,L219,N219)</f>
        <v>337833.33333333331</v>
      </c>
      <c r="S219" s="68">
        <f>MEDIAN(J219,L219,N219)</f>
        <v>390000</v>
      </c>
      <c r="T219" s="68">
        <f>GEOMEAN(J219,L219,N219)</f>
        <v>280327.63518361683</v>
      </c>
      <c r="U219" s="61">
        <f>STDEV(J219,L219,N219)</f>
        <v>206746.42278243497</v>
      </c>
      <c r="V219" s="69">
        <f>U219/R219</f>
        <v>0.61197757113695606</v>
      </c>
      <c r="W219" s="132">
        <f>+R219</f>
        <v>337833.33333333331</v>
      </c>
      <c r="X219" s="132">
        <f t="shared" ref="X219:X234" si="181">H219*W219</f>
        <v>1013500</v>
      </c>
      <c r="Y219" s="61" t="s">
        <v>166</v>
      </c>
      <c r="Z219" s="68">
        <v>1</v>
      </c>
      <c r="AA219" s="68">
        <f>W219*Z219</f>
        <v>337833.33333333331</v>
      </c>
      <c r="AB219" s="135"/>
      <c r="AC219" s="228"/>
      <c r="AD219" s="226"/>
      <c r="AE219" s="140"/>
      <c r="AF219" s="114"/>
      <c r="AG219" s="227"/>
    </row>
    <row r="220" spans="1:33" ht="22.5" customHeight="1" x14ac:dyDescent="0.25">
      <c r="A220" s="150">
        <v>136</v>
      </c>
      <c r="B220" s="150">
        <v>54560</v>
      </c>
      <c r="C220" s="328" t="s">
        <v>29</v>
      </c>
      <c r="D220" s="328" t="s">
        <v>30</v>
      </c>
      <c r="E220" s="151" t="s">
        <v>31</v>
      </c>
      <c r="F220" s="150">
        <v>0</v>
      </c>
      <c r="G220" s="152">
        <v>4</v>
      </c>
      <c r="H220" s="152">
        <v>4</v>
      </c>
      <c r="I220" s="153">
        <v>72151901</v>
      </c>
      <c r="J220" s="68">
        <v>38000</v>
      </c>
      <c r="K220" s="68">
        <f t="shared" si="177"/>
        <v>152000</v>
      </c>
      <c r="L220" s="68">
        <v>19500</v>
      </c>
      <c r="M220" s="68">
        <f t="shared" si="178"/>
        <v>78000</v>
      </c>
      <c r="N220" s="68">
        <v>48698</v>
      </c>
      <c r="O220" s="68">
        <f t="shared" si="179"/>
        <v>194792</v>
      </c>
      <c r="P220" s="68">
        <f t="shared" si="180"/>
        <v>19500</v>
      </c>
      <c r="Q220" s="68">
        <f t="shared" si="180"/>
        <v>78000</v>
      </c>
      <c r="R220" s="68">
        <f t="shared" ref="R220:R234" si="182">AVERAGE(J220,L220,N220)</f>
        <v>35399.333333333336</v>
      </c>
      <c r="S220" s="68">
        <f t="shared" ref="S220:S234" si="183">MEDIAN(J220,L220,N220)</f>
        <v>38000</v>
      </c>
      <c r="T220" s="68">
        <f t="shared" ref="T220:T234" si="184">GEOMEAN(J220,L220,N220)</f>
        <v>33045.305998251948</v>
      </c>
      <c r="U220" s="61">
        <f t="shared" ref="U220:U234" si="185">STDEV(J220,L220,N220)</f>
        <v>14771.709492585253</v>
      </c>
      <c r="V220" s="69">
        <f t="shared" ref="V220:V234" si="186">U220/R220</f>
        <v>0.41728778769615016</v>
      </c>
      <c r="W220" s="68">
        <f t="shared" ref="W220:W225" si="187">+P220</f>
        <v>19500</v>
      </c>
      <c r="X220" s="68">
        <f t="shared" si="181"/>
        <v>78000</v>
      </c>
      <c r="Y220" s="60" t="s">
        <v>173</v>
      </c>
      <c r="Z220" s="68">
        <v>3</v>
      </c>
      <c r="AA220" s="68">
        <f t="shared" ref="AA220:AA234" si="188">W220*Z220</f>
        <v>58500</v>
      </c>
      <c r="AB220" s="135"/>
      <c r="AC220" s="228"/>
      <c r="AD220" s="226"/>
      <c r="AE220" s="140"/>
      <c r="AF220" s="114"/>
      <c r="AG220" s="227"/>
    </row>
    <row r="221" spans="1:33" ht="20.25" customHeight="1" x14ac:dyDescent="0.25">
      <c r="A221" s="150">
        <v>137</v>
      </c>
      <c r="B221" s="150">
        <v>54560</v>
      </c>
      <c r="C221" s="328" t="s">
        <v>32</v>
      </c>
      <c r="D221" s="328" t="s">
        <v>30</v>
      </c>
      <c r="E221" s="151" t="s">
        <v>31</v>
      </c>
      <c r="F221" s="150">
        <v>0</v>
      </c>
      <c r="G221" s="152">
        <v>2</v>
      </c>
      <c r="H221" s="152">
        <v>2</v>
      </c>
      <c r="I221" s="153">
        <v>72151901</v>
      </c>
      <c r="J221" s="68">
        <v>38000</v>
      </c>
      <c r="K221" s="68">
        <f t="shared" si="177"/>
        <v>76000</v>
      </c>
      <c r="L221" s="68">
        <v>19500</v>
      </c>
      <c r="M221" s="68">
        <f t="shared" si="178"/>
        <v>39000</v>
      </c>
      <c r="N221" s="68">
        <v>43898</v>
      </c>
      <c r="O221" s="68">
        <f t="shared" si="179"/>
        <v>87796</v>
      </c>
      <c r="P221" s="68">
        <f t="shared" si="180"/>
        <v>19500</v>
      </c>
      <c r="Q221" s="68">
        <f t="shared" si="180"/>
        <v>39000</v>
      </c>
      <c r="R221" s="68">
        <f t="shared" si="182"/>
        <v>33799.333333333336</v>
      </c>
      <c r="S221" s="68">
        <f t="shared" si="183"/>
        <v>38000</v>
      </c>
      <c r="T221" s="68">
        <f t="shared" si="184"/>
        <v>31921.820220821992</v>
      </c>
      <c r="U221" s="61">
        <f t="shared" si="185"/>
        <v>12729.878292164982</v>
      </c>
      <c r="V221" s="69">
        <f t="shared" si="186"/>
        <v>0.37663104673164111</v>
      </c>
      <c r="W221" s="68">
        <f t="shared" si="187"/>
        <v>19500</v>
      </c>
      <c r="X221" s="68">
        <f t="shared" si="181"/>
        <v>39000</v>
      </c>
      <c r="Y221" s="60" t="s">
        <v>173</v>
      </c>
      <c r="Z221" s="68">
        <v>1</v>
      </c>
      <c r="AA221" s="68">
        <f t="shared" si="188"/>
        <v>19500</v>
      </c>
      <c r="AB221" s="135"/>
      <c r="AC221" s="228"/>
      <c r="AD221" s="226"/>
      <c r="AE221" s="140"/>
      <c r="AF221" s="114"/>
      <c r="AG221" s="227"/>
    </row>
    <row r="222" spans="1:33" ht="22.5" customHeight="1" x14ac:dyDescent="0.25">
      <c r="A222" s="150">
        <v>138</v>
      </c>
      <c r="B222" s="150">
        <v>54560</v>
      </c>
      <c r="C222" s="328" t="s">
        <v>33</v>
      </c>
      <c r="D222" s="328" t="s">
        <v>30</v>
      </c>
      <c r="E222" s="151" t="s">
        <v>31</v>
      </c>
      <c r="F222" s="150">
        <v>0</v>
      </c>
      <c r="G222" s="152">
        <v>4</v>
      </c>
      <c r="H222" s="152">
        <v>4</v>
      </c>
      <c r="I222" s="153">
        <v>72151901</v>
      </c>
      <c r="J222" s="68">
        <v>38000</v>
      </c>
      <c r="K222" s="68">
        <f t="shared" si="177"/>
        <v>152000</v>
      </c>
      <c r="L222" s="68">
        <v>19500</v>
      </c>
      <c r="M222" s="68">
        <f t="shared" si="178"/>
        <v>78000</v>
      </c>
      <c r="N222" s="68">
        <v>43898</v>
      </c>
      <c r="O222" s="68">
        <f t="shared" si="179"/>
        <v>175592</v>
      </c>
      <c r="P222" s="68">
        <f t="shared" si="180"/>
        <v>19500</v>
      </c>
      <c r="Q222" s="68">
        <f t="shared" si="180"/>
        <v>78000</v>
      </c>
      <c r="R222" s="68">
        <f t="shared" si="182"/>
        <v>33799.333333333336</v>
      </c>
      <c r="S222" s="68">
        <f t="shared" si="183"/>
        <v>38000</v>
      </c>
      <c r="T222" s="68">
        <f t="shared" si="184"/>
        <v>31921.820220821992</v>
      </c>
      <c r="U222" s="61">
        <f t="shared" si="185"/>
        <v>12729.878292164982</v>
      </c>
      <c r="V222" s="69">
        <f t="shared" si="186"/>
        <v>0.37663104673164111</v>
      </c>
      <c r="W222" s="68">
        <f t="shared" si="187"/>
        <v>19500</v>
      </c>
      <c r="X222" s="68">
        <f t="shared" si="181"/>
        <v>78000</v>
      </c>
      <c r="Y222" s="60" t="s">
        <v>173</v>
      </c>
      <c r="Z222" s="68">
        <v>3</v>
      </c>
      <c r="AA222" s="68">
        <f t="shared" si="188"/>
        <v>58500</v>
      </c>
      <c r="AB222" s="135"/>
      <c r="AC222" s="228"/>
      <c r="AD222" s="226"/>
      <c r="AE222" s="140"/>
      <c r="AF222" s="114"/>
      <c r="AG222" s="227"/>
    </row>
    <row r="223" spans="1:33" ht="22.5" customHeight="1" x14ac:dyDescent="0.25">
      <c r="A223" s="150">
        <v>139</v>
      </c>
      <c r="B223" s="150">
        <v>54560</v>
      </c>
      <c r="C223" s="328" t="s">
        <v>34</v>
      </c>
      <c r="D223" s="328" t="s">
        <v>30</v>
      </c>
      <c r="E223" s="151" t="s">
        <v>31</v>
      </c>
      <c r="F223" s="150">
        <v>0</v>
      </c>
      <c r="G223" s="152">
        <v>31</v>
      </c>
      <c r="H223" s="152">
        <v>31</v>
      </c>
      <c r="I223" s="153">
        <v>72101501</v>
      </c>
      <c r="J223" s="68">
        <v>38000</v>
      </c>
      <c r="K223" s="68">
        <f t="shared" si="177"/>
        <v>1178000</v>
      </c>
      <c r="L223" s="68">
        <v>19500</v>
      </c>
      <c r="M223" s="68">
        <f t="shared" si="178"/>
        <v>604500</v>
      </c>
      <c r="N223" s="68">
        <v>24698</v>
      </c>
      <c r="O223" s="68">
        <f t="shared" si="179"/>
        <v>765638</v>
      </c>
      <c r="P223" s="68">
        <f t="shared" si="180"/>
        <v>19500</v>
      </c>
      <c r="Q223" s="68">
        <f>MIN(K223,M223,O223)</f>
        <v>604500</v>
      </c>
      <c r="R223" s="68">
        <f>AVERAGE(J223,L223,N223)</f>
        <v>27399.333333333332</v>
      </c>
      <c r="S223" s="68">
        <f t="shared" si="183"/>
        <v>24698</v>
      </c>
      <c r="T223" s="68">
        <f t="shared" si="184"/>
        <v>26352.793854413827</v>
      </c>
      <c r="U223" s="61">
        <f t="shared" si="185"/>
        <v>9541.2473677886192</v>
      </c>
      <c r="V223" s="69">
        <f t="shared" si="186"/>
        <v>0.34822917958302951</v>
      </c>
      <c r="W223" s="68">
        <f t="shared" si="187"/>
        <v>19500</v>
      </c>
      <c r="X223" s="68">
        <f t="shared" si="181"/>
        <v>604500</v>
      </c>
      <c r="Y223" s="60" t="s">
        <v>173</v>
      </c>
      <c r="Z223" s="68">
        <v>15</v>
      </c>
      <c r="AA223" s="68">
        <f t="shared" si="188"/>
        <v>292500</v>
      </c>
      <c r="AB223" s="135"/>
      <c r="AC223" s="228"/>
      <c r="AD223" s="226"/>
      <c r="AE223" s="140"/>
      <c r="AF223" s="114"/>
      <c r="AG223" s="227"/>
    </row>
    <row r="224" spans="1:33" ht="22.5" customHeight="1" x14ac:dyDescent="0.25">
      <c r="A224" s="150">
        <v>140</v>
      </c>
      <c r="B224" s="150">
        <v>54560</v>
      </c>
      <c r="C224" s="328" t="s">
        <v>111</v>
      </c>
      <c r="D224" s="328"/>
      <c r="E224" s="151" t="s">
        <v>18</v>
      </c>
      <c r="F224" s="150">
        <v>0</v>
      </c>
      <c r="G224" s="152">
        <v>54.6</v>
      </c>
      <c r="H224" s="152">
        <v>54.6</v>
      </c>
      <c r="I224" s="153">
        <v>72101501</v>
      </c>
      <c r="J224" s="68">
        <v>12000</v>
      </c>
      <c r="K224" s="68">
        <f t="shared" si="177"/>
        <v>655200</v>
      </c>
      <c r="L224" s="68">
        <v>15600</v>
      </c>
      <c r="M224" s="68">
        <f t="shared" si="178"/>
        <v>851760</v>
      </c>
      <c r="N224" s="68">
        <v>25287</v>
      </c>
      <c r="O224" s="68">
        <f t="shared" si="179"/>
        <v>1380670.2</v>
      </c>
      <c r="P224" s="68">
        <f t="shared" si="180"/>
        <v>12000</v>
      </c>
      <c r="Q224" s="68">
        <f t="shared" si="180"/>
        <v>655200</v>
      </c>
      <c r="R224" s="68">
        <f t="shared" si="182"/>
        <v>17629</v>
      </c>
      <c r="S224" s="68">
        <f t="shared" si="183"/>
        <v>15600</v>
      </c>
      <c r="T224" s="68">
        <f t="shared" si="184"/>
        <v>16790.658071529262</v>
      </c>
      <c r="U224" s="61">
        <f t="shared" si="185"/>
        <v>6871.9519061180863</v>
      </c>
      <c r="V224" s="69">
        <f t="shared" si="186"/>
        <v>0.38980951308174522</v>
      </c>
      <c r="W224" s="68">
        <f t="shared" si="187"/>
        <v>12000</v>
      </c>
      <c r="X224" s="68">
        <f t="shared" si="181"/>
        <v>655200</v>
      </c>
      <c r="Y224" s="60" t="s">
        <v>173</v>
      </c>
      <c r="Z224" s="68">
        <v>27.3</v>
      </c>
      <c r="AA224" s="68">
        <f t="shared" si="188"/>
        <v>327600</v>
      </c>
      <c r="AB224" s="135"/>
      <c r="AC224" s="228"/>
      <c r="AD224" s="226"/>
      <c r="AE224" s="140"/>
      <c r="AF224" s="114"/>
      <c r="AG224" s="227"/>
    </row>
    <row r="225" spans="1:33" ht="27" customHeight="1" x14ac:dyDescent="0.25">
      <c r="A225" s="150">
        <v>141</v>
      </c>
      <c r="B225" s="150">
        <v>54560</v>
      </c>
      <c r="C225" s="328" t="s">
        <v>112</v>
      </c>
      <c r="D225" s="328" t="s">
        <v>113</v>
      </c>
      <c r="E225" s="151" t="s">
        <v>18</v>
      </c>
      <c r="F225" s="150">
        <v>0</v>
      </c>
      <c r="G225" s="152">
        <v>20</v>
      </c>
      <c r="H225" s="152">
        <v>20</v>
      </c>
      <c r="I225" s="153">
        <v>72101501</v>
      </c>
      <c r="J225" s="68">
        <v>20000</v>
      </c>
      <c r="K225" s="68">
        <f t="shared" si="177"/>
        <v>400000</v>
      </c>
      <c r="L225" s="68">
        <v>28600</v>
      </c>
      <c r="M225" s="68">
        <f t="shared" si="178"/>
        <v>572000</v>
      </c>
      <c r="N225" s="68">
        <v>37202</v>
      </c>
      <c r="O225" s="68">
        <f t="shared" si="179"/>
        <v>744040</v>
      </c>
      <c r="P225" s="68">
        <f t="shared" si="180"/>
        <v>20000</v>
      </c>
      <c r="Q225" s="68">
        <f t="shared" si="180"/>
        <v>400000</v>
      </c>
      <c r="R225" s="68">
        <f t="shared" si="182"/>
        <v>28600.666666666668</v>
      </c>
      <c r="S225" s="68">
        <f t="shared" si="183"/>
        <v>28600</v>
      </c>
      <c r="T225" s="68">
        <f t="shared" si="184"/>
        <v>27711.121705305599</v>
      </c>
      <c r="U225" s="61">
        <f t="shared" si="185"/>
        <v>8601.0000193775868</v>
      </c>
      <c r="V225" s="69">
        <f t="shared" si="186"/>
        <v>0.30072725645244586</v>
      </c>
      <c r="W225" s="68">
        <f t="shared" si="187"/>
        <v>20000</v>
      </c>
      <c r="X225" s="68">
        <f t="shared" si="181"/>
        <v>400000</v>
      </c>
      <c r="Y225" s="60" t="s">
        <v>173</v>
      </c>
      <c r="Z225" s="68">
        <v>10</v>
      </c>
      <c r="AA225" s="68">
        <f t="shared" si="188"/>
        <v>200000</v>
      </c>
      <c r="AB225" s="135"/>
      <c r="AC225" s="228"/>
      <c r="AD225" s="226"/>
      <c r="AE225" s="140"/>
      <c r="AF225" s="114"/>
      <c r="AG225" s="227"/>
    </row>
    <row r="226" spans="1:33" ht="32.25" customHeight="1" x14ac:dyDescent="0.25">
      <c r="A226" s="150">
        <v>142</v>
      </c>
      <c r="B226" s="150">
        <v>54540</v>
      </c>
      <c r="C226" s="327" t="s">
        <v>144</v>
      </c>
      <c r="D226" s="327" t="s">
        <v>145</v>
      </c>
      <c r="E226" s="151" t="s">
        <v>26</v>
      </c>
      <c r="F226" s="150">
        <v>0</v>
      </c>
      <c r="G226" s="152">
        <v>1.68</v>
      </c>
      <c r="H226" s="152">
        <v>1.68</v>
      </c>
      <c r="I226" s="153">
        <v>72151901</v>
      </c>
      <c r="J226" s="68">
        <v>432000</v>
      </c>
      <c r="K226" s="68">
        <f t="shared" si="177"/>
        <v>725760</v>
      </c>
      <c r="L226" s="68">
        <v>84500</v>
      </c>
      <c r="M226" s="68">
        <f t="shared" si="178"/>
        <v>141960</v>
      </c>
      <c r="N226" s="68">
        <v>338514</v>
      </c>
      <c r="O226" s="68">
        <f t="shared" si="179"/>
        <v>568703.52</v>
      </c>
      <c r="P226" s="68">
        <f t="shared" si="180"/>
        <v>84500</v>
      </c>
      <c r="Q226" s="68">
        <f t="shared" si="180"/>
        <v>141960</v>
      </c>
      <c r="R226" s="68">
        <f t="shared" si="182"/>
        <v>285004.66666666669</v>
      </c>
      <c r="S226" s="68">
        <f t="shared" si="183"/>
        <v>338514</v>
      </c>
      <c r="T226" s="68">
        <f t="shared" si="184"/>
        <v>231191.76654786919</v>
      </c>
      <c r="U226" s="61">
        <f t="shared" si="185"/>
        <v>179823.5220023602</v>
      </c>
      <c r="V226" s="69">
        <f t="shared" si="186"/>
        <v>0.6309493949889482</v>
      </c>
      <c r="W226" s="68">
        <f t="shared" ref="W226:W232" si="189">+R226</f>
        <v>285004.66666666669</v>
      </c>
      <c r="X226" s="68">
        <f t="shared" si="181"/>
        <v>478807.84</v>
      </c>
      <c r="Y226" s="61" t="s">
        <v>166</v>
      </c>
      <c r="Z226" s="68">
        <v>1.68</v>
      </c>
      <c r="AA226" s="68">
        <f t="shared" si="188"/>
        <v>478807.84</v>
      </c>
      <c r="AB226" s="135"/>
      <c r="AC226" s="228"/>
      <c r="AD226" s="226"/>
      <c r="AE226" s="140"/>
      <c r="AF226" s="114"/>
      <c r="AG226" s="227"/>
    </row>
    <row r="227" spans="1:33" ht="29.25" customHeight="1" x14ac:dyDescent="0.25">
      <c r="A227" s="150">
        <v>143</v>
      </c>
      <c r="B227" s="150">
        <v>54560</v>
      </c>
      <c r="C227" s="327" t="s">
        <v>115</v>
      </c>
      <c r="D227" s="327"/>
      <c r="E227" s="151" t="s">
        <v>18</v>
      </c>
      <c r="F227" s="150">
        <v>0</v>
      </c>
      <c r="G227" s="152">
        <v>24</v>
      </c>
      <c r="H227" s="152">
        <v>24</v>
      </c>
      <c r="I227" s="153">
        <v>72153204</v>
      </c>
      <c r="J227" s="68">
        <v>34000</v>
      </c>
      <c r="K227" s="68">
        <f t="shared" si="177"/>
        <v>816000</v>
      </c>
      <c r="L227" s="68">
        <v>23400</v>
      </c>
      <c r="M227" s="68">
        <f t="shared" si="178"/>
        <v>561600</v>
      </c>
      <c r="N227" s="68">
        <v>51514</v>
      </c>
      <c r="O227" s="68">
        <f t="shared" si="179"/>
        <v>1236336</v>
      </c>
      <c r="P227" s="68">
        <f t="shared" si="180"/>
        <v>23400</v>
      </c>
      <c r="Q227" s="68">
        <f t="shared" si="180"/>
        <v>561600</v>
      </c>
      <c r="R227" s="68">
        <f t="shared" si="182"/>
        <v>36304.666666666664</v>
      </c>
      <c r="S227" s="68">
        <f t="shared" si="183"/>
        <v>34000</v>
      </c>
      <c r="T227" s="68">
        <f t="shared" si="184"/>
        <v>34477.837309600065</v>
      </c>
      <c r="U227" s="61">
        <f t="shared" si="185"/>
        <v>14197.988073432562</v>
      </c>
      <c r="V227" s="69">
        <f t="shared" si="186"/>
        <v>0.39107887158948978</v>
      </c>
      <c r="W227" s="68">
        <f>+P227</f>
        <v>23400</v>
      </c>
      <c r="X227" s="68">
        <f t="shared" si="181"/>
        <v>561600</v>
      </c>
      <c r="Y227" s="60" t="s">
        <v>173</v>
      </c>
      <c r="Z227" s="68">
        <v>12</v>
      </c>
      <c r="AA227" s="68">
        <f t="shared" si="188"/>
        <v>280800</v>
      </c>
      <c r="AB227" s="135"/>
      <c r="AC227" s="228"/>
      <c r="AD227" s="226"/>
      <c r="AE227" s="140"/>
      <c r="AF227" s="114"/>
      <c r="AG227" s="227"/>
    </row>
    <row r="228" spans="1:33" ht="29.25" customHeight="1" x14ac:dyDescent="0.25">
      <c r="A228" s="150">
        <v>144</v>
      </c>
      <c r="B228" s="150">
        <v>54540</v>
      </c>
      <c r="C228" s="319" t="s">
        <v>37</v>
      </c>
      <c r="D228" s="319"/>
      <c r="E228" s="151" t="s">
        <v>18</v>
      </c>
      <c r="F228" s="150">
        <v>0</v>
      </c>
      <c r="G228" s="152">
        <v>8</v>
      </c>
      <c r="H228" s="152">
        <v>8</v>
      </c>
      <c r="I228" s="153">
        <v>72152509</v>
      </c>
      <c r="J228" s="68">
        <v>32000</v>
      </c>
      <c r="K228" s="68">
        <f t="shared" si="177"/>
        <v>256000</v>
      </c>
      <c r="L228" s="68">
        <v>65000</v>
      </c>
      <c r="M228" s="68">
        <f t="shared" si="178"/>
        <v>520000</v>
      </c>
      <c r="N228" s="68">
        <v>48682</v>
      </c>
      <c r="O228" s="68">
        <f t="shared" si="179"/>
        <v>389456</v>
      </c>
      <c r="P228" s="68">
        <f t="shared" si="180"/>
        <v>32000</v>
      </c>
      <c r="Q228" s="68">
        <f t="shared" si="180"/>
        <v>256000</v>
      </c>
      <c r="R228" s="68">
        <f t="shared" si="182"/>
        <v>48560.666666666664</v>
      </c>
      <c r="S228" s="68">
        <f t="shared" si="183"/>
        <v>48682</v>
      </c>
      <c r="T228" s="68">
        <f t="shared" si="184"/>
        <v>46609.801029343864</v>
      </c>
      <c r="U228" s="61">
        <f t="shared" si="185"/>
        <v>16500.334582466305</v>
      </c>
      <c r="V228" s="69">
        <f t="shared" si="186"/>
        <v>0.33978805718893834</v>
      </c>
      <c r="W228" s="68">
        <f>+P228</f>
        <v>32000</v>
      </c>
      <c r="X228" s="68">
        <f t="shared" si="181"/>
        <v>256000</v>
      </c>
      <c r="Y228" s="60" t="s">
        <v>173</v>
      </c>
      <c r="Z228" s="68">
        <v>4</v>
      </c>
      <c r="AA228" s="68">
        <f t="shared" si="188"/>
        <v>128000</v>
      </c>
      <c r="AB228" s="135"/>
      <c r="AC228" s="228"/>
      <c r="AD228" s="226"/>
      <c r="AE228" s="140"/>
      <c r="AF228" s="114"/>
      <c r="AG228" s="227"/>
    </row>
    <row r="229" spans="1:33" ht="31.5" customHeight="1" x14ac:dyDescent="0.25">
      <c r="A229" s="150">
        <v>145</v>
      </c>
      <c r="B229" s="151">
        <v>54522</v>
      </c>
      <c r="C229" s="319" t="s">
        <v>38</v>
      </c>
      <c r="D229" s="319"/>
      <c r="E229" s="151" t="s">
        <v>39</v>
      </c>
      <c r="F229" s="150">
        <v>0</v>
      </c>
      <c r="G229" s="152">
        <v>23</v>
      </c>
      <c r="H229" s="152">
        <v>23</v>
      </c>
      <c r="I229" s="153">
        <v>72152601</v>
      </c>
      <c r="J229" s="68">
        <v>35000</v>
      </c>
      <c r="K229" s="68">
        <f t="shared" si="177"/>
        <v>805000</v>
      </c>
      <c r="L229" s="68">
        <v>52000</v>
      </c>
      <c r="M229" s="68">
        <f t="shared" si="178"/>
        <v>1196000</v>
      </c>
      <c r="N229" s="68">
        <v>85702</v>
      </c>
      <c r="O229" s="68">
        <f t="shared" si="179"/>
        <v>1971146</v>
      </c>
      <c r="P229" s="68">
        <f t="shared" si="180"/>
        <v>35000</v>
      </c>
      <c r="Q229" s="68">
        <f t="shared" si="180"/>
        <v>805000</v>
      </c>
      <c r="R229" s="68">
        <f t="shared" si="182"/>
        <v>57567.333333333336</v>
      </c>
      <c r="S229" s="68">
        <f t="shared" si="183"/>
        <v>52000</v>
      </c>
      <c r="T229" s="68">
        <f t="shared" si="184"/>
        <v>53829.554018620489</v>
      </c>
      <c r="U229" s="61">
        <f t="shared" si="185"/>
        <v>25805.418061588018</v>
      </c>
      <c r="V229" s="69">
        <f t="shared" si="186"/>
        <v>0.4482649545735663</v>
      </c>
      <c r="W229" s="68">
        <f>+P229</f>
        <v>35000</v>
      </c>
      <c r="X229" s="68">
        <f t="shared" si="181"/>
        <v>805000</v>
      </c>
      <c r="Y229" s="62" t="s">
        <v>173</v>
      </c>
      <c r="Z229" s="68">
        <v>11.5</v>
      </c>
      <c r="AA229" s="68">
        <f t="shared" si="188"/>
        <v>402500</v>
      </c>
      <c r="AB229" s="135"/>
      <c r="AC229" s="228"/>
      <c r="AD229" s="226"/>
      <c r="AE229" s="140"/>
      <c r="AF229" s="114"/>
      <c r="AG229" s="227"/>
    </row>
    <row r="230" spans="1:33" ht="27.75" customHeight="1" x14ac:dyDescent="0.25">
      <c r="A230" s="150">
        <v>146</v>
      </c>
      <c r="B230" s="151">
        <v>54522</v>
      </c>
      <c r="C230" s="319" t="s">
        <v>40</v>
      </c>
      <c r="D230" s="319" t="s">
        <v>114</v>
      </c>
      <c r="E230" s="151" t="s">
        <v>18</v>
      </c>
      <c r="F230" s="150">
        <v>0</v>
      </c>
      <c r="G230" s="152">
        <v>50</v>
      </c>
      <c r="H230" s="152">
        <v>50</v>
      </c>
      <c r="I230" s="153">
        <v>72152601</v>
      </c>
      <c r="J230" s="68">
        <v>38000</v>
      </c>
      <c r="K230" s="68">
        <f t="shared" si="177"/>
        <v>1900000</v>
      </c>
      <c r="L230" s="68">
        <v>67600</v>
      </c>
      <c r="M230" s="68">
        <f t="shared" si="178"/>
        <v>3380000</v>
      </c>
      <c r="N230" s="68">
        <v>45025</v>
      </c>
      <c r="O230" s="68">
        <f t="shared" si="179"/>
        <v>2251250</v>
      </c>
      <c r="P230" s="68">
        <f t="shared" si="180"/>
        <v>38000</v>
      </c>
      <c r="Q230" s="68">
        <f t="shared" si="180"/>
        <v>1900000</v>
      </c>
      <c r="R230" s="68">
        <f t="shared" si="182"/>
        <v>50208.333333333336</v>
      </c>
      <c r="S230" s="68">
        <f t="shared" si="183"/>
        <v>45025</v>
      </c>
      <c r="T230" s="68">
        <f t="shared" si="184"/>
        <v>48722.325032866414</v>
      </c>
      <c r="U230" s="61">
        <f t="shared" si="185"/>
        <v>15465.775387394371</v>
      </c>
      <c r="V230" s="69">
        <f t="shared" si="186"/>
        <v>0.30803204091075925</v>
      </c>
      <c r="W230" s="68">
        <f>+P230</f>
        <v>38000</v>
      </c>
      <c r="X230" s="68">
        <f t="shared" si="181"/>
        <v>1900000</v>
      </c>
      <c r="Y230" s="62" t="s">
        <v>173</v>
      </c>
      <c r="Z230" s="68">
        <v>25</v>
      </c>
      <c r="AA230" s="68">
        <f t="shared" si="188"/>
        <v>950000</v>
      </c>
      <c r="AB230" s="135"/>
      <c r="AC230" s="228"/>
      <c r="AD230" s="226"/>
      <c r="AE230" s="140"/>
      <c r="AF230" s="114"/>
      <c r="AG230" s="227"/>
    </row>
    <row r="231" spans="1:33" ht="32.25" customHeight="1" x14ac:dyDescent="0.25">
      <c r="A231" s="150">
        <v>147</v>
      </c>
      <c r="B231" s="150">
        <v>54560</v>
      </c>
      <c r="C231" s="327" t="s">
        <v>116</v>
      </c>
      <c r="D231" s="327"/>
      <c r="E231" s="151" t="s">
        <v>39</v>
      </c>
      <c r="F231" s="150">
        <v>0</v>
      </c>
      <c r="G231" s="152">
        <v>36.5</v>
      </c>
      <c r="H231" s="152">
        <v>36.5</v>
      </c>
      <c r="I231" s="153">
        <v>72151402</v>
      </c>
      <c r="J231" s="68">
        <v>18000</v>
      </c>
      <c r="K231" s="68">
        <f t="shared" si="177"/>
        <v>657000</v>
      </c>
      <c r="L231" s="68">
        <v>39000</v>
      </c>
      <c r="M231" s="68">
        <f t="shared" si="178"/>
        <v>1423500</v>
      </c>
      <c r="N231" s="68">
        <v>9502</v>
      </c>
      <c r="O231" s="68">
        <f t="shared" si="179"/>
        <v>346823</v>
      </c>
      <c r="P231" s="68">
        <f t="shared" si="180"/>
        <v>9502</v>
      </c>
      <c r="Q231" s="68">
        <f t="shared" si="180"/>
        <v>346823</v>
      </c>
      <c r="R231" s="68">
        <f t="shared" si="182"/>
        <v>22167.333333333332</v>
      </c>
      <c r="S231" s="68">
        <f t="shared" si="183"/>
        <v>18000</v>
      </c>
      <c r="T231" s="68">
        <f t="shared" si="184"/>
        <v>18824.236885940194</v>
      </c>
      <c r="U231" s="61">
        <f t="shared" si="185"/>
        <v>15184.136502723273</v>
      </c>
      <c r="V231" s="69">
        <f t="shared" si="186"/>
        <v>0.68497803837733939</v>
      </c>
      <c r="W231" s="68">
        <f t="shared" si="189"/>
        <v>22167.333333333332</v>
      </c>
      <c r="X231" s="68">
        <f t="shared" si="181"/>
        <v>809107.66666666663</v>
      </c>
      <c r="Y231" s="61" t="s">
        <v>166</v>
      </c>
      <c r="Z231" s="68">
        <v>36.5</v>
      </c>
      <c r="AA231" s="68">
        <f t="shared" si="188"/>
        <v>809107.66666666663</v>
      </c>
      <c r="AB231" s="135"/>
      <c r="AC231" s="228"/>
      <c r="AD231" s="226"/>
      <c r="AE231" s="140"/>
      <c r="AF231" s="114"/>
      <c r="AG231" s="227"/>
    </row>
    <row r="232" spans="1:33" ht="30" customHeight="1" x14ac:dyDescent="0.25">
      <c r="A232" s="150">
        <v>148</v>
      </c>
      <c r="B232" s="150">
        <v>54560</v>
      </c>
      <c r="C232" s="319" t="s">
        <v>45</v>
      </c>
      <c r="D232" s="319" t="s">
        <v>46</v>
      </c>
      <c r="E232" s="151" t="s">
        <v>18</v>
      </c>
      <c r="F232" s="150">
        <v>0</v>
      </c>
      <c r="G232" s="152">
        <v>6</v>
      </c>
      <c r="H232" s="152">
        <v>6</v>
      </c>
      <c r="I232" s="153">
        <v>72101501</v>
      </c>
      <c r="J232" s="68">
        <v>48000</v>
      </c>
      <c r="K232" s="68">
        <f t="shared" si="177"/>
        <v>288000</v>
      </c>
      <c r="L232" s="68">
        <v>78000</v>
      </c>
      <c r="M232" s="68">
        <f t="shared" si="178"/>
        <v>468000</v>
      </c>
      <c r="N232" s="68">
        <v>196043</v>
      </c>
      <c r="O232" s="68">
        <f t="shared" si="179"/>
        <v>1176258</v>
      </c>
      <c r="P232" s="68">
        <f t="shared" si="180"/>
        <v>48000</v>
      </c>
      <c r="Q232" s="68">
        <f t="shared" si="180"/>
        <v>288000</v>
      </c>
      <c r="R232" s="68">
        <f t="shared" si="182"/>
        <v>107347.66666666667</v>
      </c>
      <c r="S232" s="68">
        <f t="shared" si="183"/>
        <v>78000</v>
      </c>
      <c r="T232" s="68">
        <f t="shared" si="184"/>
        <v>90204.677872711822</v>
      </c>
      <c r="U232" s="61">
        <f t="shared" si="185"/>
        <v>78263.315904281306</v>
      </c>
      <c r="V232" s="69">
        <f t="shared" si="186"/>
        <v>0.72906396882665947</v>
      </c>
      <c r="W232" s="68">
        <f t="shared" si="189"/>
        <v>107347.66666666667</v>
      </c>
      <c r="X232" s="68">
        <f t="shared" si="181"/>
        <v>644086</v>
      </c>
      <c r="Y232" s="61" t="s">
        <v>166</v>
      </c>
      <c r="Z232" s="68">
        <v>3</v>
      </c>
      <c r="AA232" s="68">
        <f t="shared" si="188"/>
        <v>322043</v>
      </c>
      <c r="AB232" s="135"/>
      <c r="AC232" s="228"/>
      <c r="AD232" s="226"/>
      <c r="AE232" s="140"/>
      <c r="AF232" s="114"/>
      <c r="AG232" s="227"/>
    </row>
    <row r="233" spans="1:33" ht="23.25" customHeight="1" x14ac:dyDescent="0.25">
      <c r="A233" s="150">
        <v>149</v>
      </c>
      <c r="B233" s="151">
        <v>54522</v>
      </c>
      <c r="C233" s="328" t="s">
        <v>117</v>
      </c>
      <c r="D233" s="328" t="s">
        <v>118</v>
      </c>
      <c r="E233" s="151" t="s">
        <v>18</v>
      </c>
      <c r="F233" s="150">
        <v>0</v>
      </c>
      <c r="G233" s="152">
        <v>104</v>
      </c>
      <c r="H233" s="152">
        <v>104</v>
      </c>
      <c r="I233" s="153">
        <v>72152605</v>
      </c>
      <c r="J233" s="68">
        <v>58000</v>
      </c>
      <c r="K233" s="68">
        <f t="shared" si="177"/>
        <v>6032000</v>
      </c>
      <c r="L233" s="68">
        <v>39000</v>
      </c>
      <c r="M233" s="68">
        <f t="shared" si="178"/>
        <v>4056000</v>
      </c>
      <c r="N233" s="68">
        <v>75460</v>
      </c>
      <c r="O233" s="68">
        <f t="shared" si="179"/>
        <v>7847840</v>
      </c>
      <c r="P233" s="68">
        <f t="shared" si="180"/>
        <v>39000</v>
      </c>
      <c r="Q233" s="68">
        <f t="shared" si="180"/>
        <v>4056000</v>
      </c>
      <c r="R233" s="68">
        <f t="shared" si="182"/>
        <v>57486.666666666664</v>
      </c>
      <c r="S233" s="68">
        <f t="shared" si="183"/>
        <v>58000</v>
      </c>
      <c r="T233" s="68">
        <f t="shared" si="184"/>
        <v>55471.486042914912</v>
      </c>
      <c r="U233" s="61">
        <f t="shared" si="185"/>
        <v>18235.419746562813</v>
      </c>
      <c r="V233" s="69">
        <f t="shared" si="186"/>
        <v>0.31721129096421458</v>
      </c>
      <c r="W233" s="68">
        <f>+P233</f>
        <v>39000</v>
      </c>
      <c r="X233" s="68">
        <f t="shared" si="181"/>
        <v>4056000</v>
      </c>
      <c r="Y233" s="60" t="s">
        <v>173</v>
      </c>
      <c r="Z233" s="68">
        <v>52</v>
      </c>
      <c r="AA233" s="68">
        <f t="shared" si="188"/>
        <v>2028000</v>
      </c>
      <c r="AB233" s="135"/>
      <c r="AC233" s="228"/>
      <c r="AD233" s="226"/>
      <c r="AE233" s="140"/>
      <c r="AF233" s="114"/>
      <c r="AG233" s="227"/>
    </row>
    <row r="234" spans="1:33" ht="45.75" customHeight="1" x14ac:dyDescent="0.25">
      <c r="A234" s="150">
        <v>150</v>
      </c>
      <c r="B234" s="150">
        <v>54560</v>
      </c>
      <c r="C234" s="328" t="s">
        <v>109</v>
      </c>
      <c r="D234" s="328" t="s">
        <v>110</v>
      </c>
      <c r="E234" s="151" t="s">
        <v>18</v>
      </c>
      <c r="F234" s="150">
        <v>0</v>
      </c>
      <c r="G234" s="152">
        <v>55</v>
      </c>
      <c r="H234" s="152">
        <v>55</v>
      </c>
      <c r="I234" s="153">
        <v>72152504</v>
      </c>
      <c r="J234" s="68">
        <v>65000</v>
      </c>
      <c r="K234" s="68">
        <f t="shared" si="177"/>
        <v>3575000</v>
      </c>
      <c r="L234" s="68">
        <v>104000</v>
      </c>
      <c r="M234" s="68">
        <f t="shared" si="178"/>
        <v>5720000</v>
      </c>
      <c r="N234" s="68">
        <v>79300</v>
      </c>
      <c r="O234" s="68">
        <f t="shared" si="179"/>
        <v>4361500</v>
      </c>
      <c r="P234" s="68">
        <f t="shared" si="180"/>
        <v>65000</v>
      </c>
      <c r="Q234" s="68">
        <f t="shared" si="180"/>
        <v>3575000</v>
      </c>
      <c r="R234" s="68">
        <f t="shared" si="182"/>
        <v>82766.666666666672</v>
      </c>
      <c r="S234" s="68">
        <f t="shared" si="183"/>
        <v>79300</v>
      </c>
      <c r="T234" s="68">
        <f t="shared" si="184"/>
        <v>81234.397003841164</v>
      </c>
      <c r="U234" s="61">
        <f t="shared" si="185"/>
        <v>19729.757558909179</v>
      </c>
      <c r="V234" s="69">
        <f t="shared" si="186"/>
        <v>0.23837806152528207</v>
      </c>
      <c r="W234" s="68">
        <f>+P234</f>
        <v>65000</v>
      </c>
      <c r="X234" s="68">
        <f t="shared" si="181"/>
        <v>3575000</v>
      </c>
      <c r="Y234" s="62" t="s">
        <v>173</v>
      </c>
      <c r="Z234" s="68">
        <v>27.5</v>
      </c>
      <c r="AA234" s="68">
        <f t="shared" si="188"/>
        <v>1787500</v>
      </c>
      <c r="AB234" s="135"/>
      <c r="AC234" s="228"/>
      <c r="AD234" s="226"/>
      <c r="AE234" s="140"/>
      <c r="AF234" s="114"/>
      <c r="AG234" s="227"/>
    </row>
    <row r="235" spans="1:33" x14ac:dyDescent="0.25">
      <c r="A235" s="343"/>
      <c r="B235" s="343"/>
      <c r="C235" s="343"/>
      <c r="D235" s="343"/>
      <c r="E235" s="343"/>
      <c r="F235" s="343"/>
      <c r="G235" s="343"/>
      <c r="H235" s="343"/>
      <c r="I235" s="343"/>
      <c r="J235" s="78"/>
      <c r="K235" s="78"/>
      <c r="L235" s="78"/>
      <c r="M235" s="78"/>
      <c r="N235" s="78"/>
      <c r="O235" s="78"/>
      <c r="P235" s="78"/>
      <c r="Q235" s="78"/>
      <c r="R235" s="74"/>
      <c r="S235" s="74"/>
      <c r="T235" s="74"/>
      <c r="U235" s="74"/>
      <c r="V235" s="74"/>
      <c r="W235" s="74"/>
      <c r="X235" s="74"/>
      <c r="Y235" s="74"/>
      <c r="AC235" s="226"/>
      <c r="AD235" s="226"/>
      <c r="AE235" s="140"/>
      <c r="AF235" s="114"/>
      <c r="AG235" s="227"/>
    </row>
    <row r="236" spans="1:33" x14ac:dyDescent="0.25">
      <c r="A236" s="320" t="s">
        <v>2</v>
      </c>
      <c r="B236" s="320"/>
      <c r="C236" s="320"/>
      <c r="D236" s="320"/>
      <c r="E236" s="320" t="s">
        <v>3</v>
      </c>
      <c r="F236" s="320"/>
      <c r="G236" s="320" t="s">
        <v>4</v>
      </c>
      <c r="H236" s="320"/>
      <c r="I236" s="320"/>
      <c r="J236" s="78"/>
      <c r="K236" s="78"/>
      <c r="L236" s="78"/>
      <c r="M236" s="78"/>
      <c r="N236" s="78"/>
      <c r="O236" s="78"/>
      <c r="P236" s="78"/>
      <c r="Q236" s="78"/>
      <c r="R236" s="74"/>
      <c r="S236" s="74"/>
      <c r="T236" s="74"/>
      <c r="U236" s="74"/>
      <c r="V236" s="74"/>
      <c r="W236" s="74"/>
      <c r="X236" s="74"/>
      <c r="Y236" s="74"/>
      <c r="AC236" s="226"/>
      <c r="AD236" s="226"/>
      <c r="AE236" s="140"/>
      <c r="AF236" s="114"/>
      <c r="AG236" s="227"/>
    </row>
    <row r="237" spans="1:33" ht="15" customHeight="1" x14ac:dyDescent="0.25">
      <c r="A237" s="320" t="s">
        <v>51</v>
      </c>
      <c r="B237" s="320"/>
      <c r="C237" s="320"/>
      <c r="D237" s="320"/>
      <c r="E237" s="320" t="s">
        <v>52</v>
      </c>
      <c r="F237" s="320"/>
      <c r="G237" s="320"/>
      <c r="H237" s="320"/>
      <c r="I237" s="320"/>
      <c r="J237" s="273" t="s">
        <v>162</v>
      </c>
      <c r="K237" s="262"/>
      <c r="L237" s="263" t="s">
        <v>164</v>
      </c>
      <c r="M237" s="263"/>
      <c r="N237" s="264" t="s">
        <v>163</v>
      </c>
      <c r="O237" s="264"/>
      <c r="P237" s="265" t="s">
        <v>159</v>
      </c>
      <c r="Q237" s="265"/>
      <c r="R237" s="266" t="s">
        <v>166</v>
      </c>
      <c r="S237" s="331" t="s">
        <v>167</v>
      </c>
      <c r="T237" s="331" t="s">
        <v>168</v>
      </c>
      <c r="U237" s="331" t="s">
        <v>169</v>
      </c>
      <c r="V237" s="323" t="s">
        <v>174</v>
      </c>
      <c r="W237" s="325" t="s">
        <v>190</v>
      </c>
      <c r="X237" s="133"/>
      <c r="Y237" s="326" t="s">
        <v>171</v>
      </c>
      <c r="Z237" s="300" t="s">
        <v>183</v>
      </c>
      <c r="AA237" s="301"/>
      <c r="AB237" s="314" t="s">
        <v>197</v>
      </c>
      <c r="AC237" s="314" t="s">
        <v>198</v>
      </c>
      <c r="AD237" s="226"/>
      <c r="AE237" s="140"/>
      <c r="AF237" s="114"/>
      <c r="AG237" s="227"/>
    </row>
    <row r="238" spans="1:33" ht="25.5" customHeight="1" x14ac:dyDescent="0.25">
      <c r="A238" s="146" t="s">
        <v>7</v>
      </c>
      <c r="B238" s="147" t="s">
        <v>8</v>
      </c>
      <c r="C238" s="320" t="s">
        <v>9</v>
      </c>
      <c r="D238" s="320"/>
      <c r="E238" s="147" t="s">
        <v>10</v>
      </c>
      <c r="F238" s="148" t="s">
        <v>11</v>
      </c>
      <c r="G238" s="147" t="s">
        <v>12</v>
      </c>
      <c r="H238" s="148" t="s">
        <v>13</v>
      </c>
      <c r="I238" s="147" t="s">
        <v>14</v>
      </c>
      <c r="J238" s="121" t="s">
        <v>160</v>
      </c>
      <c r="K238" s="121" t="s">
        <v>161</v>
      </c>
      <c r="L238" s="122" t="s">
        <v>160</v>
      </c>
      <c r="M238" s="122" t="s">
        <v>161</v>
      </c>
      <c r="N238" s="123" t="s">
        <v>160</v>
      </c>
      <c r="O238" s="123" t="s">
        <v>161</v>
      </c>
      <c r="P238" s="76" t="s">
        <v>160</v>
      </c>
      <c r="Q238" s="76" t="s">
        <v>161</v>
      </c>
      <c r="R238" s="266"/>
      <c r="S238" s="331"/>
      <c r="T238" s="331"/>
      <c r="U238" s="331"/>
      <c r="V238" s="324"/>
      <c r="W238" s="325"/>
      <c r="X238" s="134" t="s">
        <v>161</v>
      </c>
      <c r="Y238" s="326"/>
      <c r="Z238" s="124" t="s">
        <v>185</v>
      </c>
      <c r="AA238" s="124" t="s">
        <v>161</v>
      </c>
      <c r="AB238" s="315"/>
      <c r="AC238" s="315"/>
      <c r="AD238" s="226"/>
      <c r="AE238" s="140"/>
      <c r="AF238" s="114"/>
      <c r="AG238" s="227"/>
    </row>
    <row r="239" spans="1:33" ht="46.5" customHeight="1" x14ac:dyDescent="0.25">
      <c r="A239" s="150">
        <v>151</v>
      </c>
      <c r="B239" s="151">
        <v>54611</v>
      </c>
      <c r="C239" s="327" t="s">
        <v>123</v>
      </c>
      <c r="D239" s="327"/>
      <c r="E239" s="151" t="s">
        <v>58</v>
      </c>
      <c r="F239" s="150">
        <v>0</v>
      </c>
      <c r="G239" s="152">
        <v>6</v>
      </c>
      <c r="H239" s="152">
        <v>6</v>
      </c>
      <c r="I239" s="153" t="s">
        <v>124</v>
      </c>
      <c r="J239" s="68">
        <v>165000</v>
      </c>
      <c r="K239" s="68">
        <f t="shared" ref="K239:K253" si="190">H239*J239</f>
        <v>990000</v>
      </c>
      <c r="L239" s="68">
        <v>52000</v>
      </c>
      <c r="M239" s="68">
        <f t="shared" ref="M239:M253" si="191">H239*L239</f>
        <v>312000</v>
      </c>
      <c r="N239" s="68">
        <v>91000</v>
      </c>
      <c r="O239" s="68">
        <f t="shared" ref="O239:O253" si="192">H239*N239</f>
        <v>546000</v>
      </c>
      <c r="P239" s="68">
        <f t="shared" ref="P239:Q253" si="193">MIN(J239,L239,N239)</f>
        <v>52000</v>
      </c>
      <c r="Q239" s="68">
        <f t="shared" si="193"/>
        <v>312000</v>
      </c>
      <c r="R239" s="68">
        <f>AVERAGE(J239,L239,N239)</f>
        <v>102666.66666666667</v>
      </c>
      <c r="S239" s="68">
        <f>MEDIAN(J239,L239,N239)</f>
        <v>91000</v>
      </c>
      <c r="T239" s="68">
        <f>GEOMEAN(J239,L239,N239)</f>
        <v>92082.314483152251</v>
      </c>
      <c r="U239" s="68">
        <f>STDEV(J239,L239,N239)</f>
        <v>57396.283271073691</v>
      </c>
      <c r="V239" s="69">
        <f>U239/R239</f>
        <v>0.55905470718578265</v>
      </c>
      <c r="W239" s="132">
        <f>+R239</f>
        <v>102666.66666666667</v>
      </c>
      <c r="X239" s="132">
        <f t="shared" ref="X239:X253" si="194">H239*W239</f>
        <v>616000</v>
      </c>
      <c r="Y239" s="61" t="s">
        <v>166</v>
      </c>
      <c r="Z239" s="66">
        <v>3</v>
      </c>
      <c r="AA239" s="68">
        <f>W239*Z239</f>
        <v>308000</v>
      </c>
      <c r="AB239" s="135"/>
      <c r="AC239" s="228"/>
      <c r="AD239" s="226"/>
      <c r="AE239" s="140"/>
      <c r="AF239" s="114"/>
      <c r="AG239" s="227"/>
    </row>
    <row r="240" spans="1:33" ht="49.5" customHeight="1" x14ac:dyDescent="0.25">
      <c r="A240" s="150">
        <v>152</v>
      </c>
      <c r="B240" s="151">
        <v>54611</v>
      </c>
      <c r="C240" s="318" t="s">
        <v>57</v>
      </c>
      <c r="D240" s="318"/>
      <c r="E240" s="151" t="s">
        <v>58</v>
      </c>
      <c r="F240" s="150">
        <v>0</v>
      </c>
      <c r="G240" s="152">
        <v>6</v>
      </c>
      <c r="H240" s="152">
        <v>6</v>
      </c>
      <c r="I240" s="153" t="s">
        <v>59</v>
      </c>
      <c r="J240" s="68">
        <v>70000</v>
      </c>
      <c r="K240" s="68">
        <f t="shared" si="190"/>
        <v>420000</v>
      </c>
      <c r="L240" s="68">
        <v>52000</v>
      </c>
      <c r="M240" s="68">
        <f t="shared" si="191"/>
        <v>312000</v>
      </c>
      <c r="N240" s="68">
        <v>78520</v>
      </c>
      <c r="O240" s="68">
        <f t="shared" si="192"/>
        <v>471120</v>
      </c>
      <c r="P240" s="68">
        <f t="shared" si="193"/>
        <v>52000</v>
      </c>
      <c r="Q240" s="68">
        <f t="shared" si="193"/>
        <v>312000</v>
      </c>
      <c r="R240" s="68">
        <f t="shared" ref="R240:R253" si="195">AVERAGE(J240,L240,N240)</f>
        <v>66840</v>
      </c>
      <c r="S240" s="68">
        <f t="shared" ref="S240:S253" si="196">MEDIAN(J240,L240,N240)</f>
        <v>70000</v>
      </c>
      <c r="T240" s="68">
        <f t="shared" ref="T240:T253" si="197">GEOMEAN(J240,L240,N240)</f>
        <v>65870.94462827043</v>
      </c>
      <c r="U240" s="68">
        <f t="shared" ref="U240:U253" si="198">STDEV(J240,L240,N240)</f>
        <v>13539.45346016596</v>
      </c>
      <c r="V240" s="69">
        <f t="shared" ref="V240:V253" si="199">U240/R240</f>
        <v>0.20256513255783901</v>
      </c>
      <c r="W240" s="68">
        <f>+P240</f>
        <v>52000</v>
      </c>
      <c r="X240" s="68">
        <f t="shared" si="194"/>
        <v>312000</v>
      </c>
      <c r="Y240" s="62" t="s">
        <v>173</v>
      </c>
      <c r="Z240" s="66">
        <v>3</v>
      </c>
      <c r="AA240" s="68">
        <f t="shared" ref="AA240:AA253" si="200">W240*Z240</f>
        <v>156000</v>
      </c>
      <c r="AB240" s="135"/>
      <c r="AC240" s="228"/>
      <c r="AD240" s="226"/>
      <c r="AE240" s="140"/>
      <c r="AF240" s="114"/>
      <c r="AG240" s="227"/>
    </row>
    <row r="241" spans="1:33" ht="132.75" customHeight="1" x14ac:dyDescent="0.25">
      <c r="A241" s="150">
        <v>153</v>
      </c>
      <c r="B241" s="151">
        <v>54611</v>
      </c>
      <c r="C241" s="347" t="s">
        <v>61</v>
      </c>
      <c r="D241" s="347" t="s">
        <v>62</v>
      </c>
      <c r="E241" s="151" t="s">
        <v>58</v>
      </c>
      <c r="F241" s="150">
        <v>0</v>
      </c>
      <c r="G241" s="152">
        <v>4</v>
      </c>
      <c r="H241" s="152">
        <v>4</v>
      </c>
      <c r="I241" s="153" t="s">
        <v>124</v>
      </c>
      <c r="J241" s="68">
        <v>140000</v>
      </c>
      <c r="K241" s="68">
        <f t="shared" si="190"/>
        <v>560000</v>
      </c>
      <c r="L241" s="68">
        <v>45500</v>
      </c>
      <c r="M241" s="68">
        <f t="shared" si="191"/>
        <v>182000</v>
      </c>
      <c r="N241" s="68">
        <v>51220</v>
      </c>
      <c r="O241" s="68">
        <f t="shared" si="192"/>
        <v>204880</v>
      </c>
      <c r="P241" s="68">
        <f t="shared" si="193"/>
        <v>45500</v>
      </c>
      <c r="Q241" s="68">
        <f t="shared" si="193"/>
        <v>182000</v>
      </c>
      <c r="R241" s="68">
        <f t="shared" si="195"/>
        <v>78906.666666666672</v>
      </c>
      <c r="S241" s="68">
        <f t="shared" si="196"/>
        <v>51220</v>
      </c>
      <c r="T241" s="68">
        <f t="shared" si="197"/>
        <v>68842.981187807614</v>
      </c>
      <c r="U241" s="68">
        <f t="shared" si="198"/>
        <v>52985.621949103646</v>
      </c>
      <c r="V241" s="69">
        <f t="shared" si="199"/>
        <v>0.67149740557329729</v>
      </c>
      <c r="W241" s="68">
        <f t="shared" ref="W241:W253" si="201">+R241</f>
        <v>78906.666666666672</v>
      </c>
      <c r="X241" s="68">
        <f t="shared" si="194"/>
        <v>315626.66666666669</v>
      </c>
      <c r="Y241" s="61" t="s">
        <v>166</v>
      </c>
      <c r="Z241" s="66">
        <v>2</v>
      </c>
      <c r="AA241" s="68">
        <f t="shared" si="200"/>
        <v>157813.33333333334</v>
      </c>
      <c r="AB241" s="135"/>
      <c r="AC241" s="228"/>
      <c r="AD241" s="226"/>
      <c r="AE241" s="140"/>
      <c r="AF241" s="114"/>
      <c r="AG241" s="227"/>
    </row>
    <row r="242" spans="1:33" ht="45.75" customHeight="1" x14ac:dyDescent="0.25">
      <c r="A242" s="150">
        <v>154</v>
      </c>
      <c r="B242" s="151">
        <v>54621</v>
      </c>
      <c r="C242" s="327" t="s">
        <v>146</v>
      </c>
      <c r="D242" s="327" t="s">
        <v>147</v>
      </c>
      <c r="E242" s="151" t="s">
        <v>58</v>
      </c>
      <c r="F242" s="150">
        <v>0</v>
      </c>
      <c r="G242" s="152">
        <v>2</v>
      </c>
      <c r="H242" s="152">
        <v>2</v>
      </c>
      <c r="I242" s="153" t="s">
        <v>64</v>
      </c>
      <c r="J242" s="68">
        <v>650000</v>
      </c>
      <c r="K242" s="68">
        <f t="shared" si="190"/>
        <v>1300000</v>
      </c>
      <c r="L242" s="68">
        <v>780000</v>
      </c>
      <c r="M242" s="68">
        <f t="shared" si="191"/>
        <v>1560000</v>
      </c>
      <c r="N242" s="68">
        <v>751660</v>
      </c>
      <c r="O242" s="68">
        <f t="shared" si="192"/>
        <v>1503320</v>
      </c>
      <c r="P242" s="68">
        <f t="shared" si="193"/>
        <v>650000</v>
      </c>
      <c r="Q242" s="68">
        <f t="shared" si="193"/>
        <v>1300000</v>
      </c>
      <c r="R242" s="68">
        <f t="shared" si="195"/>
        <v>727220</v>
      </c>
      <c r="S242" s="68">
        <f t="shared" si="196"/>
        <v>751660</v>
      </c>
      <c r="T242" s="68">
        <f t="shared" si="197"/>
        <v>725008.55796477525</v>
      </c>
      <c r="U242" s="68">
        <f t="shared" si="198"/>
        <v>68359.236391288054</v>
      </c>
      <c r="V242" s="69">
        <f t="shared" si="199"/>
        <v>9.4000765093490354E-2</v>
      </c>
      <c r="W242" s="68">
        <f>+P242</f>
        <v>650000</v>
      </c>
      <c r="X242" s="68">
        <f t="shared" si="194"/>
        <v>1300000</v>
      </c>
      <c r="Y242" s="60" t="s">
        <v>173</v>
      </c>
      <c r="Z242" s="66">
        <v>1</v>
      </c>
      <c r="AA242" s="68">
        <f t="shared" si="200"/>
        <v>650000</v>
      </c>
      <c r="AB242" s="135"/>
      <c r="AC242" s="228"/>
      <c r="AD242" s="226"/>
      <c r="AE242" s="140"/>
      <c r="AF242" s="114"/>
      <c r="AG242" s="227"/>
    </row>
    <row r="243" spans="1:33" ht="24.75" customHeight="1" x14ac:dyDescent="0.25">
      <c r="A243" s="150">
        <v>155</v>
      </c>
      <c r="B243" s="151">
        <v>54621</v>
      </c>
      <c r="C243" s="319" t="s">
        <v>65</v>
      </c>
      <c r="D243" s="319" t="s">
        <v>66</v>
      </c>
      <c r="E243" s="151" t="s">
        <v>58</v>
      </c>
      <c r="F243" s="150">
        <v>0</v>
      </c>
      <c r="G243" s="152">
        <v>11</v>
      </c>
      <c r="H243" s="152">
        <v>11</v>
      </c>
      <c r="I243" s="153" t="s">
        <v>64</v>
      </c>
      <c r="J243" s="68">
        <v>65000</v>
      </c>
      <c r="K243" s="68">
        <f t="shared" si="190"/>
        <v>715000</v>
      </c>
      <c r="L243" s="68">
        <v>39000</v>
      </c>
      <c r="M243" s="68">
        <f t="shared" si="191"/>
        <v>429000</v>
      </c>
      <c r="N243" s="68">
        <v>44296</v>
      </c>
      <c r="O243" s="68">
        <f t="shared" si="192"/>
        <v>487256</v>
      </c>
      <c r="P243" s="68">
        <f t="shared" si="193"/>
        <v>39000</v>
      </c>
      <c r="Q243" s="68">
        <f t="shared" si="193"/>
        <v>429000</v>
      </c>
      <c r="R243" s="68">
        <f t="shared" si="195"/>
        <v>49432</v>
      </c>
      <c r="S243" s="68">
        <f t="shared" si="196"/>
        <v>44296</v>
      </c>
      <c r="T243" s="68">
        <f t="shared" si="197"/>
        <v>48244.464630278548</v>
      </c>
      <c r="U243" s="68">
        <f t="shared" si="198"/>
        <v>13739.864337030405</v>
      </c>
      <c r="V243" s="69">
        <f t="shared" si="199"/>
        <v>0.2779548538806928</v>
      </c>
      <c r="W243" s="68">
        <f>+P243</f>
        <v>39000</v>
      </c>
      <c r="X243" s="68">
        <f t="shared" si="194"/>
        <v>429000</v>
      </c>
      <c r="Y243" s="60" t="s">
        <v>173</v>
      </c>
      <c r="Z243" s="66">
        <v>5</v>
      </c>
      <c r="AA243" s="68">
        <f t="shared" si="200"/>
        <v>195000</v>
      </c>
      <c r="AB243" s="135"/>
      <c r="AC243" s="228"/>
      <c r="AD243" s="226"/>
      <c r="AE243" s="140"/>
      <c r="AF243" s="114"/>
      <c r="AG243" s="227"/>
    </row>
    <row r="244" spans="1:33" ht="19.5" customHeight="1" x14ac:dyDescent="0.25">
      <c r="A244" s="150">
        <v>156</v>
      </c>
      <c r="B244" s="151">
        <v>54621</v>
      </c>
      <c r="C244" s="319" t="s">
        <v>67</v>
      </c>
      <c r="D244" s="319" t="s">
        <v>68</v>
      </c>
      <c r="E244" s="151" t="s">
        <v>58</v>
      </c>
      <c r="F244" s="150">
        <v>0</v>
      </c>
      <c r="G244" s="152">
        <v>11</v>
      </c>
      <c r="H244" s="152">
        <v>11</v>
      </c>
      <c r="I244" s="153" t="s">
        <v>64</v>
      </c>
      <c r="J244" s="68">
        <v>150000</v>
      </c>
      <c r="K244" s="68">
        <f t="shared" si="190"/>
        <v>1650000</v>
      </c>
      <c r="L244" s="68">
        <v>195000</v>
      </c>
      <c r="M244" s="68">
        <f t="shared" si="191"/>
        <v>2145000</v>
      </c>
      <c r="N244" s="68">
        <v>95021</v>
      </c>
      <c r="O244" s="68">
        <f t="shared" si="192"/>
        <v>1045231</v>
      </c>
      <c r="P244" s="68">
        <f t="shared" si="193"/>
        <v>95021</v>
      </c>
      <c r="Q244" s="68">
        <f t="shared" si="193"/>
        <v>1045231</v>
      </c>
      <c r="R244" s="68">
        <f t="shared" si="195"/>
        <v>146673.66666666666</v>
      </c>
      <c r="S244" s="68">
        <f t="shared" si="196"/>
        <v>150000</v>
      </c>
      <c r="T244" s="68">
        <f t="shared" si="197"/>
        <v>140598.86744034343</v>
      </c>
      <c r="U244" s="68">
        <f t="shared" si="198"/>
        <v>50072.432338896142</v>
      </c>
      <c r="V244" s="69">
        <f t="shared" si="199"/>
        <v>0.34138665431124521</v>
      </c>
      <c r="W244" s="68">
        <f>+P244</f>
        <v>95021</v>
      </c>
      <c r="X244" s="68">
        <f t="shared" si="194"/>
        <v>1045231</v>
      </c>
      <c r="Y244" s="60" t="s">
        <v>173</v>
      </c>
      <c r="Z244" s="66">
        <v>5</v>
      </c>
      <c r="AA244" s="68">
        <f t="shared" si="200"/>
        <v>475105</v>
      </c>
      <c r="AB244" s="135"/>
      <c r="AC244" s="228"/>
      <c r="AD244" s="226"/>
      <c r="AE244" s="140"/>
      <c r="AF244" s="114"/>
      <c r="AG244" s="227"/>
    </row>
    <row r="245" spans="1:33" ht="27" customHeight="1" x14ac:dyDescent="0.25">
      <c r="A245" s="150">
        <v>157</v>
      </c>
      <c r="B245" s="151">
        <v>54621</v>
      </c>
      <c r="C245" s="319" t="s">
        <v>69</v>
      </c>
      <c r="D245" s="319" t="s">
        <v>70</v>
      </c>
      <c r="E245" s="151" t="s">
        <v>58</v>
      </c>
      <c r="F245" s="150">
        <v>0</v>
      </c>
      <c r="G245" s="152">
        <v>1</v>
      </c>
      <c r="H245" s="152">
        <v>1</v>
      </c>
      <c r="I245" s="153" t="s">
        <v>64</v>
      </c>
      <c r="J245" s="68">
        <v>78000</v>
      </c>
      <c r="K245" s="68">
        <f t="shared" si="190"/>
        <v>78000</v>
      </c>
      <c r="L245" s="68">
        <v>65000</v>
      </c>
      <c r="M245" s="68">
        <f t="shared" si="191"/>
        <v>65000</v>
      </c>
      <c r="N245" s="68">
        <v>135128</v>
      </c>
      <c r="O245" s="68">
        <f t="shared" si="192"/>
        <v>135128</v>
      </c>
      <c r="P245" s="68">
        <f t="shared" si="193"/>
        <v>65000</v>
      </c>
      <c r="Q245" s="68">
        <f t="shared" si="193"/>
        <v>65000</v>
      </c>
      <c r="R245" s="68">
        <f t="shared" si="195"/>
        <v>92709.333333333328</v>
      </c>
      <c r="S245" s="68">
        <f t="shared" si="196"/>
        <v>78000</v>
      </c>
      <c r="T245" s="68">
        <f t="shared" si="197"/>
        <v>88155.842994008126</v>
      </c>
      <c r="U245" s="68">
        <f t="shared" si="198"/>
        <v>37306.265711450324</v>
      </c>
      <c r="V245" s="69">
        <f t="shared" si="199"/>
        <v>0.40240032335597631</v>
      </c>
      <c r="W245" s="68">
        <f>+P245</f>
        <v>65000</v>
      </c>
      <c r="X245" s="68">
        <f t="shared" si="194"/>
        <v>65000</v>
      </c>
      <c r="Y245" s="60" t="s">
        <v>173</v>
      </c>
      <c r="Z245" s="66">
        <v>1</v>
      </c>
      <c r="AA245" s="68">
        <f t="shared" si="200"/>
        <v>65000</v>
      </c>
      <c r="AB245" s="135"/>
      <c r="AC245" s="228"/>
      <c r="AD245" s="226"/>
      <c r="AE245" s="140"/>
      <c r="AF245" s="114"/>
      <c r="AG245" s="227"/>
    </row>
    <row r="246" spans="1:33" ht="36" customHeight="1" x14ac:dyDescent="0.25">
      <c r="A246" s="150">
        <v>158</v>
      </c>
      <c r="B246" s="151">
        <v>54621</v>
      </c>
      <c r="C246" s="319" t="s">
        <v>71</v>
      </c>
      <c r="D246" s="319" t="s">
        <v>72</v>
      </c>
      <c r="E246" s="151" t="s">
        <v>58</v>
      </c>
      <c r="F246" s="150">
        <v>0</v>
      </c>
      <c r="G246" s="152">
        <v>11</v>
      </c>
      <c r="H246" s="152">
        <v>11</v>
      </c>
      <c r="I246" s="153" t="s">
        <v>64</v>
      </c>
      <c r="J246" s="68">
        <v>32000</v>
      </c>
      <c r="K246" s="68">
        <f t="shared" si="190"/>
        <v>352000</v>
      </c>
      <c r="L246" s="68">
        <v>65000</v>
      </c>
      <c r="M246" s="68">
        <f t="shared" si="191"/>
        <v>715000</v>
      </c>
      <c r="N246" s="68">
        <v>105350</v>
      </c>
      <c r="O246" s="68">
        <f t="shared" si="192"/>
        <v>1158850</v>
      </c>
      <c r="P246" s="68">
        <f t="shared" si="193"/>
        <v>32000</v>
      </c>
      <c r="Q246" s="68">
        <f t="shared" si="193"/>
        <v>352000</v>
      </c>
      <c r="R246" s="68">
        <f t="shared" si="195"/>
        <v>67450</v>
      </c>
      <c r="S246" s="68">
        <f t="shared" si="196"/>
        <v>65000</v>
      </c>
      <c r="T246" s="68">
        <f t="shared" si="197"/>
        <v>60288.242681469848</v>
      </c>
      <c r="U246" s="68">
        <f t="shared" si="198"/>
        <v>36736.323985940675</v>
      </c>
      <c r="V246" s="69">
        <f t="shared" si="199"/>
        <v>0.54464527777525096</v>
      </c>
      <c r="W246" s="68">
        <f t="shared" si="201"/>
        <v>67450</v>
      </c>
      <c r="X246" s="68">
        <f t="shared" si="194"/>
        <v>741950</v>
      </c>
      <c r="Y246" s="61" t="s">
        <v>166</v>
      </c>
      <c r="Z246" s="66">
        <v>5</v>
      </c>
      <c r="AA246" s="68">
        <f t="shared" si="200"/>
        <v>337250</v>
      </c>
      <c r="AB246" s="135"/>
      <c r="AC246" s="228"/>
      <c r="AD246" s="226"/>
      <c r="AE246" s="140"/>
      <c r="AF246" s="114"/>
      <c r="AG246" s="227"/>
    </row>
    <row r="247" spans="1:33" ht="30.75" customHeight="1" x14ac:dyDescent="0.25">
      <c r="A247" s="150">
        <v>159</v>
      </c>
      <c r="B247" s="151">
        <v>54621</v>
      </c>
      <c r="C247" s="319" t="s">
        <v>73</v>
      </c>
      <c r="D247" s="319" t="s">
        <v>74</v>
      </c>
      <c r="E247" s="151" t="s">
        <v>58</v>
      </c>
      <c r="F247" s="150">
        <v>0</v>
      </c>
      <c r="G247" s="152">
        <v>2</v>
      </c>
      <c r="H247" s="152">
        <v>2</v>
      </c>
      <c r="I247" s="153" t="s">
        <v>64</v>
      </c>
      <c r="J247" s="68">
        <v>120000</v>
      </c>
      <c r="K247" s="68">
        <f t="shared" si="190"/>
        <v>240000</v>
      </c>
      <c r="L247" s="68">
        <v>195000</v>
      </c>
      <c r="M247" s="68">
        <f t="shared" si="191"/>
        <v>390000</v>
      </c>
      <c r="N247" s="68">
        <v>44640</v>
      </c>
      <c r="O247" s="68">
        <f t="shared" si="192"/>
        <v>89280</v>
      </c>
      <c r="P247" s="68">
        <f t="shared" si="193"/>
        <v>44640</v>
      </c>
      <c r="Q247" s="68">
        <f t="shared" si="193"/>
        <v>89280</v>
      </c>
      <c r="R247" s="68">
        <f t="shared" si="195"/>
        <v>119880</v>
      </c>
      <c r="S247" s="68">
        <f t="shared" si="196"/>
        <v>120000</v>
      </c>
      <c r="T247" s="68">
        <f t="shared" si="197"/>
        <v>101464.31968392196</v>
      </c>
      <c r="U247" s="68">
        <f t="shared" si="198"/>
        <v>75180.071827579421</v>
      </c>
      <c r="V247" s="69">
        <f t="shared" si="199"/>
        <v>0.62712772628945124</v>
      </c>
      <c r="W247" s="68">
        <f t="shared" si="201"/>
        <v>119880</v>
      </c>
      <c r="X247" s="68">
        <f t="shared" si="194"/>
        <v>239760</v>
      </c>
      <c r="Y247" s="61" t="s">
        <v>166</v>
      </c>
      <c r="Z247" s="66">
        <v>1</v>
      </c>
      <c r="AA247" s="68">
        <f t="shared" si="200"/>
        <v>119880</v>
      </c>
      <c r="AB247" s="135"/>
      <c r="AC247" s="228"/>
      <c r="AD247" s="226"/>
      <c r="AE247" s="140"/>
      <c r="AF247" s="114"/>
      <c r="AG247" s="227"/>
    </row>
    <row r="248" spans="1:33" ht="23.25" customHeight="1" x14ac:dyDescent="0.25">
      <c r="A248" s="150">
        <v>160</v>
      </c>
      <c r="B248" s="151">
        <v>54621</v>
      </c>
      <c r="C248" s="319" t="s">
        <v>75</v>
      </c>
      <c r="D248" s="319" t="s">
        <v>76</v>
      </c>
      <c r="E248" s="151" t="s">
        <v>39</v>
      </c>
      <c r="F248" s="150">
        <v>0</v>
      </c>
      <c r="G248" s="152">
        <v>6</v>
      </c>
      <c r="H248" s="152">
        <v>6</v>
      </c>
      <c r="I248" s="153" t="s">
        <v>64</v>
      </c>
      <c r="J248" s="68">
        <v>45000</v>
      </c>
      <c r="K248" s="68">
        <f t="shared" si="190"/>
        <v>270000</v>
      </c>
      <c r="L248" s="68">
        <v>45500</v>
      </c>
      <c r="M248" s="68">
        <f t="shared" si="191"/>
        <v>273000</v>
      </c>
      <c r="N248" s="68">
        <v>66444</v>
      </c>
      <c r="O248" s="68">
        <f t="shared" si="192"/>
        <v>398664</v>
      </c>
      <c r="P248" s="68">
        <f t="shared" si="193"/>
        <v>45000</v>
      </c>
      <c r="Q248" s="68">
        <f t="shared" si="193"/>
        <v>270000</v>
      </c>
      <c r="R248" s="68">
        <f t="shared" si="195"/>
        <v>52314.666666666664</v>
      </c>
      <c r="S248" s="68">
        <f t="shared" si="196"/>
        <v>45500</v>
      </c>
      <c r="T248" s="68">
        <f t="shared" si="197"/>
        <v>51431.188458095625</v>
      </c>
      <c r="U248" s="68">
        <f t="shared" si="198"/>
        <v>12238.915202473359</v>
      </c>
      <c r="V248" s="69">
        <f t="shared" si="199"/>
        <v>0.23394806814800234</v>
      </c>
      <c r="W248" s="68">
        <f>+P248</f>
        <v>45000</v>
      </c>
      <c r="X248" s="68">
        <f t="shared" si="194"/>
        <v>270000</v>
      </c>
      <c r="Y248" s="60" t="s">
        <v>173</v>
      </c>
      <c r="Z248" s="66">
        <v>4</v>
      </c>
      <c r="AA248" s="68">
        <f t="shared" si="200"/>
        <v>180000</v>
      </c>
      <c r="AB248" s="135"/>
      <c r="AC248" s="228"/>
      <c r="AD248" s="226"/>
      <c r="AE248" s="140"/>
      <c r="AF248" s="114"/>
      <c r="AG248" s="227"/>
    </row>
    <row r="249" spans="1:33" ht="75" customHeight="1" x14ac:dyDescent="0.25">
      <c r="A249" s="150">
        <v>161</v>
      </c>
      <c r="B249" s="151">
        <v>54621</v>
      </c>
      <c r="C249" s="318" t="s">
        <v>77</v>
      </c>
      <c r="D249" s="318" t="s">
        <v>78</v>
      </c>
      <c r="E249" s="151" t="s">
        <v>31</v>
      </c>
      <c r="F249" s="150">
        <v>0</v>
      </c>
      <c r="G249" s="152">
        <v>6</v>
      </c>
      <c r="H249" s="152">
        <v>6</v>
      </c>
      <c r="I249" s="153" t="s">
        <v>64</v>
      </c>
      <c r="J249" s="68">
        <v>140000</v>
      </c>
      <c r="K249" s="68">
        <f t="shared" si="190"/>
        <v>840000</v>
      </c>
      <c r="L249" s="68">
        <v>104000</v>
      </c>
      <c r="M249" s="68">
        <f t="shared" si="191"/>
        <v>624000</v>
      </c>
      <c r="N249" s="68">
        <v>45820</v>
      </c>
      <c r="O249" s="68">
        <f t="shared" si="192"/>
        <v>274920</v>
      </c>
      <c r="P249" s="68">
        <f t="shared" si="193"/>
        <v>45820</v>
      </c>
      <c r="Q249" s="68">
        <f t="shared" si="193"/>
        <v>274920</v>
      </c>
      <c r="R249" s="68">
        <f t="shared" si="195"/>
        <v>96606.666666666672</v>
      </c>
      <c r="S249" s="68">
        <f t="shared" si="196"/>
        <v>104000</v>
      </c>
      <c r="T249" s="68">
        <f t="shared" si="197"/>
        <v>87378.681393500636</v>
      </c>
      <c r="U249" s="68">
        <f t="shared" si="198"/>
        <v>47523.300951568315</v>
      </c>
      <c r="V249" s="69">
        <f t="shared" si="199"/>
        <v>0.49192568785696272</v>
      </c>
      <c r="W249" s="68">
        <f t="shared" si="201"/>
        <v>96606.666666666672</v>
      </c>
      <c r="X249" s="68">
        <f t="shared" si="194"/>
        <v>579640</v>
      </c>
      <c r="Y249" s="61" t="s">
        <v>166</v>
      </c>
      <c r="Z249" s="66">
        <v>3</v>
      </c>
      <c r="AA249" s="68">
        <f t="shared" si="200"/>
        <v>289820</v>
      </c>
      <c r="AB249" s="135"/>
      <c r="AC249" s="228"/>
      <c r="AD249" s="226"/>
      <c r="AE249" s="140"/>
      <c r="AF249" s="114"/>
      <c r="AG249" s="227"/>
    </row>
    <row r="250" spans="1:33" ht="102.75" customHeight="1" x14ac:dyDescent="0.25">
      <c r="A250" s="150">
        <v>162</v>
      </c>
      <c r="B250" s="151">
        <v>54621</v>
      </c>
      <c r="C250" s="318" t="s">
        <v>81</v>
      </c>
      <c r="D250" s="318" t="s">
        <v>82</v>
      </c>
      <c r="E250" s="151" t="s">
        <v>31</v>
      </c>
      <c r="F250" s="150">
        <v>0</v>
      </c>
      <c r="G250" s="152">
        <v>2</v>
      </c>
      <c r="H250" s="152">
        <v>2</v>
      </c>
      <c r="I250" s="153" t="s">
        <v>64</v>
      </c>
      <c r="J250" s="68">
        <v>420000</v>
      </c>
      <c r="K250" s="68">
        <f t="shared" si="190"/>
        <v>840000</v>
      </c>
      <c r="L250" s="68">
        <v>325000</v>
      </c>
      <c r="M250" s="68">
        <f t="shared" si="191"/>
        <v>650000</v>
      </c>
      <c r="N250" s="68">
        <v>1014875</v>
      </c>
      <c r="O250" s="68">
        <f t="shared" si="192"/>
        <v>2029750</v>
      </c>
      <c r="P250" s="68">
        <f t="shared" si="193"/>
        <v>325000</v>
      </c>
      <c r="Q250" s="68">
        <f t="shared" si="193"/>
        <v>650000</v>
      </c>
      <c r="R250" s="68">
        <f t="shared" si="195"/>
        <v>586625</v>
      </c>
      <c r="S250" s="68">
        <f t="shared" si="196"/>
        <v>420000</v>
      </c>
      <c r="T250" s="68">
        <f t="shared" si="197"/>
        <v>517426.18378160486</v>
      </c>
      <c r="U250" s="68">
        <f t="shared" si="198"/>
        <v>373904.79653917253</v>
      </c>
      <c r="V250" s="69">
        <f t="shared" si="199"/>
        <v>0.63738299005186028</v>
      </c>
      <c r="W250" s="68">
        <f t="shared" si="201"/>
        <v>586625</v>
      </c>
      <c r="X250" s="68">
        <f t="shared" si="194"/>
        <v>1173250</v>
      </c>
      <c r="Y250" s="61" t="s">
        <v>166</v>
      </c>
      <c r="Z250" s="66">
        <v>1</v>
      </c>
      <c r="AA250" s="68">
        <f t="shared" si="200"/>
        <v>586625</v>
      </c>
      <c r="AB250" s="135"/>
      <c r="AC250" s="228"/>
      <c r="AD250" s="226"/>
      <c r="AE250" s="140"/>
      <c r="AF250" s="114"/>
      <c r="AG250" s="227"/>
    </row>
    <row r="251" spans="1:33" ht="170.25" customHeight="1" x14ac:dyDescent="0.25">
      <c r="A251" s="150">
        <v>163</v>
      </c>
      <c r="B251" s="151">
        <v>54621</v>
      </c>
      <c r="C251" s="342" t="s">
        <v>86</v>
      </c>
      <c r="D251" s="342" t="s">
        <v>87</v>
      </c>
      <c r="E251" s="151" t="s">
        <v>31</v>
      </c>
      <c r="F251" s="150">
        <v>0</v>
      </c>
      <c r="G251" s="152">
        <v>2</v>
      </c>
      <c r="H251" s="152">
        <v>2</v>
      </c>
      <c r="I251" s="153" t="s">
        <v>64</v>
      </c>
      <c r="J251" s="68">
        <v>1000000</v>
      </c>
      <c r="K251" s="68">
        <f t="shared" si="190"/>
        <v>2000000</v>
      </c>
      <c r="L251" s="68">
        <v>520000</v>
      </c>
      <c r="M251" s="68">
        <f t="shared" si="191"/>
        <v>1040000</v>
      </c>
      <c r="N251" s="68">
        <v>904365</v>
      </c>
      <c r="O251" s="68">
        <f t="shared" si="192"/>
        <v>1808730</v>
      </c>
      <c r="P251" s="68">
        <f t="shared" si="193"/>
        <v>520000</v>
      </c>
      <c r="Q251" s="68">
        <f t="shared" si="193"/>
        <v>1040000</v>
      </c>
      <c r="R251" s="68">
        <f t="shared" si="195"/>
        <v>808121.66666666663</v>
      </c>
      <c r="S251" s="68">
        <f t="shared" si="196"/>
        <v>904365</v>
      </c>
      <c r="T251" s="68">
        <f t="shared" si="197"/>
        <v>777646.75359032373</v>
      </c>
      <c r="U251" s="68">
        <f t="shared" si="198"/>
        <v>254061.18241150767</v>
      </c>
      <c r="V251" s="69">
        <f t="shared" si="199"/>
        <v>0.31438481715192351</v>
      </c>
      <c r="W251" s="68">
        <f>+P251</f>
        <v>520000</v>
      </c>
      <c r="X251" s="68">
        <f t="shared" si="194"/>
        <v>1040000</v>
      </c>
      <c r="Y251" s="60" t="s">
        <v>173</v>
      </c>
      <c r="Z251" s="66">
        <v>1</v>
      </c>
      <c r="AA251" s="68">
        <f t="shared" si="200"/>
        <v>520000</v>
      </c>
      <c r="AB251" s="135"/>
      <c r="AC251" s="228"/>
      <c r="AD251" s="226"/>
      <c r="AE251" s="140"/>
      <c r="AF251" s="114"/>
      <c r="AG251" s="227"/>
    </row>
    <row r="252" spans="1:33" ht="39.75" customHeight="1" x14ac:dyDescent="0.25">
      <c r="A252" s="150">
        <v>164</v>
      </c>
      <c r="B252" s="151">
        <v>54621</v>
      </c>
      <c r="C252" s="318" t="s">
        <v>94</v>
      </c>
      <c r="D252" s="318"/>
      <c r="E252" s="151" t="s">
        <v>31</v>
      </c>
      <c r="F252" s="150">
        <v>0</v>
      </c>
      <c r="G252" s="152">
        <v>28</v>
      </c>
      <c r="H252" s="152">
        <v>28</v>
      </c>
      <c r="I252" s="153" t="s">
        <v>64</v>
      </c>
      <c r="J252" s="68">
        <v>45000</v>
      </c>
      <c r="K252" s="68">
        <f t="shared" si="190"/>
        <v>1260000</v>
      </c>
      <c r="L252" s="68">
        <v>104000</v>
      </c>
      <c r="M252" s="68">
        <f t="shared" si="191"/>
        <v>2912000</v>
      </c>
      <c r="N252" s="68">
        <v>70752</v>
      </c>
      <c r="O252" s="68">
        <f t="shared" si="192"/>
        <v>1981056</v>
      </c>
      <c r="P252" s="68">
        <f t="shared" si="193"/>
        <v>45000</v>
      </c>
      <c r="Q252" s="68">
        <f t="shared" si="193"/>
        <v>1260000</v>
      </c>
      <c r="R252" s="68">
        <f t="shared" si="195"/>
        <v>73250.666666666672</v>
      </c>
      <c r="S252" s="68">
        <f t="shared" si="196"/>
        <v>70752</v>
      </c>
      <c r="T252" s="68">
        <f t="shared" si="197"/>
        <v>69182.277974859782</v>
      </c>
      <c r="U252" s="68">
        <f t="shared" si="198"/>
        <v>29579.257957787464</v>
      </c>
      <c r="V252" s="69">
        <f t="shared" si="199"/>
        <v>0.40380872016346786</v>
      </c>
      <c r="W252" s="68">
        <f>+P252</f>
        <v>45000</v>
      </c>
      <c r="X252" s="68">
        <f t="shared" si="194"/>
        <v>1260000</v>
      </c>
      <c r="Y252" s="60" t="s">
        <v>173</v>
      </c>
      <c r="Z252" s="66">
        <v>14</v>
      </c>
      <c r="AA252" s="68">
        <f t="shared" si="200"/>
        <v>630000</v>
      </c>
      <c r="AB252" s="135"/>
      <c r="AC252" s="228"/>
      <c r="AD252" s="226"/>
      <c r="AE252" s="140"/>
      <c r="AF252" s="114"/>
      <c r="AG252" s="227"/>
    </row>
    <row r="253" spans="1:33" ht="105" customHeight="1" x14ac:dyDescent="0.25">
      <c r="A253" s="150">
        <v>165</v>
      </c>
      <c r="B253" s="151">
        <v>54621</v>
      </c>
      <c r="C253" s="318" t="s">
        <v>92</v>
      </c>
      <c r="D253" s="318" t="s">
        <v>93</v>
      </c>
      <c r="E253" s="151" t="s">
        <v>31</v>
      </c>
      <c r="F253" s="150">
        <v>0</v>
      </c>
      <c r="G253" s="152">
        <v>11</v>
      </c>
      <c r="H253" s="152">
        <v>11</v>
      </c>
      <c r="I253" s="153" t="s">
        <v>64</v>
      </c>
      <c r="J253" s="68">
        <v>260000</v>
      </c>
      <c r="K253" s="68">
        <f t="shared" si="190"/>
        <v>2860000</v>
      </c>
      <c r="L253" s="68">
        <v>390000</v>
      </c>
      <c r="M253" s="68">
        <f t="shared" si="191"/>
        <v>4290000</v>
      </c>
      <c r="N253" s="68">
        <v>682002</v>
      </c>
      <c r="O253" s="68">
        <f t="shared" si="192"/>
        <v>7502022</v>
      </c>
      <c r="P253" s="68">
        <f t="shared" si="193"/>
        <v>260000</v>
      </c>
      <c r="Q253" s="68">
        <f t="shared" si="193"/>
        <v>2860000</v>
      </c>
      <c r="R253" s="68">
        <f t="shared" si="195"/>
        <v>444000.66666666669</v>
      </c>
      <c r="S253" s="68">
        <f t="shared" si="196"/>
        <v>390000</v>
      </c>
      <c r="T253" s="68">
        <f t="shared" si="197"/>
        <v>410463.49091240385</v>
      </c>
      <c r="U253" s="68">
        <f t="shared" si="198"/>
        <v>216121.43808825008</v>
      </c>
      <c r="V253" s="69">
        <f t="shared" si="199"/>
        <v>0.48675926482448995</v>
      </c>
      <c r="W253" s="68">
        <f t="shared" si="201"/>
        <v>444000.66666666669</v>
      </c>
      <c r="X253" s="68">
        <f t="shared" si="194"/>
        <v>4884007.333333334</v>
      </c>
      <c r="Y253" s="61" t="s">
        <v>166</v>
      </c>
      <c r="Z253" s="66">
        <v>2</v>
      </c>
      <c r="AA253" s="68">
        <f t="shared" si="200"/>
        <v>888001.33333333337</v>
      </c>
      <c r="AB253" s="135"/>
      <c r="AC253" s="228"/>
      <c r="AD253" s="226"/>
      <c r="AE253" s="140"/>
      <c r="AF253" s="114"/>
      <c r="AG253" s="227"/>
    </row>
    <row r="254" spans="1:33" x14ac:dyDescent="0.25">
      <c r="A254" s="343"/>
      <c r="B254" s="343"/>
      <c r="C254" s="343"/>
      <c r="D254" s="343"/>
      <c r="E254" s="343"/>
      <c r="F254" s="343"/>
      <c r="G254" s="343"/>
      <c r="H254" s="343"/>
      <c r="I254" s="343"/>
      <c r="J254" s="78"/>
      <c r="K254" s="78"/>
      <c r="L254" s="78"/>
      <c r="M254" s="78"/>
      <c r="N254" s="78"/>
      <c r="O254" s="78"/>
      <c r="P254" s="78"/>
      <c r="Q254" s="78"/>
      <c r="R254" s="74"/>
      <c r="S254" s="74"/>
      <c r="T254" s="74"/>
      <c r="U254" s="74"/>
      <c r="V254" s="74"/>
      <c r="W254" s="74"/>
      <c r="X254" s="74"/>
      <c r="Y254" s="74"/>
      <c r="AC254" s="226"/>
      <c r="AD254" s="226"/>
      <c r="AE254" s="140"/>
      <c r="AF254" s="114"/>
      <c r="AG254" s="227"/>
    </row>
    <row r="255" spans="1:33" ht="15" customHeight="1" x14ac:dyDescent="0.25">
      <c r="A255" s="344" t="s">
        <v>141</v>
      </c>
      <c r="B255" s="345"/>
      <c r="C255" s="345"/>
      <c r="D255" s="346"/>
      <c r="E255" s="344" t="s">
        <v>3</v>
      </c>
      <c r="F255" s="346"/>
      <c r="G255" s="320" t="s">
        <v>4</v>
      </c>
      <c r="H255" s="320"/>
      <c r="I255" s="320"/>
      <c r="J255" s="78"/>
      <c r="K255" s="78"/>
      <c r="L255" s="78"/>
      <c r="M255" s="78"/>
      <c r="N255" s="78"/>
      <c r="O255" s="78"/>
      <c r="P255" s="78"/>
      <c r="Q255" s="78"/>
      <c r="R255" s="74"/>
      <c r="S255" s="74"/>
      <c r="T255" s="74"/>
      <c r="U255" s="74"/>
      <c r="V255" s="74"/>
      <c r="W255" s="74"/>
      <c r="X255" s="74"/>
      <c r="Y255" s="74"/>
      <c r="AC255" s="226"/>
      <c r="AD255" s="226"/>
      <c r="AE255" s="140"/>
      <c r="AF255" s="114"/>
      <c r="AG255" s="227"/>
    </row>
    <row r="256" spans="1:33" ht="15" customHeight="1" x14ac:dyDescent="0.25">
      <c r="A256" s="320" t="s">
        <v>95</v>
      </c>
      <c r="B256" s="320"/>
      <c r="C256" s="320"/>
      <c r="D256" s="320"/>
      <c r="E256" s="320" t="s">
        <v>96</v>
      </c>
      <c r="F256" s="320"/>
      <c r="G256" s="320"/>
      <c r="H256" s="320"/>
      <c r="I256" s="320"/>
      <c r="J256" s="262" t="s">
        <v>162</v>
      </c>
      <c r="K256" s="262"/>
      <c r="L256" s="263" t="s">
        <v>164</v>
      </c>
      <c r="M256" s="263"/>
      <c r="N256" s="264" t="s">
        <v>163</v>
      </c>
      <c r="O256" s="264"/>
      <c r="P256" s="265" t="s">
        <v>159</v>
      </c>
      <c r="Q256" s="265"/>
      <c r="R256" s="266" t="s">
        <v>166</v>
      </c>
      <c r="S256" s="331" t="s">
        <v>167</v>
      </c>
      <c r="T256" s="331" t="s">
        <v>168</v>
      </c>
      <c r="U256" s="331" t="s">
        <v>169</v>
      </c>
      <c r="V256" s="323" t="s">
        <v>174</v>
      </c>
      <c r="W256" s="325" t="s">
        <v>190</v>
      </c>
      <c r="X256" s="133"/>
      <c r="Y256" s="326" t="s">
        <v>171</v>
      </c>
      <c r="Z256" s="300" t="s">
        <v>183</v>
      </c>
      <c r="AA256" s="301"/>
      <c r="AB256" s="314" t="s">
        <v>197</v>
      </c>
      <c r="AC256" s="314" t="s">
        <v>198</v>
      </c>
      <c r="AD256" s="226"/>
      <c r="AE256" s="140"/>
      <c r="AF256" s="114"/>
      <c r="AG256" s="227"/>
    </row>
    <row r="257" spans="1:33" ht="24" customHeight="1" x14ac:dyDescent="0.25">
      <c r="A257" s="146" t="s">
        <v>7</v>
      </c>
      <c r="B257" s="147" t="s">
        <v>8</v>
      </c>
      <c r="C257" s="320" t="s">
        <v>9</v>
      </c>
      <c r="D257" s="320"/>
      <c r="E257" s="147" t="s">
        <v>10</v>
      </c>
      <c r="F257" s="148" t="s">
        <v>11</v>
      </c>
      <c r="G257" s="147" t="s">
        <v>12</v>
      </c>
      <c r="H257" s="148" t="s">
        <v>13</v>
      </c>
      <c r="I257" s="147" t="s">
        <v>14</v>
      </c>
      <c r="J257" s="121" t="s">
        <v>160</v>
      </c>
      <c r="K257" s="121" t="s">
        <v>161</v>
      </c>
      <c r="L257" s="122" t="s">
        <v>160</v>
      </c>
      <c r="M257" s="122" t="s">
        <v>161</v>
      </c>
      <c r="N257" s="123" t="s">
        <v>160</v>
      </c>
      <c r="O257" s="123" t="s">
        <v>161</v>
      </c>
      <c r="P257" s="76" t="s">
        <v>160</v>
      </c>
      <c r="Q257" s="76" t="s">
        <v>161</v>
      </c>
      <c r="R257" s="266"/>
      <c r="S257" s="331"/>
      <c r="T257" s="331"/>
      <c r="U257" s="331"/>
      <c r="V257" s="324"/>
      <c r="W257" s="325"/>
      <c r="X257" s="134" t="s">
        <v>161</v>
      </c>
      <c r="Y257" s="326"/>
      <c r="Z257" s="124" t="s">
        <v>185</v>
      </c>
      <c r="AA257" s="124" t="s">
        <v>161</v>
      </c>
      <c r="AB257" s="315"/>
      <c r="AC257" s="315"/>
      <c r="AD257" s="226"/>
      <c r="AE257" s="140"/>
      <c r="AF257" s="114"/>
      <c r="AG257" s="227"/>
    </row>
    <row r="258" spans="1:33" ht="44.25" customHeight="1" x14ac:dyDescent="0.25">
      <c r="A258" s="150">
        <v>166</v>
      </c>
      <c r="B258" s="151">
        <v>54730</v>
      </c>
      <c r="C258" s="327" t="s">
        <v>129</v>
      </c>
      <c r="D258" s="327" t="s">
        <v>130</v>
      </c>
      <c r="E258" s="151" t="s">
        <v>18</v>
      </c>
      <c r="F258" s="150">
        <v>0</v>
      </c>
      <c r="G258" s="152">
        <v>60</v>
      </c>
      <c r="H258" s="152">
        <v>60</v>
      </c>
      <c r="I258" s="153">
        <v>73181104</v>
      </c>
      <c r="J258" s="68">
        <v>21000</v>
      </c>
      <c r="K258" s="68">
        <f t="shared" ref="K258:K263" si="202">H258*J258</f>
        <v>1260000</v>
      </c>
      <c r="L258" s="68">
        <v>52000</v>
      </c>
      <c r="M258" s="68">
        <f t="shared" ref="M258:M263" si="203">H258*L258</f>
        <v>3120000</v>
      </c>
      <c r="N258" s="68">
        <v>12535</v>
      </c>
      <c r="O258" s="68">
        <f t="shared" ref="O258:O263" si="204">H258*N258</f>
        <v>752100</v>
      </c>
      <c r="P258" s="68">
        <f t="shared" ref="P258:Q263" si="205">MIN(J258,L258,N258)</f>
        <v>12535</v>
      </c>
      <c r="Q258" s="68">
        <f t="shared" si="205"/>
        <v>752100</v>
      </c>
      <c r="R258" s="68">
        <f>AVERAGE(J258,L258,N258)</f>
        <v>28511.666666666668</v>
      </c>
      <c r="S258" s="68">
        <f>MEDIAN(J258,L258,N258)</f>
        <v>21000</v>
      </c>
      <c r="T258" s="68">
        <f>GEOMEAN(J258,L258,N258)</f>
        <v>23921.164937690835</v>
      </c>
      <c r="U258" s="68">
        <f>STDEV(J258,L258,N258)</f>
        <v>20777.160738015511</v>
      </c>
      <c r="V258" s="69">
        <f>U258/R258</f>
        <v>0.72872487536150732</v>
      </c>
      <c r="W258" s="132">
        <f>+R258</f>
        <v>28511.666666666668</v>
      </c>
      <c r="X258" s="132">
        <f t="shared" ref="X258:X263" si="206">H258*W258</f>
        <v>1710700</v>
      </c>
      <c r="Y258" s="61" t="s">
        <v>166</v>
      </c>
      <c r="Z258" s="68">
        <v>25</v>
      </c>
      <c r="AA258" s="68">
        <f>W258*Z258</f>
        <v>712791.66666666674</v>
      </c>
      <c r="AB258" s="135"/>
      <c r="AC258" s="228"/>
      <c r="AD258" s="226"/>
      <c r="AE258" s="140"/>
      <c r="AF258" s="114"/>
      <c r="AG258" s="227"/>
    </row>
    <row r="259" spans="1:33" ht="33" customHeight="1" x14ac:dyDescent="0.25">
      <c r="A259" s="150">
        <v>167</v>
      </c>
      <c r="B259" s="150">
        <v>54740</v>
      </c>
      <c r="C259" s="327" t="s">
        <v>97</v>
      </c>
      <c r="D259" s="327" t="s">
        <v>98</v>
      </c>
      <c r="E259" s="151" t="s">
        <v>18</v>
      </c>
      <c r="F259" s="150">
        <v>0</v>
      </c>
      <c r="G259" s="152">
        <v>60</v>
      </c>
      <c r="H259" s="152">
        <v>60</v>
      </c>
      <c r="I259" s="153">
        <v>73151801</v>
      </c>
      <c r="J259" s="68">
        <v>65000</v>
      </c>
      <c r="K259" s="68">
        <f t="shared" si="202"/>
        <v>3900000</v>
      </c>
      <c r="L259" s="68">
        <v>78000</v>
      </c>
      <c r="M259" s="68">
        <f t="shared" si="203"/>
        <v>4680000</v>
      </c>
      <c r="N259" s="68">
        <v>69411</v>
      </c>
      <c r="O259" s="68">
        <f t="shared" si="204"/>
        <v>4164660</v>
      </c>
      <c r="P259" s="68">
        <f t="shared" si="205"/>
        <v>65000</v>
      </c>
      <c r="Q259" s="68">
        <f t="shared" si="205"/>
        <v>3900000</v>
      </c>
      <c r="R259" s="68">
        <f>AVERAGE(J259,L259,N259)</f>
        <v>70803.666666666672</v>
      </c>
      <c r="S259" s="68">
        <f>MEDIAN(J259,L259,N259)</f>
        <v>69411</v>
      </c>
      <c r="T259" s="68">
        <f>GEOMEAN(J259,L259,N259)</f>
        <v>70601.200668669349</v>
      </c>
      <c r="U259" s="68">
        <f>STDEV(J259,L259,N259)</f>
        <v>6610.9485199427572</v>
      </c>
      <c r="V259" s="69">
        <f t="shared" ref="V259:V263" si="207">U259/R259</f>
        <v>9.3370143541663425E-2</v>
      </c>
      <c r="W259" s="68">
        <f>+P259</f>
        <v>65000</v>
      </c>
      <c r="X259" s="68">
        <f t="shared" si="206"/>
        <v>3900000</v>
      </c>
      <c r="Y259" s="60" t="s">
        <v>173</v>
      </c>
      <c r="Z259" s="68">
        <v>25</v>
      </c>
      <c r="AA259" s="68">
        <f t="shared" ref="AA259:AA263" si="208">W259*Z259</f>
        <v>1625000</v>
      </c>
      <c r="AB259" s="135"/>
      <c r="AC259" s="228"/>
      <c r="AD259" s="226"/>
      <c r="AE259" s="140"/>
      <c r="AF259" s="114"/>
      <c r="AG259" s="227"/>
    </row>
    <row r="260" spans="1:33" ht="43.5" customHeight="1" x14ac:dyDescent="0.25">
      <c r="A260" s="150">
        <v>168</v>
      </c>
      <c r="B260" s="151">
        <v>54730</v>
      </c>
      <c r="C260" s="328" t="s">
        <v>99</v>
      </c>
      <c r="D260" s="328" t="s">
        <v>100</v>
      </c>
      <c r="E260" s="151" t="s">
        <v>18</v>
      </c>
      <c r="F260" s="150">
        <v>0</v>
      </c>
      <c r="G260" s="152">
        <v>65.69</v>
      </c>
      <c r="H260" s="152">
        <v>65.69</v>
      </c>
      <c r="I260" s="153">
        <v>72151303</v>
      </c>
      <c r="J260" s="68">
        <v>29000</v>
      </c>
      <c r="K260" s="68">
        <f t="shared" si="202"/>
        <v>1905010</v>
      </c>
      <c r="L260" s="68">
        <v>78000</v>
      </c>
      <c r="M260" s="68">
        <f t="shared" si="203"/>
        <v>5123820</v>
      </c>
      <c r="N260" s="68">
        <v>23817</v>
      </c>
      <c r="O260" s="68">
        <f t="shared" si="204"/>
        <v>1564538.73</v>
      </c>
      <c r="P260" s="68">
        <f t="shared" si="205"/>
        <v>23817</v>
      </c>
      <c r="Q260" s="68">
        <f t="shared" si="205"/>
        <v>1564538.73</v>
      </c>
      <c r="R260" s="68">
        <f>AVERAGE(J260,L260,N260)</f>
        <v>43605.666666666664</v>
      </c>
      <c r="S260" s="68">
        <f>MEDIAN(J260,L260,N260)</f>
        <v>29000</v>
      </c>
      <c r="T260" s="68">
        <f>GEOMEAN(J260,L260,N260)</f>
        <v>37768.223062938385</v>
      </c>
      <c r="U260" s="68">
        <f>STDEV(J260,L260,N260)</f>
        <v>29898.88787786819</v>
      </c>
      <c r="V260" s="69">
        <f t="shared" si="207"/>
        <v>0.68566519361860134</v>
      </c>
      <c r="W260" s="68">
        <f t="shared" ref="W260:W261" si="209">+R260</f>
        <v>43605.666666666664</v>
      </c>
      <c r="X260" s="68">
        <f t="shared" si="206"/>
        <v>2864456.2433333332</v>
      </c>
      <c r="Y260" s="61" t="s">
        <v>166</v>
      </c>
      <c r="Z260" s="68">
        <v>29.69</v>
      </c>
      <c r="AA260" s="68">
        <f t="shared" si="208"/>
        <v>1294652.2433333334</v>
      </c>
      <c r="AB260" s="135"/>
      <c r="AC260" s="228"/>
      <c r="AD260" s="226"/>
      <c r="AE260" s="140"/>
      <c r="AF260" s="114"/>
      <c r="AG260" s="227"/>
    </row>
    <row r="261" spans="1:33" ht="36.75" customHeight="1" x14ac:dyDescent="0.25">
      <c r="A261" s="150">
        <v>169</v>
      </c>
      <c r="B261" s="151">
        <v>54760</v>
      </c>
      <c r="C261" s="328" t="s">
        <v>101</v>
      </c>
      <c r="D261" s="328"/>
      <c r="E261" s="151" t="s">
        <v>31</v>
      </c>
      <c r="F261" s="150">
        <v>0</v>
      </c>
      <c r="G261" s="152">
        <v>10</v>
      </c>
      <c r="H261" s="152">
        <v>10</v>
      </c>
      <c r="I261" s="153">
        <v>72154032</v>
      </c>
      <c r="J261" s="68">
        <v>340000</v>
      </c>
      <c r="K261" s="68">
        <f t="shared" si="202"/>
        <v>3400000</v>
      </c>
      <c r="L261" s="68">
        <v>91000</v>
      </c>
      <c r="M261" s="68">
        <f t="shared" si="203"/>
        <v>910000</v>
      </c>
      <c r="N261" s="68">
        <v>228120</v>
      </c>
      <c r="O261" s="68">
        <f t="shared" si="204"/>
        <v>2281200</v>
      </c>
      <c r="P261" s="68">
        <f t="shared" si="205"/>
        <v>91000</v>
      </c>
      <c r="Q261" s="68">
        <f t="shared" si="205"/>
        <v>910000</v>
      </c>
      <c r="R261" s="68">
        <f t="shared" ref="R261:R263" si="210">AVERAGE(J261,L261,N261)</f>
        <v>219706.66666666666</v>
      </c>
      <c r="S261" s="68">
        <f t="shared" ref="S261:S263" si="211">MEDIAN(J261,L261,N261)</f>
        <v>228120</v>
      </c>
      <c r="T261" s="68">
        <f t="shared" ref="T261:T263" si="212">GEOMEAN(J261,L261,N261)</f>
        <v>191820.29626724054</v>
      </c>
      <c r="U261" s="68">
        <f t="shared" ref="U261:U263" si="213">STDEV(J261,L261,N261)</f>
        <v>124713.02311039263</v>
      </c>
      <c r="V261" s="69">
        <f t="shared" si="207"/>
        <v>0.56763422340571967</v>
      </c>
      <c r="W261" s="68">
        <f t="shared" si="209"/>
        <v>219706.66666666666</v>
      </c>
      <c r="X261" s="68">
        <f t="shared" si="206"/>
        <v>2197066.6666666665</v>
      </c>
      <c r="Y261" s="61" t="s">
        <v>166</v>
      </c>
      <c r="Z261" s="68">
        <v>5</v>
      </c>
      <c r="AA261" s="68">
        <f t="shared" si="208"/>
        <v>1098533.3333333333</v>
      </c>
      <c r="AB261" s="135"/>
      <c r="AC261" s="228"/>
      <c r="AD261" s="226"/>
      <c r="AE261" s="140"/>
      <c r="AF261" s="114"/>
      <c r="AG261" s="227"/>
    </row>
    <row r="262" spans="1:33" ht="39.75" customHeight="1" x14ac:dyDescent="0.25">
      <c r="A262" s="150">
        <v>170</v>
      </c>
      <c r="B262" s="151">
        <v>54760</v>
      </c>
      <c r="C262" s="329" t="s">
        <v>106</v>
      </c>
      <c r="D262" s="330" t="s">
        <v>107</v>
      </c>
      <c r="E262" s="151" t="s">
        <v>31</v>
      </c>
      <c r="F262" s="150">
        <v>0</v>
      </c>
      <c r="G262" s="152">
        <v>8</v>
      </c>
      <c r="H262" s="152">
        <v>8</v>
      </c>
      <c r="I262" s="153">
        <v>72153605</v>
      </c>
      <c r="J262" s="68">
        <v>420000</v>
      </c>
      <c r="K262" s="68">
        <f t="shared" si="202"/>
        <v>3360000</v>
      </c>
      <c r="L262" s="68">
        <v>455000</v>
      </c>
      <c r="M262" s="68">
        <f t="shared" si="203"/>
        <v>3640000</v>
      </c>
      <c r="N262" s="68">
        <v>2264860</v>
      </c>
      <c r="O262" s="68">
        <f t="shared" si="204"/>
        <v>18118880</v>
      </c>
      <c r="P262" s="70">
        <f t="shared" si="205"/>
        <v>420000</v>
      </c>
      <c r="Q262" s="68">
        <f t="shared" si="205"/>
        <v>3360000</v>
      </c>
      <c r="R262" s="68">
        <f t="shared" si="210"/>
        <v>1046620</v>
      </c>
      <c r="S262" s="68">
        <f t="shared" si="211"/>
        <v>455000</v>
      </c>
      <c r="T262" s="68">
        <f t="shared" si="212"/>
        <v>756427.57020526507</v>
      </c>
      <c r="U262" s="68">
        <f t="shared" si="213"/>
        <v>1055171.9164193103</v>
      </c>
      <c r="V262" s="69">
        <f t="shared" si="207"/>
        <v>1.0081709850942178</v>
      </c>
      <c r="W262" s="72">
        <f>+P262</f>
        <v>420000</v>
      </c>
      <c r="X262" s="68">
        <f t="shared" si="206"/>
        <v>3360000</v>
      </c>
      <c r="Y262" s="128" t="s">
        <v>173</v>
      </c>
      <c r="Z262" s="68">
        <v>4</v>
      </c>
      <c r="AA262" s="68">
        <f t="shared" si="208"/>
        <v>1680000</v>
      </c>
      <c r="AB262" s="135"/>
      <c r="AC262" s="228"/>
      <c r="AD262" s="226"/>
      <c r="AE262" s="140"/>
      <c r="AF262" s="114"/>
      <c r="AG262" s="227"/>
    </row>
    <row r="263" spans="1:33" ht="54" customHeight="1" x14ac:dyDescent="0.25">
      <c r="A263" s="150">
        <v>171</v>
      </c>
      <c r="B263" s="151">
        <v>54790</v>
      </c>
      <c r="C263" s="327" t="s">
        <v>119</v>
      </c>
      <c r="D263" s="327" t="s">
        <v>120</v>
      </c>
      <c r="E263" s="151" t="s">
        <v>18</v>
      </c>
      <c r="F263" s="150">
        <v>0</v>
      </c>
      <c r="G263" s="152">
        <v>120</v>
      </c>
      <c r="H263" s="152">
        <v>120</v>
      </c>
      <c r="I263" s="153">
        <v>72153501</v>
      </c>
      <c r="J263" s="68">
        <v>38000</v>
      </c>
      <c r="K263" s="68">
        <f t="shared" si="202"/>
        <v>4560000</v>
      </c>
      <c r="L263" s="68">
        <v>104000</v>
      </c>
      <c r="M263" s="68">
        <f t="shared" si="203"/>
        <v>12480000</v>
      </c>
      <c r="N263" s="68">
        <v>27790</v>
      </c>
      <c r="O263" s="68">
        <f t="shared" si="204"/>
        <v>3334800</v>
      </c>
      <c r="P263" s="68">
        <f t="shared" si="205"/>
        <v>27790</v>
      </c>
      <c r="Q263" s="68">
        <f t="shared" si="205"/>
        <v>3334800</v>
      </c>
      <c r="R263" s="68">
        <f t="shared" si="210"/>
        <v>56596.666666666664</v>
      </c>
      <c r="S263" s="68">
        <f t="shared" si="211"/>
        <v>38000</v>
      </c>
      <c r="T263" s="68">
        <f t="shared" si="212"/>
        <v>47888.933015640381</v>
      </c>
      <c r="U263" s="68">
        <f t="shared" si="213"/>
        <v>41368.684210805317</v>
      </c>
      <c r="V263" s="69">
        <f t="shared" si="207"/>
        <v>0.73093852778382684</v>
      </c>
      <c r="W263" s="68">
        <f>+R263</f>
        <v>56596.666666666664</v>
      </c>
      <c r="X263" s="68">
        <f t="shared" si="206"/>
        <v>6791600</v>
      </c>
      <c r="Y263" s="61" t="s">
        <v>166</v>
      </c>
      <c r="Z263" s="68">
        <v>60</v>
      </c>
      <c r="AA263" s="68">
        <f t="shared" si="208"/>
        <v>3395800</v>
      </c>
      <c r="AB263" s="135"/>
      <c r="AC263" s="228"/>
      <c r="AD263" s="226"/>
      <c r="AE263" s="140"/>
      <c r="AF263" s="114"/>
      <c r="AG263" s="227"/>
    </row>
    <row r="264" spans="1:33" x14ac:dyDescent="0.25">
      <c r="A264" s="168"/>
      <c r="B264" s="168"/>
      <c r="C264" s="169"/>
      <c r="D264" s="169"/>
      <c r="E264" s="168"/>
      <c r="F264" s="168"/>
      <c r="G264" s="170"/>
      <c r="H264" s="170"/>
      <c r="I264" s="168"/>
      <c r="J264" s="78"/>
      <c r="K264" s="78"/>
      <c r="L264" s="78"/>
      <c r="M264" s="78"/>
      <c r="N264" s="78"/>
      <c r="O264" s="78"/>
      <c r="P264" s="78"/>
      <c r="Q264" s="78"/>
      <c r="R264" s="74"/>
      <c r="S264" s="74"/>
      <c r="T264" s="74"/>
      <c r="U264" s="74"/>
      <c r="V264" s="74"/>
      <c r="W264" s="74"/>
      <c r="X264" s="74"/>
      <c r="Y264" s="74"/>
      <c r="AC264" s="226"/>
      <c r="AD264" s="226"/>
      <c r="AE264" s="140"/>
      <c r="AF264" s="114"/>
      <c r="AG264" s="227"/>
    </row>
    <row r="265" spans="1:33" x14ac:dyDescent="0.25">
      <c r="A265" s="334" t="s">
        <v>148</v>
      </c>
      <c r="B265" s="334"/>
      <c r="C265" s="334"/>
      <c r="D265" s="334"/>
      <c r="E265" s="335" t="s">
        <v>1</v>
      </c>
      <c r="F265" s="335"/>
      <c r="G265" s="335"/>
      <c r="H265" s="335"/>
      <c r="I265" s="222">
        <v>164000001829</v>
      </c>
      <c r="J265" s="78"/>
      <c r="K265" s="78"/>
      <c r="L265" s="78"/>
      <c r="M265" s="78"/>
      <c r="N265" s="78"/>
      <c r="O265" s="78"/>
      <c r="P265" s="78"/>
      <c r="Q265" s="78"/>
      <c r="R265" s="74"/>
      <c r="S265" s="74"/>
      <c r="T265" s="74"/>
      <c r="U265" s="74"/>
      <c r="V265" s="74"/>
      <c r="W265" s="74"/>
      <c r="X265" s="74"/>
      <c r="Y265" s="74"/>
      <c r="AC265" s="226"/>
      <c r="AD265" s="226"/>
      <c r="AE265" s="140"/>
      <c r="AF265" s="114"/>
      <c r="AG265" s="227"/>
    </row>
    <row r="266" spans="1:33" x14ac:dyDescent="0.25">
      <c r="A266" s="341" t="s">
        <v>2</v>
      </c>
      <c r="B266" s="341"/>
      <c r="C266" s="341"/>
      <c r="D266" s="341"/>
      <c r="E266" s="341" t="s">
        <v>3</v>
      </c>
      <c r="F266" s="341"/>
      <c r="G266" s="341" t="s">
        <v>4</v>
      </c>
      <c r="H266" s="341"/>
      <c r="I266" s="341"/>
      <c r="J266" s="78"/>
      <c r="K266" s="78"/>
      <c r="L266" s="78"/>
      <c r="M266" s="78"/>
      <c r="N266" s="78"/>
      <c r="O266" s="78"/>
      <c r="P266" s="78"/>
      <c r="Q266" s="78"/>
      <c r="R266" s="74"/>
      <c r="S266" s="74"/>
      <c r="T266" s="74"/>
      <c r="U266" s="74"/>
      <c r="V266" s="74"/>
      <c r="W266" s="74"/>
      <c r="X266" s="74"/>
      <c r="Y266" s="74"/>
      <c r="AC266" s="226"/>
      <c r="AD266" s="226"/>
      <c r="AE266" s="140"/>
      <c r="AF266" s="114"/>
      <c r="AG266" s="227"/>
    </row>
    <row r="267" spans="1:33" ht="15" customHeight="1" x14ac:dyDescent="0.25">
      <c r="A267" s="340" t="s">
        <v>95</v>
      </c>
      <c r="B267" s="340"/>
      <c r="C267" s="340"/>
      <c r="D267" s="340"/>
      <c r="E267" s="340" t="s">
        <v>96</v>
      </c>
      <c r="F267" s="340"/>
      <c r="G267" s="340"/>
      <c r="H267" s="340"/>
      <c r="I267" s="340"/>
      <c r="J267" s="262" t="s">
        <v>162</v>
      </c>
      <c r="K267" s="262"/>
      <c r="L267" s="263" t="s">
        <v>164</v>
      </c>
      <c r="M267" s="263"/>
      <c r="N267" s="264" t="s">
        <v>163</v>
      </c>
      <c r="O267" s="264"/>
      <c r="P267" s="265" t="s">
        <v>159</v>
      </c>
      <c r="Q267" s="265"/>
      <c r="R267" s="266" t="s">
        <v>166</v>
      </c>
      <c r="S267" s="331" t="s">
        <v>167</v>
      </c>
      <c r="T267" s="331" t="s">
        <v>168</v>
      </c>
      <c r="U267" s="331" t="s">
        <v>169</v>
      </c>
      <c r="V267" s="323" t="s">
        <v>174</v>
      </c>
      <c r="W267" s="325" t="s">
        <v>190</v>
      </c>
      <c r="X267" s="133"/>
      <c r="Y267" s="326" t="s">
        <v>171</v>
      </c>
      <c r="Z267" s="300" t="s">
        <v>183</v>
      </c>
      <c r="AA267" s="301"/>
      <c r="AB267" s="314" t="s">
        <v>197</v>
      </c>
      <c r="AC267" s="314" t="s">
        <v>198</v>
      </c>
      <c r="AD267" s="226"/>
      <c r="AE267" s="140"/>
      <c r="AF267" s="114"/>
      <c r="AG267" s="227"/>
    </row>
    <row r="268" spans="1:33" ht="33" customHeight="1" x14ac:dyDescent="0.25">
      <c r="A268" s="202" t="s">
        <v>7</v>
      </c>
      <c r="B268" s="203" t="s">
        <v>8</v>
      </c>
      <c r="C268" s="340" t="s">
        <v>9</v>
      </c>
      <c r="D268" s="340"/>
      <c r="E268" s="203" t="s">
        <v>10</v>
      </c>
      <c r="F268" s="204" t="s">
        <v>11</v>
      </c>
      <c r="G268" s="203" t="s">
        <v>12</v>
      </c>
      <c r="H268" s="204" t="s">
        <v>13</v>
      </c>
      <c r="I268" s="203" t="s">
        <v>14</v>
      </c>
      <c r="J268" s="121" t="s">
        <v>160</v>
      </c>
      <c r="K268" s="121" t="s">
        <v>161</v>
      </c>
      <c r="L268" s="122" t="s">
        <v>160</v>
      </c>
      <c r="M268" s="122" t="s">
        <v>161</v>
      </c>
      <c r="N268" s="123" t="s">
        <v>160</v>
      </c>
      <c r="O268" s="123" t="s">
        <v>161</v>
      </c>
      <c r="P268" s="76" t="s">
        <v>160</v>
      </c>
      <c r="Q268" s="76" t="s">
        <v>161</v>
      </c>
      <c r="R268" s="266"/>
      <c r="S268" s="331"/>
      <c r="T268" s="331"/>
      <c r="U268" s="331"/>
      <c r="V268" s="324"/>
      <c r="W268" s="325"/>
      <c r="X268" s="134" t="s">
        <v>161</v>
      </c>
      <c r="Y268" s="326"/>
      <c r="Z268" s="139" t="s">
        <v>185</v>
      </c>
      <c r="AA268" s="139" t="s">
        <v>161</v>
      </c>
      <c r="AB268" s="315"/>
      <c r="AC268" s="315"/>
      <c r="AD268" s="226"/>
      <c r="AE268" s="140"/>
      <c r="AF268" s="114"/>
      <c r="AG268" s="227"/>
    </row>
    <row r="269" spans="1:33" ht="32.25" customHeight="1" x14ac:dyDescent="0.25">
      <c r="A269" s="205">
        <v>172</v>
      </c>
      <c r="B269" s="205">
        <v>54740</v>
      </c>
      <c r="C269" s="327" t="s">
        <v>149</v>
      </c>
      <c r="D269" s="327" t="s">
        <v>150</v>
      </c>
      <c r="E269" s="206" t="s">
        <v>18</v>
      </c>
      <c r="F269" s="205">
        <v>0</v>
      </c>
      <c r="G269" s="207">
        <v>48.38</v>
      </c>
      <c r="H269" s="207">
        <v>48.38</v>
      </c>
      <c r="I269" s="208">
        <v>72152504</v>
      </c>
      <c r="J269" s="68">
        <v>120000</v>
      </c>
      <c r="K269" s="68">
        <f>H269*J269</f>
        <v>5805600</v>
      </c>
      <c r="L269" s="68">
        <v>78000</v>
      </c>
      <c r="M269" s="68">
        <f>H269*L269</f>
        <v>3773640</v>
      </c>
      <c r="N269" s="68">
        <v>91059</v>
      </c>
      <c r="O269" s="68">
        <f>H269*N269</f>
        <v>4405434.42</v>
      </c>
      <c r="P269" s="68">
        <f t="shared" ref="P269:Q271" si="214">MIN(J269,L269,N269)</f>
        <v>78000</v>
      </c>
      <c r="Q269" s="68">
        <f t="shared" si="214"/>
        <v>3773640</v>
      </c>
      <c r="R269" s="68">
        <f>AVERAGE(J269,L269,N269)</f>
        <v>96353</v>
      </c>
      <c r="S269" s="68">
        <f>MEDIAN(J269,L269,N269)</f>
        <v>91059</v>
      </c>
      <c r="T269" s="68">
        <f>GEOMEAN(J269,L269,N269)</f>
        <v>94812.640519228167</v>
      </c>
      <c r="U269" s="68">
        <f>STDEV(J269,L269,N269)</f>
        <v>21494.646473017416</v>
      </c>
      <c r="V269" s="69">
        <f>U269/R269</f>
        <v>0.22308227531075747</v>
      </c>
      <c r="W269" s="132">
        <f>+P269</f>
        <v>78000</v>
      </c>
      <c r="X269" s="132">
        <f>H269*W269</f>
        <v>3773640</v>
      </c>
      <c r="Y269" s="137" t="s">
        <v>173</v>
      </c>
      <c r="Z269" s="68">
        <v>24.19</v>
      </c>
      <c r="AA269" s="68">
        <f>W269*Z269</f>
        <v>1886820</v>
      </c>
      <c r="AB269" s="135"/>
      <c r="AC269" s="228"/>
      <c r="AD269" s="226"/>
      <c r="AE269" s="140"/>
      <c r="AF269" s="114"/>
      <c r="AG269" s="227"/>
    </row>
    <row r="270" spans="1:33" ht="41.25" customHeight="1" x14ac:dyDescent="0.25">
      <c r="A270" s="205">
        <v>173</v>
      </c>
      <c r="B270" s="205">
        <v>54740</v>
      </c>
      <c r="C270" s="327" t="s">
        <v>151</v>
      </c>
      <c r="D270" s="327" t="s">
        <v>152</v>
      </c>
      <c r="E270" s="206" t="s">
        <v>39</v>
      </c>
      <c r="F270" s="205">
        <v>0</v>
      </c>
      <c r="G270" s="207">
        <v>31.8</v>
      </c>
      <c r="H270" s="207">
        <v>31.8</v>
      </c>
      <c r="I270" s="208">
        <v>72152504</v>
      </c>
      <c r="J270" s="68">
        <v>29000</v>
      </c>
      <c r="K270" s="68">
        <f>H270*J270</f>
        <v>922200</v>
      </c>
      <c r="L270" s="68">
        <v>78000</v>
      </c>
      <c r="M270" s="68">
        <f>H270*L270</f>
        <v>2480400</v>
      </c>
      <c r="N270" s="68">
        <v>9934</v>
      </c>
      <c r="O270" s="68">
        <f>H270*N270</f>
        <v>315901.2</v>
      </c>
      <c r="P270" s="68">
        <f t="shared" si="214"/>
        <v>9934</v>
      </c>
      <c r="Q270" s="68">
        <f t="shared" si="214"/>
        <v>315901.2</v>
      </c>
      <c r="R270" s="68">
        <f t="shared" ref="R270" si="215">AVERAGE(J270,L270,N270)</f>
        <v>38978</v>
      </c>
      <c r="S270" s="68">
        <f t="shared" ref="S270" si="216">MEDIAN(J270,L270,N270)</f>
        <v>29000</v>
      </c>
      <c r="T270" s="68">
        <f t="shared" ref="T270" si="217">GEOMEAN(J270,L270,N270)</f>
        <v>28218.824511796618</v>
      </c>
      <c r="U270" s="68">
        <f t="shared" ref="U270" si="218">STDEV(J270,L270,N270)</f>
        <v>35112.895807665875</v>
      </c>
      <c r="V270" s="69">
        <f t="shared" ref="V270:V271" si="219">U270/R270</f>
        <v>0.90083882722730446</v>
      </c>
      <c r="W270" s="68">
        <f t="shared" ref="W270" si="220">+R270</f>
        <v>38978</v>
      </c>
      <c r="X270" s="68">
        <f>H270*W270</f>
        <v>1239500.4000000001</v>
      </c>
      <c r="Y270" s="138" t="s">
        <v>166</v>
      </c>
      <c r="Z270" s="68">
        <v>15.7</v>
      </c>
      <c r="AA270" s="68">
        <f t="shared" ref="AA270:AA271" si="221">W270*Z270</f>
        <v>611954.6</v>
      </c>
      <c r="AB270" s="135"/>
      <c r="AC270" s="228"/>
      <c r="AD270" s="226"/>
      <c r="AE270" s="140"/>
      <c r="AF270" s="114"/>
      <c r="AG270" s="227"/>
    </row>
    <row r="271" spans="1:33" ht="34.5" customHeight="1" x14ac:dyDescent="0.25">
      <c r="A271" s="205">
        <v>174</v>
      </c>
      <c r="B271" s="209">
        <v>54740</v>
      </c>
      <c r="C271" s="336" t="s">
        <v>153</v>
      </c>
      <c r="D271" s="336" t="s">
        <v>154</v>
      </c>
      <c r="E271" s="210" t="s">
        <v>18</v>
      </c>
      <c r="F271" s="209">
        <v>0</v>
      </c>
      <c r="G271" s="211">
        <v>10.25</v>
      </c>
      <c r="H271" s="211">
        <v>10.25</v>
      </c>
      <c r="I271" s="212">
        <v>72152504</v>
      </c>
      <c r="J271" s="68">
        <v>120000</v>
      </c>
      <c r="K271" s="68">
        <f>H271*J271</f>
        <v>1230000</v>
      </c>
      <c r="L271" s="68">
        <v>91000</v>
      </c>
      <c r="M271" s="68">
        <f>H271*L271</f>
        <v>932750</v>
      </c>
      <c r="N271" s="68">
        <v>92400</v>
      </c>
      <c r="O271" s="68">
        <f>H271*N271</f>
        <v>947100</v>
      </c>
      <c r="P271" s="68">
        <f t="shared" si="214"/>
        <v>91000</v>
      </c>
      <c r="Q271" s="68">
        <f t="shared" si="214"/>
        <v>932750</v>
      </c>
      <c r="R271" s="68">
        <f>AVERAGE(J271,L271,N271)</f>
        <v>101133.33333333333</v>
      </c>
      <c r="S271" s="68">
        <f>MEDIAN(J271,L271,N271)</f>
        <v>92400</v>
      </c>
      <c r="T271" s="68">
        <f>GEOMEAN(J271,L271,N271)</f>
        <v>100299.36955104784</v>
      </c>
      <c r="U271" s="68">
        <f>STDEV(J271,L271,N271)</f>
        <v>16354.000529941717</v>
      </c>
      <c r="V271" s="69">
        <f t="shared" si="219"/>
        <v>0.1617073223132009</v>
      </c>
      <c r="W271" s="68">
        <f>+P271</f>
        <v>91000</v>
      </c>
      <c r="X271" s="68">
        <f>H271*W271</f>
        <v>932750</v>
      </c>
      <c r="Y271" s="137" t="s">
        <v>173</v>
      </c>
      <c r="Z271" s="68">
        <v>5.12</v>
      </c>
      <c r="AA271" s="68">
        <f t="shared" si="221"/>
        <v>465920</v>
      </c>
      <c r="AB271" s="135"/>
      <c r="AC271" s="228"/>
      <c r="AD271" s="226"/>
      <c r="AE271" s="140"/>
      <c r="AF271" s="114"/>
      <c r="AG271" s="227"/>
    </row>
    <row r="272" spans="1:33" x14ac:dyDescent="0.25">
      <c r="A272" s="213"/>
      <c r="B272" s="187"/>
      <c r="C272" s="214"/>
      <c r="D272" s="214"/>
      <c r="E272" s="215"/>
      <c r="F272" s="213"/>
      <c r="G272" s="216"/>
      <c r="H272" s="216"/>
      <c r="I272" s="188"/>
      <c r="J272" s="78"/>
      <c r="K272" s="78"/>
      <c r="L272" s="78"/>
      <c r="M272" s="78"/>
      <c r="N272" s="78"/>
      <c r="O272" s="78"/>
      <c r="P272" s="78"/>
      <c r="Q272" s="78"/>
      <c r="R272" s="74"/>
      <c r="S272" s="74"/>
      <c r="T272" s="74"/>
      <c r="U272" s="74"/>
      <c r="V272" s="74"/>
      <c r="W272" s="74"/>
      <c r="X272" s="74"/>
      <c r="Y272" s="74"/>
      <c r="AC272" s="226"/>
      <c r="AD272" s="226"/>
      <c r="AE272" s="140"/>
      <c r="AF272" s="114"/>
      <c r="AG272" s="227"/>
    </row>
    <row r="273" spans="1:33" x14ac:dyDescent="0.25">
      <c r="A273" s="338" t="s">
        <v>155</v>
      </c>
      <c r="B273" s="338"/>
      <c r="C273" s="338"/>
      <c r="D273" s="339"/>
      <c r="E273" s="335" t="s">
        <v>165</v>
      </c>
      <c r="F273" s="335"/>
      <c r="G273" s="335"/>
      <c r="H273" s="335"/>
      <c r="I273" s="222">
        <v>164000000116</v>
      </c>
      <c r="J273" s="78"/>
      <c r="K273" s="78"/>
      <c r="L273" s="78"/>
      <c r="M273" s="78"/>
      <c r="N273" s="78"/>
      <c r="O273" s="78"/>
      <c r="P273" s="78"/>
      <c r="Q273" s="78"/>
      <c r="R273" s="74"/>
      <c r="S273" s="74"/>
      <c r="T273" s="74"/>
      <c r="U273" s="74"/>
      <c r="V273" s="74"/>
      <c r="W273" s="74"/>
      <c r="X273" s="74"/>
      <c r="Y273" s="74"/>
      <c r="AC273" s="226"/>
      <c r="AD273" s="226"/>
      <c r="AE273" s="140"/>
      <c r="AF273" s="114"/>
      <c r="AG273" s="227"/>
    </row>
    <row r="274" spans="1:33" x14ac:dyDescent="0.25">
      <c r="A274" s="332" t="s">
        <v>2</v>
      </c>
      <c r="B274" s="332"/>
      <c r="C274" s="332"/>
      <c r="D274" s="332"/>
      <c r="E274" s="332" t="s">
        <v>3</v>
      </c>
      <c r="F274" s="332"/>
      <c r="G274" s="332" t="s">
        <v>4</v>
      </c>
      <c r="H274" s="332"/>
      <c r="I274" s="332"/>
      <c r="J274" s="78"/>
      <c r="K274" s="78"/>
      <c r="L274" s="78"/>
      <c r="M274" s="78"/>
      <c r="N274" s="78"/>
      <c r="O274" s="78"/>
      <c r="P274" s="78"/>
      <c r="Q274" s="78"/>
      <c r="R274" s="74"/>
      <c r="S274" s="74"/>
      <c r="T274" s="74"/>
      <c r="U274" s="74"/>
      <c r="V274" s="74"/>
      <c r="W274" s="74"/>
      <c r="X274" s="74"/>
      <c r="Y274" s="74"/>
      <c r="AC274" s="226"/>
      <c r="AD274" s="226"/>
      <c r="AE274" s="140"/>
      <c r="AF274" s="114"/>
      <c r="AG274" s="227"/>
    </row>
    <row r="275" spans="1:33" ht="15" customHeight="1" x14ac:dyDescent="0.25">
      <c r="A275" s="320" t="s">
        <v>95</v>
      </c>
      <c r="B275" s="320"/>
      <c r="C275" s="320"/>
      <c r="D275" s="320"/>
      <c r="E275" s="320" t="s">
        <v>96</v>
      </c>
      <c r="F275" s="320"/>
      <c r="G275" s="320"/>
      <c r="H275" s="320"/>
      <c r="I275" s="320"/>
      <c r="J275" s="273" t="s">
        <v>162</v>
      </c>
      <c r="K275" s="262"/>
      <c r="L275" s="263" t="s">
        <v>164</v>
      </c>
      <c r="M275" s="263"/>
      <c r="N275" s="264" t="s">
        <v>163</v>
      </c>
      <c r="O275" s="264"/>
      <c r="P275" s="265" t="s">
        <v>159</v>
      </c>
      <c r="Q275" s="265"/>
      <c r="R275" s="266" t="s">
        <v>166</v>
      </c>
      <c r="S275" s="331" t="s">
        <v>167</v>
      </c>
      <c r="T275" s="331" t="s">
        <v>168</v>
      </c>
      <c r="U275" s="331" t="s">
        <v>169</v>
      </c>
      <c r="V275" s="323" t="s">
        <v>174</v>
      </c>
      <c r="W275" s="325" t="s">
        <v>190</v>
      </c>
      <c r="X275" s="133"/>
      <c r="Y275" s="326" t="s">
        <v>171</v>
      </c>
      <c r="Z275" s="300" t="s">
        <v>183</v>
      </c>
      <c r="AA275" s="301"/>
      <c r="AB275" s="314" t="s">
        <v>197</v>
      </c>
      <c r="AC275" s="314" t="s">
        <v>198</v>
      </c>
      <c r="AD275" s="226"/>
      <c r="AE275" s="140"/>
      <c r="AF275" s="114"/>
      <c r="AG275" s="227"/>
    </row>
    <row r="276" spans="1:33" ht="27" customHeight="1" x14ac:dyDescent="0.25">
      <c r="A276" s="146" t="s">
        <v>7</v>
      </c>
      <c r="B276" s="147" t="s">
        <v>8</v>
      </c>
      <c r="C276" s="320" t="s">
        <v>9</v>
      </c>
      <c r="D276" s="320"/>
      <c r="E276" s="147" t="s">
        <v>10</v>
      </c>
      <c r="F276" s="148" t="s">
        <v>11</v>
      </c>
      <c r="G276" s="147" t="s">
        <v>12</v>
      </c>
      <c r="H276" s="148" t="s">
        <v>13</v>
      </c>
      <c r="I276" s="147" t="s">
        <v>14</v>
      </c>
      <c r="J276" s="121" t="s">
        <v>160</v>
      </c>
      <c r="K276" s="121" t="s">
        <v>161</v>
      </c>
      <c r="L276" s="122" t="s">
        <v>160</v>
      </c>
      <c r="M276" s="122" t="s">
        <v>161</v>
      </c>
      <c r="N276" s="123" t="s">
        <v>160</v>
      </c>
      <c r="O276" s="123" t="s">
        <v>161</v>
      </c>
      <c r="P276" s="76" t="s">
        <v>160</v>
      </c>
      <c r="Q276" s="76" t="s">
        <v>161</v>
      </c>
      <c r="R276" s="266"/>
      <c r="S276" s="331"/>
      <c r="T276" s="331"/>
      <c r="U276" s="331"/>
      <c r="V276" s="324"/>
      <c r="W276" s="325"/>
      <c r="X276" s="134" t="s">
        <v>161</v>
      </c>
      <c r="Y276" s="326"/>
      <c r="Z276" s="139" t="s">
        <v>185</v>
      </c>
      <c r="AA276" s="139" t="s">
        <v>161</v>
      </c>
      <c r="AB276" s="315"/>
      <c r="AC276" s="315"/>
      <c r="AD276" s="226"/>
      <c r="AE276" s="140"/>
      <c r="AF276" s="114"/>
      <c r="AG276" s="227"/>
    </row>
    <row r="277" spans="1:33" ht="54" customHeight="1" x14ac:dyDescent="0.25">
      <c r="A277" s="205">
        <v>175</v>
      </c>
      <c r="B277" s="205">
        <v>54740</v>
      </c>
      <c r="C277" s="327" t="s">
        <v>149</v>
      </c>
      <c r="D277" s="327" t="s">
        <v>150</v>
      </c>
      <c r="E277" s="206" t="s">
        <v>18</v>
      </c>
      <c r="F277" s="205">
        <v>0</v>
      </c>
      <c r="G277" s="207">
        <v>15.3</v>
      </c>
      <c r="H277" s="207">
        <v>15.3</v>
      </c>
      <c r="I277" s="208">
        <v>72152504</v>
      </c>
      <c r="J277" s="68">
        <v>120000</v>
      </c>
      <c r="K277" s="68">
        <f>H277*J277</f>
        <v>1836000</v>
      </c>
      <c r="L277" s="68">
        <v>78000</v>
      </c>
      <c r="M277" s="68">
        <f>H277*L277</f>
        <v>1193400</v>
      </c>
      <c r="N277" s="68">
        <v>91059</v>
      </c>
      <c r="O277" s="68">
        <f>H277*N277</f>
        <v>1393202.7</v>
      </c>
      <c r="P277" s="68">
        <f t="shared" ref="P277:Q279" si="222">MIN(J277,L277,N277)</f>
        <v>78000</v>
      </c>
      <c r="Q277" s="68">
        <f t="shared" si="222"/>
        <v>1193400</v>
      </c>
      <c r="R277" s="68">
        <f>AVERAGE(J277,L277,N277)</f>
        <v>96353</v>
      </c>
      <c r="S277" s="68">
        <f>MEDIAN(J277,L277,N277)</f>
        <v>91059</v>
      </c>
      <c r="T277" s="68">
        <f>GEOMEAN(J277,L277,N277)</f>
        <v>94812.640519228167</v>
      </c>
      <c r="U277" s="68">
        <f>STDEV(J277,L277,N277)</f>
        <v>21494.646473017416</v>
      </c>
      <c r="V277" s="69">
        <f>U277/R277</f>
        <v>0.22308227531075747</v>
      </c>
      <c r="W277" s="132">
        <f>+P277</f>
        <v>78000</v>
      </c>
      <c r="X277" s="132">
        <f>H277*W277</f>
        <v>1193400</v>
      </c>
      <c r="Y277" s="60" t="s">
        <v>173</v>
      </c>
      <c r="Z277" s="68">
        <v>7.65</v>
      </c>
      <c r="AA277" s="68">
        <f>W277*Z277</f>
        <v>596700</v>
      </c>
      <c r="AB277" s="135"/>
      <c r="AC277" s="228"/>
      <c r="AD277" s="226"/>
      <c r="AE277" s="140"/>
      <c r="AF277" s="114"/>
      <c r="AG277" s="227"/>
    </row>
    <row r="278" spans="1:33" ht="51.75" customHeight="1" x14ac:dyDescent="0.25">
      <c r="A278" s="205">
        <v>176</v>
      </c>
      <c r="B278" s="205">
        <v>54740</v>
      </c>
      <c r="C278" s="327" t="s">
        <v>151</v>
      </c>
      <c r="D278" s="327" t="s">
        <v>152</v>
      </c>
      <c r="E278" s="206" t="s">
        <v>39</v>
      </c>
      <c r="F278" s="205">
        <v>0</v>
      </c>
      <c r="G278" s="207">
        <v>15.8</v>
      </c>
      <c r="H278" s="207">
        <v>15.8</v>
      </c>
      <c r="I278" s="208">
        <v>72152504</v>
      </c>
      <c r="J278" s="68">
        <v>29000</v>
      </c>
      <c r="K278" s="68">
        <f>H278*J278</f>
        <v>458200</v>
      </c>
      <c r="L278" s="68">
        <v>78000</v>
      </c>
      <c r="M278" s="68">
        <f>H278*L278</f>
        <v>1232400</v>
      </c>
      <c r="N278" s="68">
        <v>9934</v>
      </c>
      <c r="O278" s="68">
        <f>H278*N278</f>
        <v>156957.20000000001</v>
      </c>
      <c r="P278" s="68">
        <f t="shared" si="222"/>
        <v>9934</v>
      </c>
      <c r="Q278" s="68">
        <f t="shared" si="222"/>
        <v>156957.20000000001</v>
      </c>
      <c r="R278" s="68">
        <f t="shared" ref="R278" si="223">AVERAGE(J278,L278,N278)</f>
        <v>38978</v>
      </c>
      <c r="S278" s="68">
        <f t="shared" ref="S278:S279" si="224">MEDIAN(J278,L278,N278)</f>
        <v>29000</v>
      </c>
      <c r="T278" s="68">
        <f t="shared" ref="T278:T279" si="225">GEOMEAN(J278,L278,N278)</f>
        <v>28218.824511796618</v>
      </c>
      <c r="U278" s="68">
        <f t="shared" ref="U278:U279" si="226">STDEV(J278,L278,N278)</f>
        <v>35112.895807665875</v>
      </c>
      <c r="V278" s="69">
        <f t="shared" ref="V278:V279" si="227">U278/R278</f>
        <v>0.90083882722730446</v>
      </c>
      <c r="W278" s="68">
        <f t="shared" ref="W278" si="228">+R278</f>
        <v>38978</v>
      </c>
      <c r="X278" s="68">
        <f>H278*W278</f>
        <v>615852.4</v>
      </c>
      <c r="Y278" s="61" t="s">
        <v>166</v>
      </c>
      <c r="Z278" s="68">
        <v>5.62</v>
      </c>
      <c r="AA278" s="68">
        <f t="shared" ref="AA278:AA279" si="229">W278*Z278</f>
        <v>219056.36000000002</v>
      </c>
      <c r="AB278" s="135"/>
      <c r="AC278" s="228"/>
      <c r="AD278" s="226"/>
      <c r="AE278" s="140"/>
      <c r="AF278" s="114"/>
      <c r="AG278" s="227"/>
    </row>
    <row r="279" spans="1:33" ht="41.25" customHeight="1" x14ac:dyDescent="0.25">
      <c r="A279" s="205">
        <v>177</v>
      </c>
      <c r="B279" s="205">
        <v>54740</v>
      </c>
      <c r="C279" s="336" t="s">
        <v>153</v>
      </c>
      <c r="D279" s="336" t="s">
        <v>154</v>
      </c>
      <c r="E279" s="206" t="s">
        <v>18</v>
      </c>
      <c r="F279" s="205">
        <v>0</v>
      </c>
      <c r="G279" s="207">
        <v>11.25</v>
      </c>
      <c r="H279" s="207">
        <v>11.25</v>
      </c>
      <c r="I279" s="208">
        <v>72152504</v>
      </c>
      <c r="J279" s="68">
        <v>120000</v>
      </c>
      <c r="K279" s="68">
        <f>H279*J279</f>
        <v>1350000</v>
      </c>
      <c r="L279" s="68">
        <v>91000</v>
      </c>
      <c r="M279" s="68">
        <f>H279*L279</f>
        <v>1023750</v>
      </c>
      <c r="N279" s="68">
        <v>92400</v>
      </c>
      <c r="O279" s="68">
        <f>H279*N279</f>
        <v>1039500</v>
      </c>
      <c r="P279" s="68">
        <f t="shared" si="222"/>
        <v>91000</v>
      </c>
      <c r="Q279" s="68">
        <f t="shared" si="222"/>
        <v>1023750</v>
      </c>
      <c r="R279" s="68">
        <f>AVERAGE(J279,L279,N279)</f>
        <v>101133.33333333333</v>
      </c>
      <c r="S279" s="68">
        <f t="shared" si="224"/>
        <v>92400</v>
      </c>
      <c r="T279" s="68">
        <f t="shared" si="225"/>
        <v>100299.36955104784</v>
      </c>
      <c r="U279" s="68">
        <f t="shared" si="226"/>
        <v>16354.000529941717</v>
      </c>
      <c r="V279" s="69">
        <f t="shared" si="227"/>
        <v>0.1617073223132009</v>
      </c>
      <c r="W279" s="68">
        <f>+P279</f>
        <v>91000</v>
      </c>
      <c r="X279" s="68">
        <f>H279*W279</f>
        <v>1023750</v>
      </c>
      <c r="Y279" s="60" t="s">
        <v>173</v>
      </c>
      <c r="Z279" s="68">
        <v>5.25</v>
      </c>
      <c r="AA279" s="68">
        <f t="shared" si="229"/>
        <v>477750</v>
      </c>
      <c r="AB279" s="135"/>
      <c r="AC279" s="228"/>
      <c r="AD279" s="226"/>
      <c r="AE279" s="140"/>
      <c r="AF279" s="114"/>
      <c r="AG279" s="227"/>
    </row>
    <row r="280" spans="1:33" x14ac:dyDescent="0.25">
      <c r="A280" s="205"/>
      <c r="B280" s="206"/>
      <c r="C280" s="217"/>
      <c r="D280" s="217"/>
      <c r="E280" s="218"/>
      <c r="F280" s="205"/>
      <c r="G280" s="207"/>
      <c r="H280" s="207"/>
      <c r="I280" s="208"/>
      <c r="J280" s="78"/>
      <c r="K280" s="78"/>
      <c r="L280" s="78"/>
      <c r="M280" s="78"/>
      <c r="N280" s="78"/>
      <c r="O280" s="78"/>
      <c r="P280" s="78"/>
      <c r="Q280" s="78"/>
      <c r="R280" s="74"/>
      <c r="S280" s="74"/>
      <c r="T280" s="74"/>
      <c r="U280" s="74"/>
      <c r="V280" s="74"/>
      <c r="W280" s="74"/>
      <c r="X280" s="74"/>
      <c r="Y280" s="74"/>
      <c r="AC280" s="226"/>
      <c r="AD280" s="226"/>
      <c r="AE280" s="140"/>
      <c r="AF280" s="114"/>
      <c r="AG280" s="227"/>
    </row>
    <row r="281" spans="1:33" x14ac:dyDescent="0.25">
      <c r="A281" s="337" t="s">
        <v>156</v>
      </c>
      <c r="B281" s="338"/>
      <c r="C281" s="338"/>
      <c r="D281" s="339"/>
      <c r="E281" s="335" t="s">
        <v>165</v>
      </c>
      <c r="F281" s="335"/>
      <c r="G281" s="335"/>
      <c r="H281" s="335"/>
      <c r="I281" s="222">
        <v>164000000116</v>
      </c>
      <c r="J281" s="78"/>
      <c r="K281" s="78"/>
      <c r="L281" s="78"/>
      <c r="M281" s="78"/>
      <c r="N281" s="78"/>
      <c r="O281" s="78"/>
      <c r="P281" s="78"/>
      <c r="Q281" s="78"/>
      <c r="R281" s="74"/>
      <c r="S281" s="74"/>
      <c r="T281" s="74"/>
      <c r="U281" s="74"/>
      <c r="V281" s="74"/>
      <c r="W281" s="74"/>
      <c r="X281" s="74"/>
      <c r="Y281" s="74"/>
      <c r="AC281" s="226"/>
      <c r="AD281" s="226"/>
      <c r="AE281" s="140"/>
      <c r="AF281" s="114"/>
      <c r="AG281" s="227"/>
    </row>
    <row r="282" spans="1:33" x14ac:dyDescent="0.25">
      <c r="A282" s="320" t="s">
        <v>2</v>
      </c>
      <c r="B282" s="320"/>
      <c r="C282" s="320"/>
      <c r="D282" s="320"/>
      <c r="E282" s="320" t="s">
        <v>3</v>
      </c>
      <c r="F282" s="320"/>
      <c r="G282" s="320" t="s">
        <v>4</v>
      </c>
      <c r="H282" s="320"/>
      <c r="I282" s="320"/>
      <c r="J282" s="78"/>
      <c r="K282" s="78"/>
      <c r="L282" s="78"/>
      <c r="M282" s="78"/>
      <c r="N282" s="78"/>
      <c r="O282" s="78"/>
      <c r="P282" s="78"/>
      <c r="Q282" s="78"/>
      <c r="R282" s="74"/>
      <c r="S282" s="74"/>
      <c r="T282" s="74"/>
      <c r="U282" s="74"/>
      <c r="V282" s="74"/>
      <c r="W282" s="74"/>
      <c r="X282" s="74"/>
      <c r="Y282" s="74"/>
      <c r="AC282" s="226"/>
      <c r="AD282" s="226"/>
      <c r="AE282" s="140"/>
      <c r="AF282" s="114"/>
      <c r="AG282" s="227"/>
    </row>
    <row r="283" spans="1:33" ht="15" customHeight="1" x14ac:dyDescent="0.25">
      <c r="A283" s="320" t="s">
        <v>95</v>
      </c>
      <c r="B283" s="320"/>
      <c r="C283" s="320"/>
      <c r="D283" s="320"/>
      <c r="E283" s="320" t="s">
        <v>96</v>
      </c>
      <c r="F283" s="320"/>
      <c r="G283" s="320"/>
      <c r="H283" s="320"/>
      <c r="I283" s="320"/>
      <c r="J283" s="273" t="s">
        <v>162</v>
      </c>
      <c r="K283" s="262"/>
      <c r="L283" s="263" t="s">
        <v>164</v>
      </c>
      <c r="M283" s="263"/>
      <c r="N283" s="264" t="s">
        <v>163</v>
      </c>
      <c r="O283" s="264"/>
      <c r="P283" s="265" t="s">
        <v>159</v>
      </c>
      <c r="Q283" s="265"/>
      <c r="R283" s="266" t="s">
        <v>166</v>
      </c>
      <c r="S283" s="331" t="s">
        <v>167</v>
      </c>
      <c r="T283" s="331" t="s">
        <v>168</v>
      </c>
      <c r="U283" s="331" t="s">
        <v>169</v>
      </c>
      <c r="V283" s="323" t="s">
        <v>174</v>
      </c>
      <c r="W283" s="325" t="s">
        <v>190</v>
      </c>
      <c r="X283" s="133"/>
      <c r="Y283" s="326" t="s">
        <v>171</v>
      </c>
      <c r="Z283" s="300" t="s">
        <v>183</v>
      </c>
      <c r="AA283" s="301"/>
      <c r="AB283" s="314" t="s">
        <v>197</v>
      </c>
      <c r="AC283" s="314" t="s">
        <v>198</v>
      </c>
      <c r="AD283" s="226"/>
      <c r="AE283" s="140"/>
      <c r="AF283" s="114"/>
      <c r="AG283" s="227"/>
    </row>
    <row r="284" spans="1:33" ht="24" customHeight="1" x14ac:dyDescent="0.25">
      <c r="A284" s="146" t="s">
        <v>7</v>
      </c>
      <c r="B284" s="147" t="s">
        <v>8</v>
      </c>
      <c r="C284" s="320" t="s">
        <v>9</v>
      </c>
      <c r="D284" s="320"/>
      <c r="E284" s="147" t="s">
        <v>10</v>
      </c>
      <c r="F284" s="148" t="s">
        <v>11</v>
      </c>
      <c r="G284" s="147" t="s">
        <v>12</v>
      </c>
      <c r="H284" s="148" t="s">
        <v>13</v>
      </c>
      <c r="I284" s="147" t="s">
        <v>14</v>
      </c>
      <c r="J284" s="121" t="s">
        <v>160</v>
      </c>
      <c r="K284" s="121" t="s">
        <v>161</v>
      </c>
      <c r="L284" s="122" t="s">
        <v>160</v>
      </c>
      <c r="M284" s="122" t="s">
        <v>161</v>
      </c>
      <c r="N284" s="123" t="s">
        <v>160</v>
      </c>
      <c r="O284" s="123" t="s">
        <v>161</v>
      </c>
      <c r="P284" s="76" t="s">
        <v>160</v>
      </c>
      <c r="Q284" s="76" t="s">
        <v>161</v>
      </c>
      <c r="R284" s="266"/>
      <c r="S284" s="331"/>
      <c r="T284" s="331"/>
      <c r="U284" s="331"/>
      <c r="V284" s="324"/>
      <c r="W284" s="325"/>
      <c r="X284" s="134" t="s">
        <v>161</v>
      </c>
      <c r="Y284" s="326"/>
      <c r="Z284" s="139" t="s">
        <v>185</v>
      </c>
      <c r="AA284" s="139" t="s">
        <v>161</v>
      </c>
      <c r="AB284" s="315"/>
      <c r="AC284" s="315"/>
      <c r="AD284" s="226"/>
      <c r="AE284" s="140"/>
      <c r="AF284" s="114"/>
      <c r="AG284" s="227"/>
    </row>
    <row r="285" spans="1:33" ht="35.25" customHeight="1" x14ac:dyDescent="0.25">
      <c r="A285" s="150">
        <v>178</v>
      </c>
      <c r="B285" s="150">
        <v>54740</v>
      </c>
      <c r="C285" s="327" t="s">
        <v>149</v>
      </c>
      <c r="D285" s="327" t="s">
        <v>150</v>
      </c>
      <c r="E285" s="151" t="s">
        <v>18</v>
      </c>
      <c r="F285" s="150">
        <v>0</v>
      </c>
      <c r="G285" s="152">
        <v>20.399999999999999</v>
      </c>
      <c r="H285" s="152">
        <v>20.399999999999999</v>
      </c>
      <c r="I285" s="153">
        <v>72152504</v>
      </c>
      <c r="J285" s="68">
        <v>120000</v>
      </c>
      <c r="K285" s="68">
        <f>H285*J285</f>
        <v>2448000</v>
      </c>
      <c r="L285" s="68">
        <v>78000</v>
      </c>
      <c r="M285" s="68">
        <f>H285*L285</f>
        <v>1591200</v>
      </c>
      <c r="N285" s="68">
        <v>91059</v>
      </c>
      <c r="O285" s="68">
        <f>H285*N285</f>
        <v>1857603.5999999999</v>
      </c>
      <c r="P285" s="68">
        <f t="shared" ref="P285:Q287" si="230">MIN(J285,L285,N285)</f>
        <v>78000</v>
      </c>
      <c r="Q285" s="68">
        <f t="shared" si="230"/>
        <v>1591200</v>
      </c>
      <c r="R285" s="68">
        <f>AVERAGE(J285,L285,N285)</f>
        <v>96353</v>
      </c>
      <c r="S285" s="68">
        <f>MEDIAN(J285,L285,N285)</f>
        <v>91059</v>
      </c>
      <c r="T285" s="68">
        <f>GEOMEAN(J285,L285,N285)</f>
        <v>94812.640519228167</v>
      </c>
      <c r="U285" s="68">
        <f>STDEV(J285,L285,N285)</f>
        <v>21494.646473017416</v>
      </c>
      <c r="V285" s="69">
        <f>U285/R285</f>
        <v>0.22308227531075747</v>
      </c>
      <c r="W285" s="132">
        <f>+P285</f>
        <v>78000</v>
      </c>
      <c r="X285" s="132">
        <f>H285*W285</f>
        <v>1591200</v>
      </c>
      <c r="Y285" s="60" t="s">
        <v>173</v>
      </c>
      <c r="Z285" s="68">
        <v>10.199999999999999</v>
      </c>
      <c r="AA285" s="68">
        <f>W285*Z285</f>
        <v>795600</v>
      </c>
      <c r="AB285" s="135"/>
      <c r="AC285" s="228"/>
      <c r="AD285" s="226"/>
      <c r="AE285" s="140"/>
      <c r="AF285" s="114"/>
      <c r="AG285" s="227"/>
    </row>
    <row r="286" spans="1:33" ht="37.5" customHeight="1" x14ac:dyDescent="0.25">
      <c r="A286" s="150">
        <v>179</v>
      </c>
      <c r="B286" s="150">
        <v>54740</v>
      </c>
      <c r="C286" s="327" t="s">
        <v>151</v>
      </c>
      <c r="D286" s="327" t="s">
        <v>152</v>
      </c>
      <c r="E286" s="151" t="s">
        <v>39</v>
      </c>
      <c r="F286" s="150">
        <v>0</v>
      </c>
      <c r="G286" s="152">
        <v>18.8</v>
      </c>
      <c r="H286" s="152">
        <v>18.8</v>
      </c>
      <c r="I286" s="153">
        <v>72152504</v>
      </c>
      <c r="J286" s="68">
        <v>29000</v>
      </c>
      <c r="K286" s="68">
        <f>H286*J286</f>
        <v>545200</v>
      </c>
      <c r="L286" s="68">
        <v>78000</v>
      </c>
      <c r="M286" s="68">
        <f>H286*L286</f>
        <v>1466400</v>
      </c>
      <c r="N286" s="68">
        <v>9934</v>
      </c>
      <c r="O286" s="68">
        <f>H286*N286</f>
        <v>186759.2</v>
      </c>
      <c r="P286" s="68">
        <f t="shared" si="230"/>
        <v>9934</v>
      </c>
      <c r="Q286" s="68">
        <f t="shared" si="230"/>
        <v>186759.2</v>
      </c>
      <c r="R286" s="68">
        <f t="shared" ref="R286:R287" si="231">AVERAGE(J286,L286,N286)</f>
        <v>38978</v>
      </c>
      <c r="S286" s="68">
        <f t="shared" ref="S286:S287" si="232">MEDIAN(J286,L286,N286)</f>
        <v>29000</v>
      </c>
      <c r="T286" s="68">
        <f t="shared" ref="T286:T287" si="233">GEOMEAN(J286,L286,N286)</f>
        <v>28218.824511796618</v>
      </c>
      <c r="U286" s="68">
        <f t="shared" ref="U286:U287" si="234">STDEV(J286,L286,N286)</f>
        <v>35112.895807665875</v>
      </c>
      <c r="V286" s="69">
        <f t="shared" ref="V286:V287" si="235">U286/R286</f>
        <v>0.90083882722730446</v>
      </c>
      <c r="W286" s="68">
        <f t="shared" ref="W286" si="236">+R286</f>
        <v>38978</v>
      </c>
      <c r="X286" s="68">
        <f>H286*W286</f>
        <v>732786.4</v>
      </c>
      <c r="Y286" s="61" t="s">
        <v>166</v>
      </c>
      <c r="Z286" s="68">
        <v>18.8</v>
      </c>
      <c r="AA286" s="68">
        <f t="shared" ref="AA286:AA287" si="237">W286*Z286</f>
        <v>732786.4</v>
      </c>
      <c r="AB286" s="135"/>
      <c r="AC286" s="228"/>
      <c r="AD286" s="226"/>
      <c r="AE286" s="140"/>
      <c r="AF286" s="114"/>
      <c r="AG286" s="227"/>
    </row>
    <row r="287" spans="1:33" ht="36" customHeight="1" x14ac:dyDescent="0.25">
      <c r="A287" s="150">
        <v>180</v>
      </c>
      <c r="B287" s="155">
        <v>54740</v>
      </c>
      <c r="C287" s="336" t="s">
        <v>153</v>
      </c>
      <c r="D287" s="336" t="s">
        <v>154</v>
      </c>
      <c r="E287" s="154" t="s">
        <v>18</v>
      </c>
      <c r="F287" s="155">
        <v>0</v>
      </c>
      <c r="G287" s="156">
        <v>8.5</v>
      </c>
      <c r="H287" s="156">
        <v>8.5</v>
      </c>
      <c r="I287" s="157">
        <v>72152504</v>
      </c>
      <c r="J287" s="68">
        <v>120000</v>
      </c>
      <c r="K287" s="68">
        <f>H287*J287</f>
        <v>1020000</v>
      </c>
      <c r="L287" s="68">
        <v>91000</v>
      </c>
      <c r="M287" s="68">
        <f>H287*L287</f>
        <v>773500</v>
      </c>
      <c r="N287" s="68">
        <v>92400</v>
      </c>
      <c r="O287" s="68">
        <f>H287*N287</f>
        <v>785400</v>
      </c>
      <c r="P287" s="68">
        <f t="shared" si="230"/>
        <v>91000</v>
      </c>
      <c r="Q287" s="68">
        <f t="shared" si="230"/>
        <v>773500</v>
      </c>
      <c r="R287" s="68">
        <f t="shared" si="231"/>
        <v>101133.33333333333</v>
      </c>
      <c r="S287" s="68">
        <f t="shared" si="232"/>
        <v>92400</v>
      </c>
      <c r="T287" s="68">
        <f t="shared" si="233"/>
        <v>100299.36955104784</v>
      </c>
      <c r="U287" s="68">
        <f t="shared" si="234"/>
        <v>16354.000529941717</v>
      </c>
      <c r="V287" s="69">
        <f t="shared" si="235"/>
        <v>0.1617073223132009</v>
      </c>
      <c r="W287" s="68">
        <f>+P287</f>
        <v>91000</v>
      </c>
      <c r="X287" s="68">
        <f>H287*W287</f>
        <v>773500</v>
      </c>
      <c r="Y287" s="60" t="s">
        <v>173</v>
      </c>
      <c r="Z287" s="68">
        <v>4.5</v>
      </c>
      <c r="AA287" s="68">
        <f t="shared" si="237"/>
        <v>409500</v>
      </c>
      <c r="AB287" s="135"/>
      <c r="AC287" s="228"/>
      <c r="AD287" s="226"/>
      <c r="AE287" s="140"/>
      <c r="AF287" s="114"/>
      <c r="AG287" s="227"/>
    </row>
    <row r="288" spans="1:33" x14ac:dyDescent="0.25">
      <c r="A288" s="181"/>
      <c r="B288" s="183"/>
      <c r="C288" s="186"/>
      <c r="D288" s="186"/>
      <c r="E288" s="187"/>
      <c r="F288" s="181"/>
      <c r="G288" s="181"/>
      <c r="H288" s="181"/>
      <c r="I288" s="188"/>
      <c r="J288" s="78"/>
      <c r="K288" s="78"/>
      <c r="L288" s="78"/>
      <c r="M288" s="78"/>
      <c r="N288" s="78"/>
      <c r="O288" s="78"/>
      <c r="P288" s="78"/>
      <c r="Q288" s="78"/>
      <c r="R288" s="74"/>
      <c r="S288" s="74"/>
      <c r="T288" s="74"/>
      <c r="U288" s="74"/>
      <c r="V288" s="74"/>
      <c r="W288" s="74"/>
      <c r="X288" s="74"/>
      <c r="Y288" s="74"/>
      <c r="AC288" s="226"/>
      <c r="AD288" s="226"/>
      <c r="AE288" s="140"/>
      <c r="AF288" s="114"/>
      <c r="AG288" s="227"/>
    </row>
    <row r="289" spans="1:33" x14ac:dyDescent="0.25">
      <c r="A289" s="334" t="s">
        <v>157</v>
      </c>
      <c r="B289" s="334"/>
      <c r="C289" s="334"/>
      <c r="D289" s="334"/>
      <c r="E289" s="335" t="s">
        <v>165</v>
      </c>
      <c r="F289" s="335"/>
      <c r="G289" s="335"/>
      <c r="H289" s="335"/>
      <c r="I289" s="222">
        <v>164000000116</v>
      </c>
      <c r="J289" s="78"/>
      <c r="K289" s="78"/>
      <c r="L289" s="78"/>
      <c r="M289" s="78"/>
      <c r="N289" s="78"/>
      <c r="O289" s="78"/>
      <c r="P289" s="78"/>
      <c r="Q289" s="78"/>
      <c r="R289" s="74"/>
      <c r="S289" s="74"/>
      <c r="T289" s="74"/>
      <c r="U289" s="74"/>
      <c r="V289" s="74"/>
      <c r="W289" s="74"/>
      <c r="X289" s="74"/>
      <c r="Y289" s="74"/>
      <c r="AC289" s="226"/>
      <c r="AD289" s="226"/>
      <c r="AE289" s="140"/>
      <c r="AF289" s="114"/>
      <c r="AG289" s="227"/>
    </row>
    <row r="290" spans="1:33" x14ac:dyDescent="0.25">
      <c r="A290" s="332" t="s">
        <v>2</v>
      </c>
      <c r="B290" s="332"/>
      <c r="C290" s="332"/>
      <c r="D290" s="332"/>
      <c r="E290" s="320" t="s">
        <v>3</v>
      </c>
      <c r="F290" s="320"/>
      <c r="G290" s="320" t="s">
        <v>4</v>
      </c>
      <c r="H290" s="320"/>
      <c r="I290" s="320"/>
      <c r="J290" s="78"/>
      <c r="K290" s="78"/>
      <c r="L290" s="78"/>
      <c r="M290" s="78"/>
      <c r="N290" s="78"/>
      <c r="O290" s="78"/>
      <c r="P290" s="78"/>
      <c r="Q290" s="78"/>
      <c r="R290" s="74"/>
      <c r="S290" s="74"/>
      <c r="T290" s="74"/>
      <c r="U290" s="74"/>
      <c r="V290" s="74"/>
      <c r="W290" s="74"/>
      <c r="X290" s="74"/>
      <c r="Y290" s="74"/>
      <c r="AC290" s="226"/>
      <c r="AD290" s="226"/>
      <c r="AE290" s="140"/>
      <c r="AF290" s="114"/>
      <c r="AG290" s="227"/>
    </row>
    <row r="291" spans="1:33" ht="15" customHeight="1" x14ac:dyDescent="0.25">
      <c r="A291" s="320" t="s">
        <v>95</v>
      </c>
      <c r="B291" s="320"/>
      <c r="C291" s="320"/>
      <c r="D291" s="320"/>
      <c r="E291" s="320" t="s">
        <v>96</v>
      </c>
      <c r="F291" s="320"/>
      <c r="G291" s="320"/>
      <c r="H291" s="320"/>
      <c r="I291" s="320"/>
      <c r="J291" s="262" t="s">
        <v>162</v>
      </c>
      <c r="K291" s="262"/>
      <c r="L291" s="263" t="s">
        <v>164</v>
      </c>
      <c r="M291" s="263"/>
      <c r="N291" s="264" t="s">
        <v>163</v>
      </c>
      <c r="O291" s="264"/>
      <c r="P291" s="265" t="s">
        <v>159</v>
      </c>
      <c r="Q291" s="265"/>
      <c r="R291" s="266" t="s">
        <v>166</v>
      </c>
      <c r="S291" s="331" t="s">
        <v>167</v>
      </c>
      <c r="T291" s="331" t="s">
        <v>168</v>
      </c>
      <c r="U291" s="331" t="s">
        <v>169</v>
      </c>
      <c r="V291" s="323" t="s">
        <v>174</v>
      </c>
      <c r="W291" s="325" t="s">
        <v>190</v>
      </c>
      <c r="X291" s="133"/>
      <c r="Y291" s="326" t="s">
        <v>171</v>
      </c>
      <c r="Z291" s="300" t="s">
        <v>183</v>
      </c>
      <c r="AA291" s="301"/>
      <c r="AB291" s="314" t="s">
        <v>197</v>
      </c>
      <c r="AC291" s="314" t="s">
        <v>198</v>
      </c>
      <c r="AD291" s="226"/>
      <c r="AE291" s="140"/>
      <c r="AF291" s="114"/>
      <c r="AG291" s="227"/>
    </row>
    <row r="292" spans="1:33" ht="27.75" customHeight="1" x14ac:dyDescent="0.25">
      <c r="A292" s="146" t="s">
        <v>7</v>
      </c>
      <c r="B292" s="147" t="s">
        <v>8</v>
      </c>
      <c r="C292" s="320" t="s">
        <v>9</v>
      </c>
      <c r="D292" s="320"/>
      <c r="E292" s="147" t="s">
        <v>10</v>
      </c>
      <c r="F292" s="148" t="s">
        <v>11</v>
      </c>
      <c r="G292" s="147" t="s">
        <v>12</v>
      </c>
      <c r="H292" s="148" t="s">
        <v>13</v>
      </c>
      <c r="I292" s="147" t="s">
        <v>14</v>
      </c>
      <c r="J292" s="121" t="s">
        <v>160</v>
      </c>
      <c r="K292" s="121" t="s">
        <v>161</v>
      </c>
      <c r="L292" s="122" t="s">
        <v>160</v>
      </c>
      <c r="M292" s="122" t="s">
        <v>161</v>
      </c>
      <c r="N292" s="123" t="s">
        <v>160</v>
      </c>
      <c r="O292" s="123" t="s">
        <v>161</v>
      </c>
      <c r="P292" s="76" t="s">
        <v>160</v>
      </c>
      <c r="Q292" s="76" t="s">
        <v>161</v>
      </c>
      <c r="R292" s="266"/>
      <c r="S292" s="331"/>
      <c r="T292" s="331"/>
      <c r="U292" s="331"/>
      <c r="V292" s="324"/>
      <c r="W292" s="325"/>
      <c r="X292" s="134" t="s">
        <v>161</v>
      </c>
      <c r="Y292" s="326"/>
      <c r="Z292" s="139" t="s">
        <v>185</v>
      </c>
      <c r="AA292" s="139" t="s">
        <v>161</v>
      </c>
      <c r="AB292" s="315"/>
      <c r="AC292" s="315"/>
      <c r="AD292" s="226"/>
      <c r="AE292" s="140"/>
      <c r="AF292" s="114"/>
      <c r="AG292" s="227"/>
    </row>
    <row r="293" spans="1:33" ht="33.75" customHeight="1" x14ac:dyDescent="0.25">
      <c r="A293" s="150">
        <v>181</v>
      </c>
      <c r="B293" s="150">
        <v>54740</v>
      </c>
      <c r="C293" s="327" t="s">
        <v>149</v>
      </c>
      <c r="D293" s="327" t="s">
        <v>150</v>
      </c>
      <c r="E293" s="151" t="s">
        <v>18</v>
      </c>
      <c r="F293" s="150">
        <v>0</v>
      </c>
      <c r="G293" s="152">
        <v>20.399999999999999</v>
      </c>
      <c r="H293" s="152">
        <v>20.399999999999999</v>
      </c>
      <c r="I293" s="153">
        <v>72152504</v>
      </c>
      <c r="J293" s="68">
        <v>120000</v>
      </c>
      <c r="K293" s="68">
        <f>H293*J293</f>
        <v>2448000</v>
      </c>
      <c r="L293" s="68">
        <v>78000</v>
      </c>
      <c r="M293" s="68">
        <f>H293*L293</f>
        <v>1591200</v>
      </c>
      <c r="N293" s="68">
        <v>91059</v>
      </c>
      <c r="O293" s="68">
        <f>H293*N293</f>
        <v>1857603.5999999999</v>
      </c>
      <c r="P293" s="68">
        <f t="shared" ref="P293:Q295" si="238">MIN(J293,L293,N293)</f>
        <v>78000</v>
      </c>
      <c r="Q293" s="68">
        <f t="shared" si="238"/>
        <v>1591200</v>
      </c>
      <c r="R293" s="68">
        <f>AVERAGE(J293,L293,N293)</f>
        <v>96353</v>
      </c>
      <c r="S293" s="68">
        <f>MEDIAN(J293,L293,N293)</f>
        <v>91059</v>
      </c>
      <c r="T293" s="68">
        <f>GEOMEAN(J293,L293,N293)</f>
        <v>94812.640519228167</v>
      </c>
      <c r="U293" s="68">
        <f>STDEV(J293,L293,N293)</f>
        <v>21494.646473017416</v>
      </c>
      <c r="V293" s="69">
        <f>U293/R293</f>
        <v>0.22308227531075747</v>
      </c>
      <c r="W293" s="132">
        <f>+P293</f>
        <v>78000</v>
      </c>
      <c r="X293" s="132">
        <f>H293*W293</f>
        <v>1591200</v>
      </c>
      <c r="Y293" s="60" t="s">
        <v>173</v>
      </c>
      <c r="Z293" s="68">
        <v>10.199999999999999</v>
      </c>
      <c r="AA293" s="68">
        <f>W293*Z293</f>
        <v>795600</v>
      </c>
      <c r="AB293" s="135"/>
      <c r="AC293" s="228"/>
      <c r="AD293" s="226"/>
      <c r="AE293" s="140"/>
      <c r="AF293" s="114"/>
      <c r="AG293" s="227"/>
    </row>
    <row r="294" spans="1:33" ht="35.25" customHeight="1" x14ac:dyDescent="0.25">
      <c r="A294" s="150">
        <v>182</v>
      </c>
      <c r="B294" s="150">
        <v>54740</v>
      </c>
      <c r="C294" s="327" t="s">
        <v>151</v>
      </c>
      <c r="D294" s="327" t="s">
        <v>152</v>
      </c>
      <c r="E294" s="151" t="s">
        <v>39</v>
      </c>
      <c r="F294" s="150">
        <v>0</v>
      </c>
      <c r="G294" s="152">
        <v>18.8</v>
      </c>
      <c r="H294" s="152">
        <v>18.8</v>
      </c>
      <c r="I294" s="153">
        <v>72152504</v>
      </c>
      <c r="J294" s="68">
        <v>29000</v>
      </c>
      <c r="K294" s="68">
        <f>H294*J294</f>
        <v>545200</v>
      </c>
      <c r="L294" s="68">
        <v>78000</v>
      </c>
      <c r="M294" s="68">
        <f>H294*L294</f>
        <v>1466400</v>
      </c>
      <c r="N294" s="68">
        <v>9934</v>
      </c>
      <c r="O294" s="68">
        <f>H294*N294</f>
        <v>186759.2</v>
      </c>
      <c r="P294" s="68">
        <f t="shared" si="238"/>
        <v>9934</v>
      </c>
      <c r="Q294" s="68">
        <f t="shared" si="238"/>
        <v>186759.2</v>
      </c>
      <c r="R294" s="68">
        <f t="shared" ref="R294:R295" si="239">AVERAGE(J294,L294,N294)</f>
        <v>38978</v>
      </c>
      <c r="S294" s="68">
        <f t="shared" ref="S294:S295" si="240">MEDIAN(J294,L294,N294)</f>
        <v>29000</v>
      </c>
      <c r="T294" s="68">
        <f t="shared" ref="T294:T295" si="241">GEOMEAN(J294,L294,N294)</f>
        <v>28218.824511796618</v>
      </c>
      <c r="U294" s="68">
        <f t="shared" ref="U294:U295" si="242">STDEV(J294,L294,N294)</f>
        <v>35112.895807665875</v>
      </c>
      <c r="V294" s="69">
        <f t="shared" ref="V294:V295" si="243">U294/R294</f>
        <v>0.90083882722730446</v>
      </c>
      <c r="W294" s="68">
        <f t="shared" ref="W294" si="244">+R294</f>
        <v>38978</v>
      </c>
      <c r="X294" s="68">
        <f>H294*W294</f>
        <v>732786.4</v>
      </c>
      <c r="Y294" s="61" t="s">
        <v>166</v>
      </c>
      <c r="Z294" s="68">
        <v>9.8000000000000007</v>
      </c>
      <c r="AA294" s="68">
        <f t="shared" ref="AA294:AA295" si="245">W294*Z294</f>
        <v>381984.4</v>
      </c>
      <c r="AB294" s="135"/>
      <c r="AC294" s="228"/>
      <c r="AD294" s="226"/>
      <c r="AE294" s="140"/>
      <c r="AF294" s="114"/>
      <c r="AG294" s="227"/>
    </row>
    <row r="295" spans="1:33" ht="28.5" customHeight="1" x14ac:dyDescent="0.25">
      <c r="A295" s="150">
        <v>183</v>
      </c>
      <c r="B295" s="155">
        <v>54740</v>
      </c>
      <c r="C295" s="333" t="s">
        <v>153</v>
      </c>
      <c r="D295" s="333" t="s">
        <v>154</v>
      </c>
      <c r="E295" s="154" t="s">
        <v>18</v>
      </c>
      <c r="F295" s="155">
        <v>0</v>
      </c>
      <c r="G295" s="156">
        <v>8.5</v>
      </c>
      <c r="H295" s="156">
        <v>8.5</v>
      </c>
      <c r="I295" s="157">
        <v>72152504</v>
      </c>
      <c r="J295" s="68">
        <v>120000</v>
      </c>
      <c r="K295" s="68">
        <f>H295*J295</f>
        <v>1020000</v>
      </c>
      <c r="L295" s="68">
        <v>91000</v>
      </c>
      <c r="M295" s="68">
        <f>H295*L295</f>
        <v>773500</v>
      </c>
      <c r="N295" s="68">
        <v>92400</v>
      </c>
      <c r="O295" s="68">
        <f>H295*N295</f>
        <v>785400</v>
      </c>
      <c r="P295" s="68">
        <f t="shared" si="238"/>
        <v>91000</v>
      </c>
      <c r="Q295" s="68">
        <f t="shared" si="238"/>
        <v>773500</v>
      </c>
      <c r="R295" s="68">
        <f t="shared" si="239"/>
        <v>101133.33333333333</v>
      </c>
      <c r="S295" s="68">
        <f t="shared" si="240"/>
        <v>92400</v>
      </c>
      <c r="T295" s="68">
        <f t="shared" si="241"/>
        <v>100299.36955104784</v>
      </c>
      <c r="U295" s="68">
        <f t="shared" si="242"/>
        <v>16354.000529941717</v>
      </c>
      <c r="V295" s="69">
        <f t="shared" si="243"/>
        <v>0.1617073223132009</v>
      </c>
      <c r="W295" s="68">
        <f>+P295</f>
        <v>91000</v>
      </c>
      <c r="X295" s="68">
        <f>H295*W295</f>
        <v>773500</v>
      </c>
      <c r="Y295" s="60" t="s">
        <v>173</v>
      </c>
      <c r="Z295" s="68">
        <v>2.5</v>
      </c>
      <c r="AA295" s="68">
        <f t="shared" si="245"/>
        <v>227500</v>
      </c>
      <c r="AB295" s="135"/>
      <c r="AC295" s="228"/>
      <c r="AD295" s="226"/>
      <c r="AE295" s="140"/>
      <c r="AF295" s="114"/>
      <c r="AG295" s="227"/>
    </row>
    <row r="296" spans="1:33" x14ac:dyDescent="0.25">
      <c r="A296" s="181"/>
      <c r="B296" s="183"/>
      <c r="C296" s="200"/>
      <c r="D296" s="200"/>
      <c r="E296" s="201"/>
      <c r="F296" s="181"/>
      <c r="G296" s="184"/>
      <c r="H296" s="184"/>
      <c r="I296" s="188"/>
      <c r="J296" s="78"/>
      <c r="K296" s="78"/>
      <c r="L296" s="78"/>
      <c r="M296" s="78"/>
      <c r="N296" s="78"/>
      <c r="O296" s="78"/>
      <c r="P296" s="78"/>
      <c r="Q296" s="78"/>
      <c r="R296" s="74"/>
      <c r="S296" s="74"/>
      <c r="T296" s="74"/>
      <c r="U296" s="74"/>
      <c r="V296" s="74"/>
      <c r="W296" s="74"/>
      <c r="X296" s="74"/>
      <c r="Y296" s="74"/>
      <c r="AC296" s="226"/>
      <c r="AD296" s="226"/>
      <c r="AE296" s="140"/>
      <c r="AF296" s="114"/>
      <c r="AG296" s="227"/>
    </row>
    <row r="297" spans="1:33" x14ac:dyDescent="0.25">
      <c r="A297" s="334" t="s">
        <v>158</v>
      </c>
      <c r="B297" s="334"/>
      <c r="C297" s="334"/>
      <c r="D297" s="334"/>
      <c r="E297" s="335" t="s">
        <v>1</v>
      </c>
      <c r="F297" s="335"/>
      <c r="G297" s="335"/>
      <c r="H297" s="335"/>
      <c r="I297" s="222">
        <v>164000001812</v>
      </c>
      <c r="J297" s="78"/>
      <c r="K297" s="78"/>
      <c r="L297" s="78"/>
      <c r="M297" s="78"/>
      <c r="N297" s="78"/>
      <c r="O297" s="78"/>
      <c r="P297" s="78"/>
      <c r="Q297" s="78"/>
      <c r="R297" s="74"/>
      <c r="S297" s="74"/>
      <c r="T297" s="74"/>
      <c r="U297" s="74"/>
      <c r="V297" s="74"/>
      <c r="W297" s="74"/>
      <c r="X297" s="74"/>
      <c r="Y297" s="74"/>
      <c r="AC297" s="226"/>
      <c r="AD297" s="226"/>
      <c r="AE297" s="140"/>
      <c r="AF297" s="114"/>
      <c r="AG297" s="227"/>
    </row>
    <row r="298" spans="1:33" x14ac:dyDescent="0.25">
      <c r="A298" s="332" t="s">
        <v>2</v>
      </c>
      <c r="B298" s="332"/>
      <c r="C298" s="332"/>
      <c r="D298" s="332"/>
      <c r="E298" s="332" t="s">
        <v>3</v>
      </c>
      <c r="F298" s="332"/>
      <c r="G298" s="332" t="s">
        <v>4</v>
      </c>
      <c r="H298" s="332"/>
      <c r="I298" s="332"/>
      <c r="J298" s="78"/>
      <c r="K298" s="78"/>
      <c r="L298" s="78"/>
      <c r="M298" s="78"/>
      <c r="N298" s="78"/>
      <c r="O298" s="78"/>
      <c r="P298" s="78"/>
      <c r="Q298" s="78"/>
      <c r="R298" s="74"/>
      <c r="S298" s="74"/>
      <c r="T298" s="74"/>
      <c r="U298" s="74"/>
      <c r="V298" s="74"/>
      <c r="W298" s="74"/>
      <c r="X298" s="74"/>
      <c r="Y298" s="74"/>
      <c r="AC298" s="226"/>
      <c r="AD298" s="226"/>
      <c r="AE298" s="140"/>
      <c r="AF298" s="114"/>
      <c r="AG298" s="227"/>
    </row>
    <row r="299" spans="1:33" ht="15" customHeight="1" x14ac:dyDescent="0.25">
      <c r="A299" s="320" t="s">
        <v>5</v>
      </c>
      <c r="B299" s="320"/>
      <c r="C299" s="320"/>
      <c r="D299" s="320"/>
      <c r="E299" s="320" t="s">
        <v>6</v>
      </c>
      <c r="F299" s="320"/>
      <c r="G299" s="320"/>
      <c r="H299" s="320"/>
      <c r="I299" s="320"/>
      <c r="J299" s="262" t="s">
        <v>162</v>
      </c>
      <c r="K299" s="262"/>
      <c r="L299" s="263" t="s">
        <v>164</v>
      </c>
      <c r="M299" s="263"/>
      <c r="N299" s="264" t="s">
        <v>163</v>
      </c>
      <c r="O299" s="264"/>
      <c r="P299" s="265" t="s">
        <v>159</v>
      </c>
      <c r="Q299" s="265"/>
      <c r="R299" s="266" t="s">
        <v>166</v>
      </c>
      <c r="S299" s="331" t="s">
        <v>167</v>
      </c>
      <c r="T299" s="331" t="s">
        <v>168</v>
      </c>
      <c r="U299" s="331" t="s">
        <v>169</v>
      </c>
      <c r="V299" s="323" t="s">
        <v>174</v>
      </c>
      <c r="W299" s="325" t="s">
        <v>190</v>
      </c>
      <c r="X299" s="133"/>
      <c r="Y299" s="326" t="s">
        <v>171</v>
      </c>
      <c r="Z299" s="300" t="s">
        <v>183</v>
      </c>
      <c r="AA299" s="301"/>
      <c r="AB299" s="314" t="s">
        <v>197</v>
      </c>
      <c r="AC299" s="314" t="s">
        <v>198</v>
      </c>
      <c r="AD299" s="226"/>
      <c r="AE299" s="140"/>
      <c r="AF299" s="114"/>
      <c r="AG299" s="227"/>
    </row>
    <row r="300" spans="1:33" ht="33.75" customHeight="1" x14ac:dyDescent="0.25">
      <c r="A300" s="147" t="s">
        <v>7</v>
      </c>
      <c r="B300" s="147" t="s">
        <v>8</v>
      </c>
      <c r="C300" s="320" t="s">
        <v>9</v>
      </c>
      <c r="D300" s="320"/>
      <c r="E300" s="147" t="s">
        <v>10</v>
      </c>
      <c r="F300" s="148" t="s">
        <v>11</v>
      </c>
      <c r="G300" s="147" t="s">
        <v>12</v>
      </c>
      <c r="H300" s="148" t="s">
        <v>13</v>
      </c>
      <c r="I300" s="147" t="s">
        <v>14</v>
      </c>
      <c r="J300" s="121" t="s">
        <v>160</v>
      </c>
      <c r="K300" s="121" t="s">
        <v>161</v>
      </c>
      <c r="L300" s="122" t="s">
        <v>160</v>
      </c>
      <c r="M300" s="122" t="s">
        <v>161</v>
      </c>
      <c r="N300" s="123" t="s">
        <v>160</v>
      </c>
      <c r="O300" s="123" t="s">
        <v>161</v>
      </c>
      <c r="P300" s="76" t="s">
        <v>160</v>
      </c>
      <c r="Q300" s="76" t="s">
        <v>161</v>
      </c>
      <c r="R300" s="266"/>
      <c r="S300" s="331"/>
      <c r="T300" s="331"/>
      <c r="U300" s="331"/>
      <c r="V300" s="324"/>
      <c r="W300" s="325"/>
      <c r="X300" s="134" t="s">
        <v>161</v>
      </c>
      <c r="Y300" s="326"/>
      <c r="Z300" s="139" t="s">
        <v>185</v>
      </c>
      <c r="AA300" s="139" t="s">
        <v>161</v>
      </c>
      <c r="AB300" s="315"/>
      <c r="AC300" s="315"/>
      <c r="AD300" s="226"/>
      <c r="AE300" s="140"/>
      <c r="AF300" s="114"/>
      <c r="AG300" s="227"/>
    </row>
    <row r="301" spans="1:33" ht="23.25" customHeight="1" x14ac:dyDescent="0.25">
      <c r="A301" s="150">
        <v>184</v>
      </c>
      <c r="B301" s="150">
        <v>54310</v>
      </c>
      <c r="C301" s="318" t="s">
        <v>20</v>
      </c>
      <c r="D301" s="318" t="s">
        <v>21</v>
      </c>
      <c r="E301" s="151" t="s">
        <v>18</v>
      </c>
      <c r="F301" s="150">
        <v>0</v>
      </c>
      <c r="G301" s="152">
        <v>29.8</v>
      </c>
      <c r="H301" s="152">
        <v>29.8</v>
      </c>
      <c r="I301" s="153">
        <v>72141510</v>
      </c>
      <c r="J301" s="68">
        <v>14000</v>
      </c>
      <c r="K301" s="68">
        <f>H301*J301</f>
        <v>417200</v>
      </c>
      <c r="L301" s="68">
        <v>10400</v>
      </c>
      <c r="M301" s="68">
        <f>H301*L301</f>
        <v>309920</v>
      </c>
      <c r="N301" s="68">
        <v>22802</v>
      </c>
      <c r="O301" s="68">
        <f>H301*N301</f>
        <v>679499.6</v>
      </c>
      <c r="P301" s="68">
        <f t="shared" ref="P301:Q302" si="246">MIN(J301,L301,N301)</f>
        <v>10400</v>
      </c>
      <c r="Q301" s="68">
        <f t="shared" si="246"/>
        <v>309920</v>
      </c>
      <c r="R301" s="68">
        <f>AVERAGE(J301,L301,N301)</f>
        <v>15734</v>
      </c>
      <c r="S301" s="68">
        <f>MEDIAN(J301,L301,N301)</f>
        <v>14000</v>
      </c>
      <c r="T301" s="68">
        <f>GEOMEAN(J301,L301,N301)</f>
        <v>14918.028715065242</v>
      </c>
      <c r="U301" s="68">
        <f>STDEV(J301,L301,N301)</f>
        <v>6380.2404343410135</v>
      </c>
      <c r="V301" s="69">
        <f>U301/R301</f>
        <v>0.40550657393803313</v>
      </c>
      <c r="W301" s="132">
        <f>+P301</f>
        <v>10400</v>
      </c>
      <c r="X301" s="132">
        <f>H301*W301</f>
        <v>309920</v>
      </c>
      <c r="Y301" s="62" t="s">
        <v>173</v>
      </c>
      <c r="Z301" s="68">
        <v>14.8</v>
      </c>
      <c r="AA301" s="68">
        <f>W301*Z301</f>
        <v>153920</v>
      </c>
      <c r="AB301" s="135"/>
      <c r="AC301" s="228"/>
      <c r="AD301" s="226"/>
      <c r="AE301" s="140"/>
      <c r="AF301" s="114"/>
      <c r="AG301" s="227"/>
    </row>
    <row r="302" spans="1:33" ht="25.5" customHeight="1" x14ac:dyDescent="0.25">
      <c r="A302" s="150">
        <v>185</v>
      </c>
      <c r="B302" s="150">
        <v>54310</v>
      </c>
      <c r="C302" s="318" t="s">
        <v>22</v>
      </c>
      <c r="D302" s="318" t="s">
        <v>23</v>
      </c>
      <c r="E302" s="151" t="s">
        <v>18</v>
      </c>
      <c r="F302" s="150">
        <v>0</v>
      </c>
      <c r="G302" s="152">
        <v>84.35</v>
      </c>
      <c r="H302" s="152">
        <v>84.35</v>
      </c>
      <c r="I302" s="153">
        <v>72141510</v>
      </c>
      <c r="J302" s="68">
        <v>14000</v>
      </c>
      <c r="K302" s="68">
        <f>H302*J302</f>
        <v>1180900</v>
      </c>
      <c r="L302" s="68">
        <v>10400</v>
      </c>
      <c r="M302" s="68">
        <f>H302*L302</f>
        <v>877239.99999999988</v>
      </c>
      <c r="N302" s="68">
        <v>22802</v>
      </c>
      <c r="O302" s="68">
        <f>H302*N302</f>
        <v>1923348.7</v>
      </c>
      <c r="P302" s="68">
        <f t="shared" si="246"/>
        <v>10400</v>
      </c>
      <c r="Q302" s="68">
        <f t="shared" si="246"/>
        <v>877239.99999999988</v>
      </c>
      <c r="R302" s="68">
        <f>AVERAGE(J302,L302,N302)</f>
        <v>15734</v>
      </c>
      <c r="S302" s="68">
        <f>MEDIAN(J302,L302,N302)</f>
        <v>14000</v>
      </c>
      <c r="T302" s="68">
        <f>GEOMEAN(J302,L302,N302)</f>
        <v>14918.028715065242</v>
      </c>
      <c r="U302" s="68">
        <f>STDEV(J302,L302,N302)</f>
        <v>6380.2404343410135</v>
      </c>
      <c r="V302" s="69">
        <f>U302/R302</f>
        <v>0.40550657393803313</v>
      </c>
      <c r="W302" s="68">
        <f>+P302</f>
        <v>10400</v>
      </c>
      <c r="X302" s="68">
        <f>H302*W302</f>
        <v>877239.99999999988</v>
      </c>
      <c r="Y302" s="62" t="s">
        <v>159</v>
      </c>
      <c r="Z302" s="68">
        <v>74.349999999999994</v>
      </c>
      <c r="AA302" s="68">
        <f>W302*Z302</f>
        <v>773239.99999999988</v>
      </c>
      <c r="AB302" s="135"/>
      <c r="AC302" s="228"/>
      <c r="AD302" s="226"/>
      <c r="AE302" s="140"/>
      <c r="AF302" s="114"/>
      <c r="AG302" s="227"/>
    </row>
    <row r="303" spans="1:33" x14ac:dyDescent="0.25">
      <c r="A303" s="168"/>
      <c r="B303" s="168"/>
      <c r="C303" s="169"/>
      <c r="D303" s="169"/>
      <c r="E303" s="168"/>
      <c r="F303" s="168"/>
      <c r="G303" s="170"/>
      <c r="H303" s="170"/>
      <c r="I303" s="168"/>
      <c r="J303" s="78"/>
      <c r="K303" s="78"/>
      <c r="L303" s="78"/>
      <c r="M303" s="78"/>
      <c r="N303" s="78"/>
      <c r="O303" s="78"/>
      <c r="P303" s="78"/>
      <c r="Q303" s="78"/>
      <c r="R303" s="74"/>
      <c r="S303" s="74"/>
      <c r="T303" s="74"/>
      <c r="U303" s="74"/>
      <c r="V303" s="74"/>
      <c r="W303" s="74"/>
      <c r="X303" s="74"/>
      <c r="Y303" s="74"/>
      <c r="AC303" s="226"/>
      <c r="AD303" s="226"/>
      <c r="AE303" s="140"/>
      <c r="AF303" s="114"/>
      <c r="AG303" s="227"/>
    </row>
    <row r="304" spans="1:33" x14ac:dyDescent="0.25">
      <c r="A304" s="320" t="s">
        <v>2</v>
      </c>
      <c r="B304" s="320"/>
      <c r="C304" s="320"/>
      <c r="D304" s="320"/>
      <c r="E304" s="320" t="s">
        <v>3</v>
      </c>
      <c r="F304" s="320"/>
      <c r="G304" s="320" t="s">
        <v>4</v>
      </c>
      <c r="H304" s="320"/>
      <c r="I304" s="320"/>
      <c r="J304" s="78"/>
      <c r="K304" s="78"/>
      <c r="L304" s="78"/>
      <c r="M304" s="78"/>
      <c r="N304" s="78"/>
      <c r="O304" s="78"/>
      <c r="P304" s="78"/>
      <c r="Q304" s="78"/>
      <c r="R304" s="74"/>
      <c r="S304" s="74"/>
      <c r="T304" s="74"/>
      <c r="U304" s="74"/>
      <c r="V304" s="74"/>
      <c r="W304" s="74"/>
      <c r="X304" s="74"/>
      <c r="Y304" s="74"/>
      <c r="AC304" s="226"/>
      <c r="AD304" s="226"/>
      <c r="AE304" s="140"/>
      <c r="AF304" s="114"/>
      <c r="AG304" s="227"/>
    </row>
    <row r="305" spans="1:33" ht="15" customHeight="1" x14ac:dyDescent="0.25">
      <c r="A305" s="320" t="s">
        <v>27</v>
      </c>
      <c r="B305" s="320"/>
      <c r="C305" s="320"/>
      <c r="D305" s="320"/>
      <c r="E305" s="320" t="s">
        <v>28</v>
      </c>
      <c r="F305" s="320"/>
      <c r="G305" s="320"/>
      <c r="H305" s="320"/>
      <c r="I305" s="320"/>
      <c r="J305" s="262" t="s">
        <v>162</v>
      </c>
      <c r="K305" s="262"/>
      <c r="L305" s="263" t="s">
        <v>164</v>
      </c>
      <c r="M305" s="263"/>
      <c r="N305" s="264" t="s">
        <v>163</v>
      </c>
      <c r="O305" s="264"/>
      <c r="P305" s="265" t="s">
        <v>159</v>
      </c>
      <c r="Q305" s="265"/>
      <c r="R305" s="266" t="s">
        <v>166</v>
      </c>
      <c r="S305" s="331" t="s">
        <v>167</v>
      </c>
      <c r="T305" s="331" t="s">
        <v>168</v>
      </c>
      <c r="U305" s="331" t="s">
        <v>169</v>
      </c>
      <c r="V305" s="323" t="s">
        <v>174</v>
      </c>
      <c r="W305" s="325" t="s">
        <v>190</v>
      </c>
      <c r="X305" s="133"/>
      <c r="Y305" s="326" t="s">
        <v>171</v>
      </c>
      <c r="Z305" s="300" t="s">
        <v>183</v>
      </c>
      <c r="AA305" s="301"/>
      <c r="AB305" s="314" t="s">
        <v>197</v>
      </c>
      <c r="AC305" s="314" t="s">
        <v>198</v>
      </c>
      <c r="AD305" s="226"/>
      <c r="AE305" s="140"/>
      <c r="AF305" s="114"/>
      <c r="AG305" s="227"/>
    </row>
    <row r="306" spans="1:33" ht="35.25" customHeight="1" x14ac:dyDescent="0.25">
      <c r="A306" s="146" t="s">
        <v>7</v>
      </c>
      <c r="B306" s="147" t="s">
        <v>8</v>
      </c>
      <c r="C306" s="320" t="s">
        <v>9</v>
      </c>
      <c r="D306" s="320"/>
      <c r="E306" s="147" t="s">
        <v>10</v>
      </c>
      <c r="F306" s="148" t="s">
        <v>11</v>
      </c>
      <c r="G306" s="147" t="s">
        <v>12</v>
      </c>
      <c r="H306" s="148" t="s">
        <v>13</v>
      </c>
      <c r="I306" s="147" t="s">
        <v>14</v>
      </c>
      <c r="J306" s="121" t="s">
        <v>160</v>
      </c>
      <c r="K306" s="121" t="s">
        <v>161</v>
      </c>
      <c r="L306" s="122" t="s">
        <v>160</v>
      </c>
      <c r="M306" s="122" t="s">
        <v>161</v>
      </c>
      <c r="N306" s="123" t="s">
        <v>160</v>
      </c>
      <c r="O306" s="123" t="s">
        <v>161</v>
      </c>
      <c r="P306" s="76" t="s">
        <v>160</v>
      </c>
      <c r="Q306" s="76" t="s">
        <v>161</v>
      </c>
      <c r="R306" s="266"/>
      <c r="S306" s="331"/>
      <c r="T306" s="331"/>
      <c r="U306" s="331"/>
      <c r="V306" s="324"/>
      <c r="W306" s="325"/>
      <c r="X306" s="134" t="s">
        <v>161</v>
      </c>
      <c r="Y306" s="326"/>
      <c r="Z306" s="139" t="s">
        <v>185</v>
      </c>
      <c r="AA306" s="139" t="s">
        <v>161</v>
      </c>
      <c r="AB306" s="315"/>
      <c r="AC306" s="315"/>
      <c r="AD306" s="226"/>
      <c r="AE306" s="140"/>
      <c r="AF306" s="114"/>
      <c r="AG306" s="227"/>
    </row>
    <row r="307" spans="1:33" ht="33.75" customHeight="1" x14ac:dyDescent="0.25">
      <c r="A307" s="150">
        <v>186</v>
      </c>
      <c r="B307" s="151">
        <v>54522</v>
      </c>
      <c r="C307" s="318" t="s">
        <v>38</v>
      </c>
      <c r="D307" s="318"/>
      <c r="E307" s="152" t="s">
        <v>39</v>
      </c>
      <c r="F307" s="150">
        <v>0</v>
      </c>
      <c r="G307" s="152">
        <v>15</v>
      </c>
      <c r="H307" s="152">
        <v>15</v>
      </c>
      <c r="I307" s="153">
        <v>72152601</v>
      </c>
      <c r="J307" s="68">
        <v>35000</v>
      </c>
      <c r="K307" s="68">
        <f t="shared" ref="K307:K315" si="247">H307*J307</f>
        <v>525000</v>
      </c>
      <c r="L307" s="68">
        <v>52000</v>
      </c>
      <c r="M307" s="68">
        <f t="shared" ref="M307:M315" si="248">H307*L307</f>
        <v>780000</v>
      </c>
      <c r="N307" s="68">
        <v>85702</v>
      </c>
      <c r="O307" s="68">
        <f t="shared" ref="O307:O315" si="249">H307*N307</f>
        <v>1285530</v>
      </c>
      <c r="P307" s="68">
        <f t="shared" ref="P307:Q315" si="250">MIN(J307,L307,N307)</f>
        <v>35000</v>
      </c>
      <c r="Q307" s="68">
        <f t="shared" si="250"/>
        <v>525000</v>
      </c>
      <c r="R307" s="68">
        <f>AVERAGE(J307,L307,N307)</f>
        <v>57567.333333333336</v>
      </c>
      <c r="S307" s="68">
        <f>MEDIAN(J307,L307,N307)</f>
        <v>52000</v>
      </c>
      <c r="T307" s="68">
        <f>GEOMEAN(J307,L307,N307)</f>
        <v>53829.554018620489</v>
      </c>
      <c r="U307" s="68">
        <f>STDEV(J307,L307,N307)</f>
        <v>25805.418061588018</v>
      </c>
      <c r="V307" s="69">
        <f>U307/R307</f>
        <v>0.4482649545735663</v>
      </c>
      <c r="W307" s="132">
        <f>+P307</f>
        <v>35000</v>
      </c>
      <c r="X307" s="132">
        <f t="shared" ref="X307:X315" si="251">H307*W307</f>
        <v>525000</v>
      </c>
      <c r="Y307" s="62" t="s">
        <v>173</v>
      </c>
      <c r="Z307" s="66">
        <v>6</v>
      </c>
      <c r="AA307" s="68">
        <f>W307*Z307</f>
        <v>210000</v>
      </c>
      <c r="AB307" s="135"/>
      <c r="AC307" s="228"/>
      <c r="AD307" s="226"/>
      <c r="AE307" s="140"/>
      <c r="AF307" s="114"/>
      <c r="AG307" s="227"/>
    </row>
    <row r="308" spans="1:33" ht="39" customHeight="1" x14ac:dyDescent="0.25">
      <c r="A308" s="150">
        <v>187</v>
      </c>
      <c r="B308" s="151">
        <v>54522</v>
      </c>
      <c r="C308" s="318" t="s">
        <v>40</v>
      </c>
      <c r="D308" s="318" t="s">
        <v>114</v>
      </c>
      <c r="E308" s="152" t="s">
        <v>18</v>
      </c>
      <c r="F308" s="150">
        <v>0</v>
      </c>
      <c r="G308" s="152">
        <v>12</v>
      </c>
      <c r="H308" s="152">
        <v>12</v>
      </c>
      <c r="I308" s="153">
        <v>72152601</v>
      </c>
      <c r="J308" s="68">
        <v>38000</v>
      </c>
      <c r="K308" s="68">
        <f t="shared" si="247"/>
        <v>456000</v>
      </c>
      <c r="L308" s="68">
        <v>67600</v>
      </c>
      <c r="M308" s="68">
        <f t="shared" si="248"/>
        <v>811200</v>
      </c>
      <c r="N308" s="68">
        <v>45025</v>
      </c>
      <c r="O308" s="68">
        <f t="shared" si="249"/>
        <v>540300</v>
      </c>
      <c r="P308" s="68">
        <f t="shared" si="250"/>
        <v>38000</v>
      </c>
      <c r="Q308" s="68">
        <f t="shared" si="250"/>
        <v>456000</v>
      </c>
      <c r="R308" s="68">
        <f>AVERAGE(J308,L308,N308)</f>
        <v>50208.333333333336</v>
      </c>
      <c r="S308" s="68">
        <f t="shared" ref="S308:S315" si="252">MEDIAN(J308,L308,N308)</f>
        <v>45025</v>
      </c>
      <c r="T308" s="68">
        <f t="shared" ref="T308:T315" si="253">GEOMEAN(J308,L308,N308)</f>
        <v>48722.325032866414</v>
      </c>
      <c r="U308" s="68">
        <f t="shared" ref="U308:U315" si="254">STDEV(J308,L308,N308)</f>
        <v>15465.775387394371</v>
      </c>
      <c r="V308" s="69">
        <f t="shared" ref="V308:V315" si="255">U308/R308</f>
        <v>0.30803204091075925</v>
      </c>
      <c r="W308" s="68">
        <f>+P308</f>
        <v>38000</v>
      </c>
      <c r="X308" s="68">
        <f t="shared" si="251"/>
        <v>456000</v>
      </c>
      <c r="Y308" s="62" t="s">
        <v>173</v>
      </c>
      <c r="Z308" s="66">
        <v>6</v>
      </c>
      <c r="AA308" s="68">
        <f t="shared" ref="AA308:AA315" si="256">W308*Z308</f>
        <v>228000</v>
      </c>
      <c r="AB308" s="135"/>
      <c r="AC308" s="228"/>
      <c r="AD308" s="226"/>
      <c r="AE308" s="140"/>
      <c r="AF308" s="114"/>
      <c r="AG308" s="227"/>
    </row>
    <row r="309" spans="1:33" ht="30.75" customHeight="1" x14ac:dyDescent="0.25">
      <c r="A309" s="150">
        <v>188</v>
      </c>
      <c r="B309" s="150">
        <v>54560</v>
      </c>
      <c r="C309" s="319" t="s">
        <v>49</v>
      </c>
      <c r="D309" s="319" t="s">
        <v>50</v>
      </c>
      <c r="E309" s="151" t="s">
        <v>18</v>
      </c>
      <c r="F309" s="150">
        <v>0</v>
      </c>
      <c r="G309" s="152">
        <v>15</v>
      </c>
      <c r="H309" s="152">
        <v>15</v>
      </c>
      <c r="I309" s="153">
        <v>72101501</v>
      </c>
      <c r="J309" s="68">
        <v>75000</v>
      </c>
      <c r="K309" s="68">
        <f t="shared" si="247"/>
        <v>1125000</v>
      </c>
      <c r="L309" s="68">
        <v>78000</v>
      </c>
      <c r="M309" s="68">
        <f t="shared" si="248"/>
        <v>1170000</v>
      </c>
      <c r="N309" s="68">
        <v>196043</v>
      </c>
      <c r="O309" s="68">
        <f t="shared" si="249"/>
        <v>2940645</v>
      </c>
      <c r="P309" s="68">
        <f t="shared" si="250"/>
        <v>75000</v>
      </c>
      <c r="Q309" s="68">
        <f t="shared" si="250"/>
        <v>1125000</v>
      </c>
      <c r="R309" s="68">
        <f t="shared" ref="R309:R315" si="257">AVERAGE(J309,L309,N309)</f>
        <v>116347.66666666667</v>
      </c>
      <c r="S309" s="68">
        <f t="shared" si="252"/>
        <v>78000</v>
      </c>
      <c r="T309" s="68">
        <f t="shared" si="253"/>
        <v>104673.25638840423</v>
      </c>
      <c r="U309" s="68">
        <f t="shared" si="254"/>
        <v>69034.481357748547</v>
      </c>
      <c r="V309" s="69">
        <f t="shared" si="255"/>
        <v>0.59334650479524198</v>
      </c>
      <c r="W309" s="68">
        <f t="shared" ref="W309" si="258">+R309</f>
        <v>116347.66666666667</v>
      </c>
      <c r="X309" s="68">
        <f t="shared" si="251"/>
        <v>1745215</v>
      </c>
      <c r="Y309" s="62" t="s">
        <v>166</v>
      </c>
      <c r="Z309" s="66">
        <v>6</v>
      </c>
      <c r="AA309" s="68">
        <f t="shared" si="256"/>
        <v>698086</v>
      </c>
      <c r="AB309" s="135"/>
      <c r="AC309" s="228"/>
      <c r="AD309" s="226"/>
      <c r="AE309" s="140"/>
      <c r="AF309" s="114"/>
      <c r="AG309" s="227"/>
    </row>
    <row r="310" spans="1:33" ht="18" customHeight="1" x14ac:dyDescent="0.25">
      <c r="A310" s="150">
        <v>189</v>
      </c>
      <c r="B310" s="150">
        <v>54560</v>
      </c>
      <c r="C310" s="328" t="s">
        <v>29</v>
      </c>
      <c r="D310" s="328" t="s">
        <v>30</v>
      </c>
      <c r="E310" s="151" t="s">
        <v>31</v>
      </c>
      <c r="F310" s="150">
        <v>0</v>
      </c>
      <c r="G310" s="152">
        <v>8</v>
      </c>
      <c r="H310" s="152">
        <v>8</v>
      </c>
      <c r="I310" s="153">
        <v>72101501</v>
      </c>
      <c r="J310" s="68">
        <v>38000</v>
      </c>
      <c r="K310" s="68">
        <f t="shared" si="247"/>
        <v>304000</v>
      </c>
      <c r="L310" s="68">
        <v>19500</v>
      </c>
      <c r="M310" s="68">
        <f t="shared" si="248"/>
        <v>156000</v>
      </c>
      <c r="N310" s="68">
        <v>48698</v>
      </c>
      <c r="O310" s="68">
        <f t="shared" si="249"/>
        <v>389584</v>
      </c>
      <c r="P310" s="68">
        <f t="shared" si="250"/>
        <v>19500</v>
      </c>
      <c r="Q310" s="68">
        <f t="shared" si="250"/>
        <v>156000</v>
      </c>
      <c r="R310" s="68">
        <f t="shared" si="257"/>
        <v>35399.333333333336</v>
      </c>
      <c r="S310" s="68">
        <f t="shared" si="252"/>
        <v>38000</v>
      </c>
      <c r="T310" s="68">
        <f t="shared" si="253"/>
        <v>33045.305998251948</v>
      </c>
      <c r="U310" s="68">
        <f t="shared" si="254"/>
        <v>14771.709492585253</v>
      </c>
      <c r="V310" s="69">
        <f t="shared" si="255"/>
        <v>0.41728778769615016</v>
      </c>
      <c r="W310" s="68">
        <f t="shared" ref="W310:W315" si="259">+P310</f>
        <v>19500</v>
      </c>
      <c r="X310" s="68">
        <f t="shared" si="251"/>
        <v>156000</v>
      </c>
      <c r="Y310" s="62" t="s">
        <v>173</v>
      </c>
      <c r="Z310" s="66">
        <v>4</v>
      </c>
      <c r="AA310" s="68">
        <f t="shared" si="256"/>
        <v>78000</v>
      </c>
      <c r="AB310" s="135"/>
      <c r="AC310" s="228"/>
      <c r="AD310" s="226"/>
      <c r="AE310" s="140"/>
      <c r="AF310" s="114"/>
      <c r="AG310" s="227"/>
    </row>
    <row r="311" spans="1:33" ht="27" customHeight="1" x14ac:dyDescent="0.25">
      <c r="A311" s="150">
        <v>190</v>
      </c>
      <c r="B311" s="150">
        <v>54560</v>
      </c>
      <c r="C311" s="328" t="s">
        <v>32</v>
      </c>
      <c r="D311" s="328" t="s">
        <v>30</v>
      </c>
      <c r="E311" s="151" t="s">
        <v>31</v>
      </c>
      <c r="F311" s="150">
        <v>0</v>
      </c>
      <c r="G311" s="152">
        <v>8</v>
      </c>
      <c r="H311" s="152">
        <v>8</v>
      </c>
      <c r="I311" s="153">
        <v>72101501</v>
      </c>
      <c r="J311" s="68">
        <v>38000</v>
      </c>
      <c r="K311" s="68">
        <f t="shared" si="247"/>
        <v>304000</v>
      </c>
      <c r="L311" s="68">
        <v>19500</v>
      </c>
      <c r="M311" s="68">
        <f t="shared" si="248"/>
        <v>156000</v>
      </c>
      <c r="N311" s="68">
        <v>43898</v>
      </c>
      <c r="O311" s="68">
        <f t="shared" si="249"/>
        <v>351184</v>
      </c>
      <c r="P311" s="68">
        <f t="shared" si="250"/>
        <v>19500</v>
      </c>
      <c r="Q311" s="68">
        <f t="shared" si="250"/>
        <v>156000</v>
      </c>
      <c r="R311" s="68">
        <f t="shared" si="257"/>
        <v>33799.333333333336</v>
      </c>
      <c r="S311" s="68">
        <f t="shared" si="252"/>
        <v>38000</v>
      </c>
      <c r="T311" s="68">
        <f t="shared" si="253"/>
        <v>31921.820220821992</v>
      </c>
      <c r="U311" s="68">
        <f t="shared" si="254"/>
        <v>12729.878292164982</v>
      </c>
      <c r="V311" s="69">
        <f t="shared" si="255"/>
        <v>0.37663104673164111</v>
      </c>
      <c r="W311" s="68">
        <f t="shared" si="259"/>
        <v>19500</v>
      </c>
      <c r="X311" s="68">
        <f t="shared" si="251"/>
        <v>156000</v>
      </c>
      <c r="Y311" s="62" t="s">
        <v>173</v>
      </c>
      <c r="Z311" s="66">
        <v>5</v>
      </c>
      <c r="AA311" s="68">
        <f t="shared" si="256"/>
        <v>97500</v>
      </c>
      <c r="AB311" s="135"/>
      <c r="AC311" s="228"/>
      <c r="AD311" s="226"/>
      <c r="AE311" s="140"/>
      <c r="AF311" s="114"/>
      <c r="AG311" s="227"/>
    </row>
    <row r="312" spans="1:33" ht="21.75" customHeight="1" x14ac:dyDescent="0.25">
      <c r="A312" s="150">
        <v>191</v>
      </c>
      <c r="B312" s="150">
        <v>54560</v>
      </c>
      <c r="C312" s="328" t="s">
        <v>33</v>
      </c>
      <c r="D312" s="328" t="s">
        <v>30</v>
      </c>
      <c r="E312" s="151" t="s">
        <v>31</v>
      </c>
      <c r="F312" s="150">
        <v>0</v>
      </c>
      <c r="G312" s="152">
        <v>18</v>
      </c>
      <c r="H312" s="152">
        <v>18</v>
      </c>
      <c r="I312" s="153">
        <v>72101501</v>
      </c>
      <c r="J312" s="68">
        <v>38000</v>
      </c>
      <c r="K312" s="68">
        <f t="shared" si="247"/>
        <v>684000</v>
      </c>
      <c r="L312" s="68">
        <v>19500</v>
      </c>
      <c r="M312" s="68">
        <f t="shared" si="248"/>
        <v>351000</v>
      </c>
      <c r="N312" s="68">
        <v>43898</v>
      </c>
      <c r="O312" s="68">
        <f t="shared" si="249"/>
        <v>790164</v>
      </c>
      <c r="P312" s="68">
        <f t="shared" si="250"/>
        <v>19500</v>
      </c>
      <c r="Q312" s="68">
        <f t="shared" si="250"/>
        <v>351000</v>
      </c>
      <c r="R312" s="68">
        <f t="shared" si="257"/>
        <v>33799.333333333336</v>
      </c>
      <c r="S312" s="68">
        <f t="shared" si="252"/>
        <v>38000</v>
      </c>
      <c r="T312" s="68">
        <f t="shared" si="253"/>
        <v>31921.820220821992</v>
      </c>
      <c r="U312" s="68">
        <f t="shared" si="254"/>
        <v>12729.878292164982</v>
      </c>
      <c r="V312" s="69">
        <f t="shared" si="255"/>
        <v>0.37663104673164111</v>
      </c>
      <c r="W312" s="68">
        <f t="shared" si="259"/>
        <v>19500</v>
      </c>
      <c r="X312" s="68">
        <f t="shared" si="251"/>
        <v>351000</v>
      </c>
      <c r="Y312" s="62" t="s">
        <v>173</v>
      </c>
      <c r="Z312" s="66">
        <v>13</v>
      </c>
      <c r="AA312" s="68">
        <f t="shared" si="256"/>
        <v>253500</v>
      </c>
      <c r="AB312" s="135"/>
      <c r="AC312" s="228"/>
      <c r="AD312" s="226"/>
      <c r="AE312" s="140"/>
      <c r="AF312" s="114"/>
      <c r="AG312" s="227"/>
    </row>
    <row r="313" spans="1:33" ht="15" customHeight="1" x14ac:dyDescent="0.25">
      <c r="A313" s="150">
        <v>192</v>
      </c>
      <c r="B313" s="150">
        <v>54560</v>
      </c>
      <c r="C313" s="328" t="s">
        <v>34</v>
      </c>
      <c r="D313" s="328" t="s">
        <v>30</v>
      </c>
      <c r="E313" s="151" t="s">
        <v>31</v>
      </c>
      <c r="F313" s="150">
        <v>0</v>
      </c>
      <c r="G313" s="152">
        <v>16</v>
      </c>
      <c r="H313" s="152">
        <v>16</v>
      </c>
      <c r="I313" s="153">
        <v>72101501</v>
      </c>
      <c r="J313" s="68">
        <v>38000</v>
      </c>
      <c r="K313" s="68">
        <f t="shared" si="247"/>
        <v>608000</v>
      </c>
      <c r="L313" s="68">
        <v>19500</v>
      </c>
      <c r="M313" s="68">
        <f t="shared" si="248"/>
        <v>312000</v>
      </c>
      <c r="N313" s="68">
        <v>24698</v>
      </c>
      <c r="O313" s="68">
        <f t="shared" si="249"/>
        <v>395168</v>
      </c>
      <c r="P313" s="68">
        <f t="shared" si="250"/>
        <v>19500</v>
      </c>
      <c r="Q313" s="68">
        <f t="shared" si="250"/>
        <v>312000</v>
      </c>
      <c r="R313" s="68">
        <f t="shared" si="257"/>
        <v>27399.333333333332</v>
      </c>
      <c r="S313" s="68">
        <f t="shared" si="252"/>
        <v>24698</v>
      </c>
      <c r="T313" s="68">
        <f t="shared" si="253"/>
        <v>26352.793854413827</v>
      </c>
      <c r="U313" s="68">
        <f t="shared" si="254"/>
        <v>9541.2473677886192</v>
      </c>
      <c r="V313" s="69">
        <f t="shared" si="255"/>
        <v>0.34822917958302951</v>
      </c>
      <c r="W313" s="68">
        <f t="shared" si="259"/>
        <v>19500</v>
      </c>
      <c r="X313" s="68">
        <f t="shared" si="251"/>
        <v>312000</v>
      </c>
      <c r="Y313" s="62" t="s">
        <v>173</v>
      </c>
      <c r="Z313" s="66">
        <v>12</v>
      </c>
      <c r="AA313" s="68">
        <f t="shared" si="256"/>
        <v>234000</v>
      </c>
      <c r="AB313" s="135"/>
      <c r="AC313" s="228"/>
      <c r="AD313" s="226"/>
      <c r="AE313" s="140"/>
      <c r="AF313" s="114"/>
      <c r="AG313" s="227"/>
    </row>
    <row r="314" spans="1:33" ht="42" customHeight="1" x14ac:dyDescent="0.25">
      <c r="A314" s="150">
        <v>193</v>
      </c>
      <c r="B314" s="150">
        <v>54560</v>
      </c>
      <c r="C314" s="328" t="s">
        <v>109</v>
      </c>
      <c r="D314" s="328" t="s">
        <v>110</v>
      </c>
      <c r="E314" s="151" t="s">
        <v>18</v>
      </c>
      <c r="F314" s="150">
        <v>0</v>
      </c>
      <c r="G314" s="152">
        <v>30</v>
      </c>
      <c r="H314" s="152">
        <v>30</v>
      </c>
      <c r="I314" s="153">
        <v>72152504</v>
      </c>
      <c r="J314" s="68">
        <v>65000</v>
      </c>
      <c r="K314" s="68">
        <f t="shared" si="247"/>
        <v>1950000</v>
      </c>
      <c r="L314" s="68">
        <v>104000</v>
      </c>
      <c r="M314" s="68">
        <f t="shared" si="248"/>
        <v>3120000</v>
      </c>
      <c r="N314" s="68">
        <v>79300</v>
      </c>
      <c r="O314" s="68">
        <f t="shared" si="249"/>
        <v>2379000</v>
      </c>
      <c r="P314" s="68">
        <f t="shared" si="250"/>
        <v>65000</v>
      </c>
      <c r="Q314" s="68">
        <f t="shared" si="250"/>
        <v>1950000</v>
      </c>
      <c r="R314" s="68">
        <f t="shared" si="257"/>
        <v>82766.666666666672</v>
      </c>
      <c r="S314" s="68">
        <f t="shared" si="252"/>
        <v>79300</v>
      </c>
      <c r="T314" s="68">
        <f t="shared" si="253"/>
        <v>81234.397003841164</v>
      </c>
      <c r="U314" s="68">
        <f t="shared" si="254"/>
        <v>19729.757558909179</v>
      </c>
      <c r="V314" s="69">
        <f t="shared" si="255"/>
        <v>0.23837806152528207</v>
      </c>
      <c r="W314" s="68">
        <f t="shared" si="259"/>
        <v>65000</v>
      </c>
      <c r="X314" s="68">
        <f t="shared" si="251"/>
        <v>1950000</v>
      </c>
      <c r="Y314" s="62" t="s">
        <v>173</v>
      </c>
      <c r="Z314" s="66">
        <v>11</v>
      </c>
      <c r="AA314" s="68">
        <f t="shared" si="256"/>
        <v>715000</v>
      </c>
      <c r="AB314" s="135"/>
      <c r="AC314" s="228"/>
      <c r="AD314" s="226"/>
      <c r="AE314" s="140"/>
      <c r="AF314" s="114"/>
      <c r="AG314" s="227"/>
    </row>
    <row r="315" spans="1:33" ht="41.25" customHeight="1" x14ac:dyDescent="0.25">
      <c r="A315" s="150">
        <v>194</v>
      </c>
      <c r="B315" s="150">
        <v>54560</v>
      </c>
      <c r="C315" s="321" t="s">
        <v>48</v>
      </c>
      <c r="D315" s="322"/>
      <c r="E315" s="151" t="s">
        <v>18</v>
      </c>
      <c r="F315" s="150">
        <v>0</v>
      </c>
      <c r="G315" s="152">
        <v>14.6</v>
      </c>
      <c r="H315" s="152">
        <v>14.6</v>
      </c>
      <c r="I315" s="153">
        <v>73151801</v>
      </c>
      <c r="J315" s="68">
        <v>65000</v>
      </c>
      <c r="K315" s="68">
        <f t="shared" si="247"/>
        <v>949000</v>
      </c>
      <c r="L315" s="68">
        <v>65000</v>
      </c>
      <c r="M315" s="68">
        <f t="shared" si="248"/>
        <v>949000</v>
      </c>
      <c r="N315" s="68">
        <v>69411</v>
      </c>
      <c r="O315" s="68">
        <f t="shared" si="249"/>
        <v>1013400.6</v>
      </c>
      <c r="P315" s="68">
        <f t="shared" si="250"/>
        <v>65000</v>
      </c>
      <c r="Q315" s="68">
        <f t="shared" si="250"/>
        <v>949000</v>
      </c>
      <c r="R315" s="68">
        <f t="shared" si="257"/>
        <v>66470.333333333328</v>
      </c>
      <c r="S315" s="68">
        <f t="shared" si="252"/>
        <v>65000</v>
      </c>
      <c r="T315" s="68">
        <f t="shared" si="253"/>
        <v>66438.273511477222</v>
      </c>
      <c r="U315" s="68">
        <f t="shared" si="254"/>
        <v>2546.6920373954395</v>
      </c>
      <c r="V315" s="69">
        <f t="shared" si="255"/>
        <v>3.8313212973137487E-2</v>
      </c>
      <c r="W315" s="72">
        <f t="shared" si="259"/>
        <v>65000</v>
      </c>
      <c r="X315" s="68">
        <f t="shared" si="251"/>
        <v>949000</v>
      </c>
      <c r="Y315" s="129" t="s">
        <v>173</v>
      </c>
      <c r="Z315" s="66">
        <v>14.6</v>
      </c>
      <c r="AA315" s="68">
        <f t="shared" si="256"/>
        <v>949000</v>
      </c>
      <c r="AB315" s="135"/>
      <c r="AC315" s="228"/>
      <c r="AD315" s="226"/>
      <c r="AE315" s="140"/>
      <c r="AF315" s="114"/>
      <c r="AG315" s="227"/>
    </row>
    <row r="316" spans="1:33" x14ac:dyDescent="0.25">
      <c r="A316" s="168"/>
      <c r="B316" s="168"/>
      <c r="C316" s="169"/>
      <c r="D316" s="169"/>
      <c r="E316" s="168"/>
      <c r="F316" s="168"/>
      <c r="G316" s="170"/>
      <c r="H316" s="170"/>
      <c r="I316" s="168"/>
      <c r="J316" s="78"/>
      <c r="K316" s="78"/>
      <c r="L316" s="78"/>
      <c r="M316" s="78"/>
      <c r="N316" s="78"/>
      <c r="O316" s="78"/>
      <c r="P316" s="78"/>
      <c r="Q316" s="78"/>
      <c r="R316" s="74"/>
      <c r="S316" s="74"/>
      <c r="T316" s="74"/>
      <c r="U316" s="74"/>
      <c r="V316" s="74"/>
      <c r="W316" s="74"/>
      <c r="X316" s="74"/>
      <c r="Y316" s="74"/>
      <c r="AC316" s="226"/>
      <c r="AD316" s="226"/>
      <c r="AE316" s="140"/>
      <c r="AF316" s="114"/>
      <c r="AG316" s="227"/>
    </row>
    <row r="317" spans="1:33" x14ac:dyDescent="0.25">
      <c r="A317" s="320" t="s">
        <v>2</v>
      </c>
      <c r="B317" s="320"/>
      <c r="C317" s="320"/>
      <c r="D317" s="320"/>
      <c r="E317" s="320" t="s">
        <v>3</v>
      </c>
      <c r="F317" s="320"/>
      <c r="G317" s="320" t="s">
        <v>4</v>
      </c>
      <c r="H317" s="320"/>
      <c r="I317" s="320"/>
      <c r="J317" s="78"/>
      <c r="K317" s="78"/>
      <c r="L317" s="78"/>
      <c r="M317" s="78"/>
      <c r="N317" s="78"/>
      <c r="O317" s="78"/>
      <c r="P317" s="78"/>
      <c r="Q317" s="78"/>
      <c r="R317" s="74"/>
      <c r="S317" s="74"/>
      <c r="T317" s="74"/>
      <c r="U317" s="74"/>
      <c r="V317" s="74"/>
      <c r="W317" s="74"/>
      <c r="X317" s="74"/>
      <c r="Y317" s="74"/>
      <c r="AC317" s="226"/>
      <c r="AD317" s="226"/>
      <c r="AE317" s="140"/>
      <c r="AF317" s="114"/>
      <c r="AG317" s="227"/>
    </row>
    <row r="318" spans="1:33" ht="15" customHeight="1" x14ac:dyDescent="0.25">
      <c r="A318" s="320" t="s">
        <v>51</v>
      </c>
      <c r="B318" s="320"/>
      <c r="C318" s="320"/>
      <c r="D318" s="320"/>
      <c r="E318" s="320" t="s">
        <v>52</v>
      </c>
      <c r="F318" s="320"/>
      <c r="G318" s="320"/>
      <c r="H318" s="320"/>
      <c r="I318" s="320"/>
      <c r="J318" s="273" t="s">
        <v>162</v>
      </c>
      <c r="K318" s="262"/>
      <c r="L318" s="263" t="s">
        <v>164</v>
      </c>
      <c r="M318" s="263"/>
      <c r="N318" s="264" t="s">
        <v>163</v>
      </c>
      <c r="O318" s="264"/>
      <c r="P318" s="265" t="s">
        <v>159</v>
      </c>
      <c r="Q318" s="265"/>
      <c r="R318" s="266" t="s">
        <v>166</v>
      </c>
      <c r="S318" s="331" t="s">
        <v>167</v>
      </c>
      <c r="T318" s="331" t="s">
        <v>168</v>
      </c>
      <c r="U318" s="331" t="s">
        <v>169</v>
      </c>
      <c r="V318" s="323" t="s">
        <v>174</v>
      </c>
      <c r="W318" s="325" t="s">
        <v>190</v>
      </c>
      <c r="X318" s="133"/>
      <c r="Y318" s="326" t="s">
        <v>171</v>
      </c>
      <c r="Z318" s="300" t="s">
        <v>183</v>
      </c>
      <c r="AA318" s="301"/>
      <c r="AB318" s="314" t="s">
        <v>197</v>
      </c>
      <c r="AC318" s="314" t="s">
        <v>198</v>
      </c>
      <c r="AD318" s="226"/>
      <c r="AE318" s="140"/>
      <c r="AF318" s="114"/>
      <c r="AG318" s="227"/>
    </row>
    <row r="319" spans="1:33" ht="32.25" customHeight="1" x14ac:dyDescent="0.25">
      <c r="A319" s="146" t="s">
        <v>7</v>
      </c>
      <c r="B319" s="147" t="s">
        <v>8</v>
      </c>
      <c r="C319" s="320" t="s">
        <v>9</v>
      </c>
      <c r="D319" s="320"/>
      <c r="E319" s="147" t="s">
        <v>10</v>
      </c>
      <c r="F319" s="148" t="s">
        <v>11</v>
      </c>
      <c r="G319" s="147" t="s">
        <v>12</v>
      </c>
      <c r="H319" s="148" t="s">
        <v>13</v>
      </c>
      <c r="I319" s="147" t="s">
        <v>14</v>
      </c>
      <c r="J319" s="121" t="s">
        <v>160</v>
      </c>
      <c r="K319" s="121" t="s">
        <v>161</v>
      </c>
      <c r="L319" s="122" t="s">
        <v>160</v>
      </c>
      <c r="M319" s="122" t="s">
        <v>161</v>
      </c>
      <c r="N319" s="123" t="s">
        <v>160</v>
      </c>
      <c r="O319" s="123" t="s">
        <v>161</v>
      </c>
      <c r="P319" s="76" t="s">
        <v>160</v>
      </c>
      <c r="Q319" s="76" t="s">
        <v>161</v>
      </c>
      <c r="R319" s="266"/>
      <c r="S319" s="331"/>
      <c r="T319" s="331"/>
      <c r="U319" s="331"/>
      <c r="V319" s="324"/>
      <c r="W319" s="325"/>
      <c r="X319" s="134" t="s">
        <v>161</v>
      </c>
      <c r="Y319" s="326"/>
      <c r="Z319" s="139" t="s">
        <v>185</v>
      </c>
      <c r="AA319" s="139" t="s">
        <v>161</v>
      </c>
      <c r="AB319" s="315"/>
      <c r="AC319" s="315"/>
      <c r="AD319" s="226"/>
      <c r="AE319" s="140"/>
      <c r="AF319" s="114"/>
      <c r="AG319" s="227"/>
    </row>
    <row r="320" spans="1:33" ht="44.25" customHeight="1" x14ac:dyDescent="0.25">
      <c r="A320" s="150">
        <v>195</v>
      </c>
      <c r="B320" s="151">
        <v>54611</v>
      </c>
      <c r="C320" s="319" t="s">
        <v>57</v>
      </c>
      <c r="D320" s="319"/>
      <c r="E320" s="151" t="s">
        <v>58</v>
      </c>
      <c r="F320" s="150">
        <v>0</v>
      </c>
      <c r="G320" s="152">
        <v>10</v>
      </c>
      <c r="H320" s="152">
        <v>10</v>
      </c>
      <c r="I320" s="153" t="s">
        <v>59</v>
      </c>
      <c r="J320" s="68">
        <v>70000</v>
      </c>
      <c r="K320" s="68">
        <f t="shared" ref="K320:K328" si="260">H320*J320</f>
        <v>700000</v>
      </c>
      <c r="L320" s="68">
        <v>52000</v>
      </c>
      <c r="M320" s="68">
        <f t="shared" ref="M320:M328" si="261">H320*L320</f>
        <v>520000</v>
      </c>
      <c r="N320" s="68">
        <v>78520</v>
      </c>
      <c r="O320" s="68">
        <f t="shared" ref="O320:O328" si="262">H320*N320</f>
        <v>785200</v>
      </c>
      <c r="P320" s="68">
        <f t="shared" ref="P320:Q328" si="263">MIN(J320,L320,N320)</f>
        <v>52000</v>
      </c>
      <c r="Q320" s="68">
        <f t="shared" si="263"/>
        <v>520000</v>
      </c>
      <c r="R320" s="68">
        <f>AVERAGE(J320,L320,N320)</f>
        <v>66840</v>
      </c>
      <c r="S320" s="68">
        <f>MEDIAN(J320,L320,N320)</f>
        <v>70000</v>
      </c>
      <c r="T320" s="68">
        <f>GEOMEAN(J320,L320,N320)</f>
        <v>65870.94462827043</v>
      </c>
      <c r="U320" s="68">
        <f>STDEV(J320,L320,N320)</f>
        <v>13539.45346016596</v>
      </c>
      <c r="V320" s="69">
        <f>U320/R320</f>
        <v>0.20256513255783901</v>
      </c>
      <c r="W320" s="132">
        <f>+P320</f>
        <v>52000</v>
      </c>
      <c r="X320" s="132">
        <f t="shared" ref="X320:X328" si="264">H320*W320</f>
        <v>520000</v>
      </c>
      <c r="Y320" s="62" t="s">
        <v>173</v>
      </c>
      <c r="Z320" s="68">
        <v>5</v>
      </c>
      <c r="AA320" s="68">
        <f>W320*Z320</f>
        <v>260000</v>
      </c>
      <c r="AB320" s="135"/>
      <c r="AC320" s="228"/>
      <c r="AD320" s="226"/>
      <c r="AE320" s="140"/>
      <c r="AF320" s="114"/>
      <c r="AG320" s="227"/>
    </row>
    <row r="321" spans="1:33" ht="170.25" customHeight="1" x14ac:dyDescent="0.25">
      <c r="A321" s="150">
        <v>196</v>
      </c>
      <c r="B321" s="151">
        <v>54621</v>
      </c>
      <c r="C321" s="318" t="s">
        <v>77</v>
      </c>
      <c r="D321" s="318" t="s">
        <v>78</v>
      </c>
      <c r="E321" s="151" t="s">
        <v>31</v>
      </c>
      <c r="F321" s="150">
        <v>0</v>
      </c>
      <c r="G321" s="152">
        <v>19</v>
      </c>
      <c r="H321" s="152">
        <v>19</v>
      </c>
      <c r="I321" s="153" t="s">
        <v>64</v>
      </c>
      <c r="J321" s="68">
        <v>140000</v>
      </c>
      <c r="K321" s="68">
        <f t="shared" si="260"/>
        <v>2660000</v>
      </c>
      <c r="L321" s="68">
        <v>104000</v>
      </c>
      <c r="M321" s="68">
        <f t="shared" si="261"/>
        <v>1976000</v>
      </c>
      <c r="N321" s="68">
        <v>45820</v>
      </c>
      <c r="O321" s="68">
        <f t="shared" si="262"/>
        <v>870580</v>
      </c>
      <c r="P321" s="68">
        <f t="shared" si="263"/>
        <v>45820</v>
      </c>
      <c r="Q321" s="68">
        <f t="shared" si="263"/>
        <v>870580</v>
      </c>
      <c r="R321" s="68">
        <f t="shared" ref="R321:R328" si="265">AVERAGE(J321,L321,N321)</f>
        <v>96606.666666666672</v>
      </c>
      <c r="S321" s="68">
        <f t="shared" ref="S321:S328" si="266">MEDIAN(J321,L321,N321)</f>
        <v>104000</v>
      </c>
      <c r="T321" s="68">
        <f t="shared" ref="T321:T328" si="267">GEOMEAN(J321,L321,N321)</f>
        <v>87378.681393500636</v>
      </c>
      <c r="U321" s="68">
        <f t="shared" ref="U321:U328" si="268">STDEV(J321,L321,N321)</f>
        <v>47523.300951568315</v>
      </c>
      <c r="V321" s="69">
        <f t="shared" ref="V321:V328" si="269">U321/R321</f>
        <v>0.49192568785696272</v>
      </c>
      <c r="W321" s="68">
        <f t="shared" ref="W321:W328" si="270">+R321</f>
        <v>96606.666666666672</v>
      </c>
      <c r="X321" s="68">
        <f t="shared" si="264"/>
        <v>1835526.6666666667</v>
      </c>
      <c r="Y321" s="62" t="s">
        <v>166</v>
      </c>
      <c r="Z321" s="68">
        <v>8</v>
      </c>
      <c r="AA321" s="68">
        <f t="shared" ref="AA321:AA328" si="271">W321*Z321</f>
        <v>772853.33333333337</v>
      </c>
      <c r="AB321" s="135"/>
      <c r="AC321" s="228"/>
      <c r="AD321" s="226"/>
      <c r="AE321" s="140"/>
      <c r="AF321" s="114"/>
      <c r="AG321" s="227"/>
    </row>
    <row r="322" spans="1:33" ht="36.75" customHeight="1" x14ac:dyDescent="0.25">
      <c r="A322" s="150">
        <v>197</v>
      </c>
      <c r="B322" s="151">
        <v>54621</v>
      </c>
      <c r="C322" s="319" t="s">
        <v>79</v>
      </c>
      <c r="D322" s="319" t="s">
        <v>80</v>
      </c>
      <c r="E322" s="151" t="s">
        <v>39</v>
      </c>
      <c r="F322" s="150">
        <v>0</v>
      </c>
      <c r="G322" s="152">
        <v>23</v>
      </c>
      <c r="H322" s="152">
        <v>23</v>
      </c>
      <c r="I322" s="153" t="s">
        <v>64</v>
      </c>
      <c r="J322" s="68">
        <v>120000</v>
      </c>
      <c r="K322" s="68">
        <f t="shared" si="260"/>
        <v>2760000</v>
      </c>
      <c r="L322" s="68">
        <v>260000</v>
      </c>
      <c r="M322" s="68">
        <f t="shared" si="261"/>
        <v>5980000</v>
      </c>
      <c r="N322" s="68">
        <v>78950</v>
      </c>
      <c r="O322" s="68">
        <f t="shared" si="262"/>
        <v>1815850</v>
      </c>
      <c r="P322" s="68">
        <f t="shared" si="263"/>
        <v>78950</v>
      </c>
      <c r="Q322" s="68">
        <f t="shared" si="263"/>
        <v>1815850</v>
      </c>
      <c r="R322" s="68">
        <f t="shared" si="265"/>
        <v>152983.33333333334</v>
      </c>
      <c r="S322" s="68">
        <f t="shared" si="266"/>
        <v>120000</v>
      </c>
      <c r="T322" s="68">
        <f t="shared" si="267"/>
        <v>135052.38022245569</v>
      </c>
      <c r="U322" s="68">
        <f t="shared" si="268"/>
        <v>94924.711394522223</v>
      </c>
      <c r="V322" s="69">
        <f t="shared" si="269"/>
        <v>0.62049054185328822</v>
      </c>
      <c r="W322" s="68">
        <f t="shared" si="270"/>
        <v>152983.33333333334</v>
      </c>
      <c r="X322" s="68">
        <f t="shared" si="264"/>
        <v>3518616.666666667</v>
      </c>
      <c r="Y322" s="62" t="s">
        <v>166</v>
      </c>
      <c r="Z322" s="68">
        <v>11</v>
      </c>
      <c r="AA322" s="68">
        <f t="shared" si="271"/>
        <v>1682816.6666666667</v>
      </c>
      <c r="AB322" s="135"/>
      <c r="AC322" s="228"/>
      <c r="AD322" s="226"/>
      <c r="AE322" s="140"/>
      <c r="AF322" s="114"/>
      <c r="AG322" s="227"/>
    </row>
    <row r="323" spans="1:33" ht="136.5" customHeight="1" x14ac:dyDescent="0.25">
      <c r="A323" s="150">
        <v>198</v>
      </c>
      <c r="B323" s="151">
        <v>54621</v>
      </c>
      <c r="C323" s="321" t="s">
        <v>81</v>
      </c>
      <c r="D323" s="322"/>
      <c r="E323" s="151" t="s">
        <v>31</v>
      </c>
      <c r="F323" s="150"/>
      <c r="G323" s="152">
        <v>6</v>
      </c>
      <c r="H323" s="152">
        <v>6</v>
      </c>
      <c r="I323" s="153" t="s">
        <v>64</v>
      </c>
      <c r="J323" s="68">
        <v>420000</v>
      </c>
      <c r="K323" s="68">
        <f t="shared" si="260"/>
        <v>2520000</v>
      </c>
      <c r="L323" s="68">
        <v>325000</v>
      </c>
      <c r="M323" s="68">
        <f t="shared" si="261"/>
        <v>1950000</v>
      </c>
      <c r="N323" s="68">
        <v>1014875</v>
      </c>
      <c r="O323" s="68">
        <f t="shared" si="262"/>
        <v>6089250</v>
      </c>
      <c r="P323" s="68">
        <f t="shared" si="263"/>
        <v>325000</v>
      </c>
      <c r="Q323" s="68">
        <f t="shared" si="263"/>
        <v>1950000</v>
      </c>
      <c r="R323" s="68">
        <f>AVERAGE(J323,L323,N323)</f>
        <v>586625</v>
      </c>
      <c r="S323" s="68">
        <f t="shared" si="266"/>
        <v>420000</v>
      </c>
      <c r="T323" s="68">
        <f t="shared" si="267"/>
        <v>517426.18378160486</v>
      </c>
      <c r="U323" s="68">
        <f t="shared" si="268"/>
        <v>373904.79653917253</v>
      </c>
      <c r="V323" s="69">
        <f t="shared" si="269"/>
        <v>0.63738299005186028</v>
      </c>
      <c r="W323" s="68">
        <f t="shared" si="270"/>
        <v>586625</v>
      </c>
      <c r="X323" s="68">
        <f t="shared" si="264"/>
        <v>3519750</v>
      </c>
      <c r="Y323" s="62" t="s">
        <v>166</v>
      </c>
      <c r="Z323" s="68">
        <v>3</v>
      </c>
      <c r="AA323" s="68">
        <f t="shared" si="271"/>
        <v>1759875</v>
      </c>
      <c r="AB323" s="135"/>
      <c r="AC323" s="228"/>
      <c r="AD323" s="226"/>
      <c r="AE323" s="140"/>
      <c r="AF323" s="114"/>
      <c r="AG323" s="227"/>
    </row>
    <row r="324" spans="1:33" ht="29.25" customHeight="1" x14ac:dyDescent="0.25">
      <c r="A324" s="150">
        <v>199</v>
      </c>
      <c r="B324" s="151">
        <v>54621</v>
      </c>
      <c r="C324" s="318" t="s">
        <v>94</v>
      </c>
      <c r="D324" s="318"/>
      <c r="E324" s="151" t="s">
        <v>31</v>
      </c>
      <c r="F324" s="150">
        <v>0</v>
      </c>
      <c r="G324" s="152">
        <v>10</v>
      </c>
      <c r="H324" s="152">
        <v>10</v>
      </c>
      <c r="I324" s="153" t="s">
        <v>85</v>
      </c>
      <c r="J324" s="68">
        <v>45000</v>
      </c>
      <c r="K324" s="68">
        <f t="shared" si="260"/>
        <v>450000</v>
      </c>
      <c r="L324" s="68">
        <v>104000</v>
      </c>
      <c r="M324" s="68">
        <f t="shared" si="261"/>
        <v>1040000</v>
      </c>
      <c r="N324" s="68">
        <v>70752</v>
      </c>
      <c r="O324" s="68">
        <f t="shared" si="262"/>
        <v>707520</v>
      </c>
      <c r="P324" s="68">
        <f t="shared" si="263"/>
        <v>45000</v>
      </c>
      <c r="Q324" s="68">
        <f t="shared" si="263"/>
        <v>450000</v>
      </c>
      <c r="R324" s="68">
        <f t="shared" si="265"/>
        <v>73250.666666666672</v>
      </c>
      <c r="S324" s="68">
        <f t="shared" si="266"/>
        <v>70752</v>
      </c>
      <c r="T324" s="68">
        <f t="shared" si="267"/>
        <v>69182.277974859782</v>
      </c>
      <c r="U324" s="68">
        <f t="shared" si="268"/>
        <v>29579.257957787464</v>
      </c>
      <c r="V324" s="69">
        <f t="shared" si="269"/>
        <v>0.40380872016346786</v>
      </c>
      <c r="W324" s="68">
        <f>+P324</f>
        <v>45000</v>
      </c>
      <c r="X324" s="68">
        <f t="shared" si="264"/>
        <v>450000</v>
      </c>
      <c r="Y324" s="62" t="s">
        <v>173</v>
      </c>
      <c r="Z324" s="68">
        <v>5</v>
      </c>
      <c r="AA324" s="68">
        <f t="shared" si="271"/>
        <v>225000</v>
      </c>
      <c r="AB324" s="135"/>
      <c r="AC324" s="228"/>
      <c r="AD324" s="226"/>
      <c r="AE324" s="140"/>
      <c r="AF324" s="114"/>
      <c r="AG324" s="227"/>
    </row>
    <row r="325" spans="1:33" ht="170.25" customHeight="1" x14ac:dyDescent="0.25">
      <c r="A325" s="150">
        <v>200</v>
      </c>
      <c r="B325" s="151">
        <v>54621</v>
      </c>
      <c r="C325" s="318" t="s">
        <v>90</v>
      </c>
      <c r="D325" s="318" t="s">
        <v>91</v>
      </c>
      <c r="E325" s="151" t="s">
        <v>31</v>
      </c>
      <c r="F325" s="150">
        <v>0</v>
      </c>
      <c r="G325" s="152">
        <v>10</v>
      </c>
      <c r="H325" s="152">
        <v>10</v>
      </c>
      <c r="I325" s="153" t="s">
        <v>64</v>
      </c>
      <c r="J325" s="68">
        <v>1000000</v>
      </c>
      <c r="K325" s="68">
        <f t="shared" si="260"/>
        <v>10000000</v>
      </c>
      <c r="L325" s="68">
        <v>520000</v>
      </c>
      <c r="M325" s="68">
        <f t="shared" si="261"/>
        <v>5200000</v>
      </c>
      <c r="N325" s="68">
        <v>630315</v>
      </c>
      <c r="O325" s="68">
        <f t="shared" si="262"/>
        <v>6303150</v>
      </c>
      <c r="P325" s="68">
        <f t="shared" si="263"/>
        <v>520000</v>
      </c>
      <c r="Q325" s="68">
        <f t="shared" si="263"/>
        <v>5200000</v>
      </c>
      <c r="R325" s="68">
        <f t="shared" si="265"/>
        <v>716771.66666666663</v>
      </c>
      <c r="S325" s="68">
        <f t="shared" si="266"/>
        <v>630315</v>
      </c>
      <c r="T325" s="68">
        <f t="shared" si="267"/>
        <v>689477.86586189584</v>
      </c>
      <c r="U325" s="68">
        <f t="shared" si="268"/>
        <v>251408.16694835786</v>
      </c>
      <c r="V325" s="69">
        <f t="shared" si="269"/>
        <v>0.35075070435962807</v>
      </c>
      <c r="W325" s="68">
        <f>+P325</f>
        <v>520000</v>
      </c>
      <c r="X325" s="68">
        <f t="shared" si="264"/>
        <v>5200000</v>
      </c>
      <c r="Y325" s="62" t="s">
        <v>173</v>
      </c>
      <c r="Z325" s="68">
        <v>3</v>
      </c>
      <c r="AA325" s="68">
        <f t="shared" si="271"/>
        <v>1560000</v>
      </c>
      <c r="AB325" s="135"/>
      <c r="AC325" s="228"/>
      <c r="AD325" s="226"/>
      <c r="AE325" s="140"/>
      <c r="AF325" s="114"/>
      <c r="AG325" s="227"/>
    </row>
    <row r="326" spans="1:33" ht="170.25" customHeight="1" x14ac:dyDescent="0.25">
      <c r="A326" s="150">
        <v>201</v>
      </c>
      <c r="B326" s="151">
        <v>54621</v>
      </c>
      <c r="C326" s="318" t="s">
        <v>88</v>
      </c>
      <c r="D326" s="318" t="s">
        <v>89</v>
      </c>
      <c r="E326" s="151" t="s">
        <v>31</v>
      </c>
      <c r="F326" s="150">
        <v>0</v>
      </c>
      <c r="G326" s="152">
        <v>16</v>
      </c>
      <c r="H326" s="152">
        <v>16</v>
      </c>
      <c r="I326" s="153" t="s">
        <v>64</v>
      </c>
      <c r="J326" s="68">
        <v>280000</v>
      </c>
      <c r="K326" s="68">
        <f t="shared" si="260"/>
        <v>4480000</v>
      </c>
      <c r="L326" s="68">
        <v>455000</v>
      </c>
      <c r="M326" s="68">
        <f t="shared" si="261"/>
        <v>7280000</v>
      </c>
      <c r="N326" s="68">
        <v>315525</v>
      </c>
      <c r="O326" s="68">
        <f t="shared" si="262"/>
        <v>5048400</v>
      </c>
      <c r="P326" s="68">
        <f t="shared" si="263"/>
        <v>280000</v>
      </c>
      <c r="Q326" s="68">
        <f t="shared" si="263"/>
        <v>4480000</v>
      </c>
      <c r="R326" s="68">
        <f t="shared" si="265"/>
        <v>350175</v>
      </c>
      <c r="S326" s="68">
        <f t="shared" si="266"/>
        <v>315525</v>
      </c>
      <c r="T326" s="68">
        <f t="shared" si="267"/>
        <v>342558.22619931254</v>
      </c>
      <c r="U326" s="68">
        <f t="shared" si="268"/>
        <v>92502.523614223624</v>
      </c>
      <c r="V326" s="69">
        <f t="shared" si="269"/>
        <v>0.26416084418997249</v>
      </c>
      <c r="W326" s="68">
        <f>+P326</f>
        <v>280000</v>
      </c>
      <c r="X326" s="68">
        <f t="shared" si="264"/>
        <v>4480000</v>
      </c>
      <c r="Y326" s="62" t="s">
        <v>173</v>
      </c>
      <c r="Z326" s="68">
        <v>6</v>
      </c>
      <c r="AA326" s="68">
        <f t="shared" si="271"/>
        <v>1680000</v>
      </c>
      <c r="AB326" s="135"/>
      <c r="AC326" s="228"/>
      <c r="AD326" s="226"/>
      <c r="AE326" s="140"/>
      <c r="AF326" s="114"/>
      <c r="AG326" s="227"/>
    </row>
    <row r="327" spans="1:33" ht="115.5" customHeight="1" x14ac:dyDescent="0.25">
      <c r="A327" s="150">
        <v>202</v>
      </c>
      <c r="B327" s="151">
        <v>54621</v>
      </c>
      <c r="C327" s="318" t="s">
        <v>92</v>
      </c>
      <c r="D327" s="318" t="s">
        <v>93</v>
      </c>
      <c r="E327" s="151" t="s">
        <v>31</v>
      </c>
      <c r="F327" s="150">
        <v>0</v>
      </c>
      <c r="G327" s="152">
        <v>11</v>
      </c>
      <c r="H327" s="152">
        <v>11</v>
      </c>
      <c r="I327" s="153" t="s">
        <v>64</v>
      </c>
      <c r="J327" s="68">
        <v>260000</v>
      </c>
      <c r="K327" s="68">
        <f t="shared" si="260"/>
        <v>2860000</v>
      </c>
      <c r="L327" s="68">
        <v>390000</v>
      </c>
      <c r="M327" s="68">
        <f t="shared" si="261"/>
        <v>4290000</v>
      </c>
      <c r="N327" s="68">
        <v>682002</v>
      </c>
      <c r="O327" s="68">
        <f t="shared" si="262"/>
        <v>7502022</v>
      </c>
      <c r="P327" s="68">
        <f t="shared" si="263"/>
        <v>260000</v>
      </c>
      <c r="Q327" s="68">
        <f t="shared" si="263"/>
        <v>2860000</v>
      </c>
      <c r="R327" s="68">
        <f t="shared" si="265"/>
        <v>444000.66666666669</v>
      </c>
      <c r="S327" s="68">
        <f t="shared" si="266"/>
        <v>390000</v>
      </c>
      <c r="T327" s="68">
        <f t="shared" si="267"/>
        <v>410463.49091240385</v>
      </c>
      <c r="U327" s="68">
        <f t="shared" si="268"/>
        <v>216121.43808825008</v>
      </c>
      <c r="V327" s="69">
        <f t="shared" si="269"/>
        <v>0.48675926482448995</v>
      </c>
      <c r="W327" s="68">
        <f t="shared" si="270"/>
        <v>444000.66666666669</v>
      </c>
      <c r="X327" s="68">
        <f t="shared" si="264"/>
        <v>4884007.333333334</v>
      </c>
      <c r="Y327" s="62" t="s">
        <v>166</v>
      </c>
      <c r="Z327" s="68">
        <v>2</v>
      </c>
      <c r="AA327" s="68">
        <f t="shared" si="271"/>
        <v>888001.33333333337</v>
      </c>
      <c r="AB327" s="135"/>
      <c r="AC327" s="228"/>
      <c r="AD327" s="226"/>
      <c r="AE327" s="140"/>
      <c r="AF327" s="114"/>
      <c r="AG327" s="227"/>
    </row>
    <row r="328" spans="1:33" ht="45" customHeight="1" x14ac:dyDescent="0.25">
      <c r="A328" s="150">
        <v>203</v>
      </c>
      <c r="B328" s="151">
        <v>54699</v>
      </c>
      <c r="C328" s="319" t="s">
        <v>53</v>
      </c>
      <c r="D328" s="319" t="s">
        <v>54</v>
      </c>
      <c r="E328" s="151" t="s">
        <v>18</v>
      </c>
      <c r="F328" s="150">
        <v>0</v>
      </c>
      <c r="G328" s="152">
        <v>3</v>
      </c>
      <c r="H328" s="152">
        <v>3</v>
      </c>
      <c r="I328" s="153">
        <v>72153605</v>
      </c>
      <c r="J328" s="68">
        <v>280000</v>
      </c>
      <c r="K328" s="68">
        <f t="shared" si="260"/>
        <v>840000</v>
      </c>
      <c r="L328" s="68">
        <v>325000</v>
      </c>
      <c r="M328" s="68">
        <f t="shared" si="261"/>
        <v>975000</v>
      </c>
      <c r="N328" s="68">
        <v>74744</v>
      </c>
      <c r="O328" s="68">
        <f t="shared" si="262"/>
        <v>224232</v>
      </c>
      <c r="P328" s="68">
        <f t="shared" si="263"/>
        <v>74744</v>
      </c>
      <c r="Q328" s="68">
        <f t="shared" si="263"/>
        <v>224232</v>
      </c>
      <c r="R328" s="68">
        <f t="shared" si="265"/>
        <v>226581.33333333334</v>
      </c>
      <c r="S328" s="68">
        <f t="shared" si="266"/>
        <v>280000</v>
      </c>
      <c r="T328" s="68">
        <f t="shared" si="267"/>
        <v>189469.4710672441</v>
      </c>
      <c r="U328" s="68">
        <f t="shared" si="268"/>
        <v>133406.07874206229</v>
      </c>
      <c r="V328" s="69">
        <f t="shared" si="269"/>
        <v>0.58877788730196501</v>
      </c>
      <c r="W328" s="68">
        <f t="shared" si="270"/>
        <v>226581.33333333334</v>
      </c>
      <c r="X328" s="68">
        <f t="shared" si="264"/>
        <v>679744</v>
      </c>
      <c r="Y328" s="62" t="s">
        <v>166</v>
      </c>
      <c r="Z328" s="68">
        <v>1</v>
      </c>
      <c r="AA328" s="68">
        <f t="shared" si="271"/>
        <v>226581.33333333334</v>
      </c>
      <c r="AB328" s="135"/>
      <c r="AC328" s="228"/>
      <c r="AD328" s="226"/>
      <c r="AE328" s="140"/>
      <c r="AF328" s="114"/>
      <c r="AG328" s="227"/>
    </row>
    <row r="329" spans="1:33" x14ac:dyDescent="0.25">
      <c r="A329" s="168"/>
      <c r="B329" s="168"/>
      <c r="C329" s="169"/>
      <c r="D329" s="169"/>
      <c r="E329" s="168"/>
      <c r="F329" s="168"/>
      <c r="G329" s="170"/>
      <c r="H329" s="170"/>
      <c r="I329" s="168"/>
      <c r="J329" s="78"/>
      <c r="K329" s="78"/>
      <c r="L329" s="78"/>
      <c r="M329" s="78"/>
      <c r="N329" s="78"/>
      <c r="O329" s="78"/>
      <c r="P329" s="78"/>
      <c r="Q329" s="78"/>
      <c r="R329" s="74"/>
      <c r="S329" s="74"/>
      <c r="T329" s="74"/>
      <c r="U329" s="74"/>
      <c r="V329" s="74"/>
      <c r="W329" s="74"/>
      <c r="X329" s="74"/>
      <c r="Y329" s="74"/>
      <c r="AC329" s="226"/>
      <c r="AD329" s="226"/>
      <c r="AE329" s="140"/>
      <c r="AF329" s="114"/>
      <c r="AG329" s="227"/>
    </row>
    <row r="330" spans="1:33" x14ac:dyDescent="0.25">
      <c r="A330" s="320" t="s">
        <v>2</v>
      </c>
      <c r="B330" s="320"/>
      <c r="C330" s="320"/>
      <c r="D330" s="320"/>
      <c r="E330" s="320" t="s">
        <v>3</v>
      </c>
      <c r="F330" s="320"/>
      <c r="G330" s="320" t="s">
        <v>4</v>
      </c>
      <c r="H330" s="320"/>
      <c r="I330" s="320"/>
      <c r="J330" s="78"/>
      <c r="K330" s="78"/>
      <c r="L330" s="78"/>
      <c r="M330" s="78"/>
      <c r="N330" s="78"/>
      <c r="O330" s="78"/>
      <c r="P330" s="78"/>
      <c r="Q330" s="78"/>
      <c r="R330" s="74"/>
      <c r="S330" s="74"/>
      <c r="T330" s="74"/>
      <c r="U330" s="74"/>
      <c r="V330" s="74"/>
      <c r="W330" s="74"/>
      <c r="X330" s="74"/>
      <c r="Y330" s="74"/>
      <c r="AC330" s="226"/>
      <c r="AD330" s="226"/>
      <c r="AE330" s="140"/>
      <c r="AF330" s="114"/>
      <c r="AG330" s="227"/>
    </row>
    <row r="331" spans="1:33" ht="15" customHeight="1" x14ac:dyDescent="0.25">
      <c r="A331" s="320" t="s">
        <v>95</v>
      </c>
      <c r="B331" s="320"/>
      <c r="C331" s="320"/>
      <c r="D331" s="320"/>
      <c r="E331" s="320" t="s">
        <v>96</v>
      </c>
      <c r="F331" s="320"/>
      <c r="G331" s="320"/>
      <c r="H331" s="320"/>
      <c r="I331" s="320"/>
      <c r="J331" s="262" t="s">
        <v>162</v>
      </c>
      <c r="K331" s="262"/>
      <c r="L331" s="263" t="s">
        <v>164</v>
      </c>
      <c r="M331" s="263"/>
      <c r="N331" s="264" t="s">
        <v>163</v>
      </c>
      <c r="O331" s="264"/>
      <c r="P331" s="265" t="s">
        <v>159</v>
      </c>
      <c r="Q331" s="265"/>
      <c r="R331" s="266" t="s">
        <v>166</v>
      </c>
      <c r="S331" s="331" t="s">
        <v>167</v>
      </c>
      <c r="T331" s="331" t="s">
        <v>168</v>
      </c>
      <c r="U331" s="331" t="s">
        <v>169</v>
      </c>
      <c r="V331" s="323" t="s">
        <v>174</v>
      </c>
      <c r="W331" s="325" t="s">
        <v>190</v>
      </c>
      <c r="X331" s="133"/>
      <c r="Y331" s="326" t="s">
        <v>171</v>
      </c>
      <c r="Z331" s="300" t="s">
        <v>183</v>
      </c>
      <c r="AA331" s="301"/>
      <c r="AB331" s="314" t="s">
        <v>197</v>
      </c>
      <c r="AC331" s="314" t="s">
        <v>198</v>
      </c>
      <c r="AD331" s="226"/>
      <c r="AE331" s="140"/>
      <c r="AF331" s="114"/>
      <c r="AG331" s="227"/>
    </row>
    <row r="332" spans="1:33" ht="37.5" customHeight="1" x14ac:dyDescent="0.25">
      <c r="A332" s="146" t="s">
        <v>7</v>
      </c>
      <c r="B332" s="147" t="s">
        <v>8</v>
      </c>
      <c r="C332" s="320" t="s">
        <v>9</v>
      </c>
      <c r="D332" s="320"/>
      <c r="E332" s="147" t="s">
        <v>10</v>
      </c>
      <c r="F332" s="148" t="s">
        <v>11</v>
      </c>
      <c r="G332" s="147" t="s">
        <v>12</v>
      </c>
      <c r="H332" s="148" t="s">
        <v>13</v>
      </c>
      <c r="I332" s="147" t="s">
        <v>14</v>
      </c>
      <c r="J332" s="121" t="s">
        <v>160</v>
      </c>
      <c r="K332" s="121" t="s">
        <v>161</v>
      </c>
      <c r="L332" s="122" t="s">
        <v>160</v>
      </c>
      <c r="M332" s="122" t="s">
        <v>161</v>
      </c>
      <c r="N332" s="123" t="s">
        <v>160</v>
      </c>
      <c r="O332" s="123" t="s">
        <v>161</v>
      </c>
      <c r="P332" s="76" t="s">
        <v>160</v>
      </c>
      <c r="Q332" s="76" t="s">
        <v>161</v>
      </c>
      <c r="R332" s="266"/>
      <c r="S332" s="331"/>
      <c r="T332" s="331"/>
      <c r="U332" s="331"/>
      <c r="V332" s="324"/>
      <c r="W332" s="325"/>
      <c r="X332" s="134" t="s">
        <v>161</v>
      </c>
      <c r="Y332" s="326"/>
      <c r="Z332" s="139" t="s">
        <v>185</v>
      </c>
      <c r="AA332" s="139" t="s">
        <v>161</v>
      </c>
      <c r="AB332" s="315"/>
      <c r="AC332" s="315"/>
      <c r="AD332" s="226"/>
      <c r="AE332" s="140"/>
      <c r="AF332" s="114"/>
      <c r="AG332" s="227"/>
    </row>
    <row r="333" spans="1:33" ht="34.5" customHeight="1" x14ac:dyDescent="0.25">
      <c r="A333" s="150">
        <v>204</v>
      </c>
      <c r="B333" s="151">
        <v>54730</v>
      </c>
      <c r="C333" s="327" t="s">
        <v>129</v>
      </c>
      <c r="D333" s="327" t="s">
        <v>130</v>
      </c>
      <c r="E333" s="151" t="s">
        <v>18</v>
      </c>
      <c r="F333" s="150">
        <v>0</v>
      </c>
      <c r="G333" s="152">
        <v>54.68</v>
      </c>
      <c r="H333" s="152">
        <v>54.68</v>
      </c>
      <c r="I333" s="153">
        <v>73181104</v>
      </c>
      <c r="J333" s="68">
        <v>21000</v>
      </c>
      <c r="K333" s="68">
        <f>H333*J333</f>
        <v>1148280</v>
      </c>
      <c r="L333" s="68">
        <v>52000</v>
      </c>
      <c r="M333" s="68">
        <f>H333*L333</f>
        <v>2843360</v>
      </c>
      <c r="N333" s="68">
        <v>12535</v>
      </c>
      <c r="O333" s="68">
        <f>H333*N333</f>
        <v>685413.8</v>
      </c>
      <c r="P333" s="68">
        <f t="shared" ref="P333:Q336" si="272">MIN(J333,L333,N333)</f>
        <v>12535</v>
      </c>
      <c r="Q333" s="68">
        <f t="shared" si="272"/>
        <v>685413.8</v>
      </c>
      <c r="R333" s="68">
        <f>AVERAGE(J333,L333,N333)</f>
        <v>28511.666666666668</v>
      </c>
      <c r="S333" s="68">
        <f>MEDIAN(J333,L333,N333)</f>
        <v>21000</v>
      </c>
      <c r="T333" s="68">
        <f>GEOMEAN(J333,L333,N333)</f>
        <v>23921.164937690835</v>
      </c>
      <c r="U333" s="68">
        <f>STDEV(J333,L333,N333)</f>
        <v>20777.160738015511</v>
      </c>
      <c r="V333" s="69">
        <f>U333/R333</f>
        <v>0.72872487536150732</v>
      </c>
      <c r="W333" s="132">
        <f>+R333</f>
        <v>28511.666666666668</v>
      </c>
      <c r="X333" s="132">
        <f>H333*W333</f>
        <v>1559017.9333333333</v>
      </c>
      <c r="Y333" s="62" t="s">
        <v>166</v>
      </c>
      <c r="Z333" s="68">
        <v>30.68</v>
      </c>
      <c r="AA333" s="68">
        <f>W333*Z333</f>
        <v>874737.93333333335</v>
      </c>
      <c r="AB333" s="135"/>
      <c r="AC333" s="228"/>
      <c r="AD333" s="226"/>
      <c r="AE333" s="140"/>
      <c r="AF333" s="114"/>
      <c r="AG333" s="227"/>
    </row>
    <row r="334" spans="1:33" ht="36" customHeight="1" x14ac:dyDescent="0.25">
      <c r="A334" s="150">
        <v>205</v>
      </c>
      <c r="B334" s="150">
        <v>54740</v>
      </c>
      <c r="C334" s="327" t="s">
        <v>97</v>
      </c>
      <c r="D334" s="327" t="s">
        <v>98</v>
      </c>
      <c r="E334" s="151" t="s">
        <v>18</v>
      </c>
      <c r="F334" s="150">
        <v>0</v>
      </c>
      <c r="G334" s="152">
        <v>85</v>
      </c>
      <c r="H334" s="152">
        <v>85</v>
      </c>
      <c r="I334" s="153">
        <v>73151801</v>
      </c>
      <c r="J334" s="68">
        <v>65000</v>
      </c>
      <c r="K334" s="68">
        <f>H334*J334</f>
        <v>5525000</v>
      </c>
      <c r="L334" s="68">
        <v>78000</v>
      </c>
      <c r="M334" s="68">
        <f>H334*L334</f>
        <v>6630000</v>
      </c>
      <c r="N334" s="68">
        <v>69411</v>
      </c>
      <c r="O334" s="68">
        <f>H334*N334</f>
        <v>5899935</v>
      </c>
      <c r="P334" s="68">
        <f t="shared" si="272"/>
        <v>65000</v>
      </c>
      <c r="Q334" s="68">
        <f t="shared" si="272"/>
        <v>5525000</v>
      </c>
      <c r="R334" s="68">
        <f t="shared" ref="R334:R336" si="273">AVERAGE(J334,L334,N334)</f>
        <v>70803.666666666672</v>
      </c>
      <c r="S334" s="68">
        <f t="shared" ref="S334:S336" si="274">MEDIAN(J334,L334,N334)</f>
        <v>69411</v>
      </c>
      <c r="T334" s="68">
        <f t="shared" ref="T334:T336" si="275">GEOMEAN(J334,L334,N334)</f>
        <v>70601.200668669349</v>
      </c>
      <c r="U334" s="68">
        <f t="shared" ref="U334:U336" si="276">STDEV(J334,L334,N334)</f>
        <v>6610.9485199427572</v>
      </c>
      <c r="V334" s="69">
        <f t="shared" ref="V334:V336" si="277">U334/R334</f>
        <v>9.3370143541663425E-2</v>
      </c>
      <c r="W334" s="68">
        <f>+P334</f>
        <v>65000</v>
      </c>
      <c r="X334" s="68">
        <f>H334*W334</f>
        <v>5525000</v>
      </c>
      <c r="Y334" s="62" t="s">
        <v>173</v>
      </c>
      <c r="Z334" s="68">
        <v>42.5</v>
      </c>
      <c r="AA334" s="68">
        <f t="shared" ref="AA334:AA336" si="278">W334*Z334</f>
        <v>2762500</v>
      </c>
      <c r="AB334" s="135"/>
      <c r="AC334" s="228"/>
      <c r="AD334" s="226"/>
      <c r="AE334" s="140"/>
      <c r="AF334" s="114"/>
      <c r="AG334" s="227"/>
    </row>
    <row r="335" spans="1:33" ht="41.25" customHeight="1" x14ac:dyDescent="0.25">
      <c r="A335" s="150">
        <v>206</v>
      </c>
      <c r="B335" s="151">
        <v>54730</v>
      </c>
      <c r="C335" s="328" t="s">
        <v>99</v>
      </c>
      <c r="D335" s="328" t="s">
        <v>100</v>
      </c>
      <c r="E335" s="151" t="s">
        <v>18</v>
      </c>
      <c r="F335" s="150">
        <v>0</v>
      </c>
      <c r="G335" s="152">
        <v>89</v>
      </c>
      <c r="H335" s="152">
        <v>89</v>
      </c>
      <c r="I335" s="153">
        <v>72151303</v>
      </c>
      <c r="J335" s="68">
        <v>29000</v>
      </c>
      <c r="K335" s="68">
        <f>H335*J335</f>
        <v>2581000</v>
      </c>
      <c r="L335" s="68">
        <v>78000</v>
      </c>
      <c r="M335" s="68">
        <f>H335*L335</f>
        <v>6942000</v>
      </c>
      <c r="N335" s="72">
        <v>23817</v>
      </c>
      <c r="O335" s="68">
        <f>H335*N335</f>
        <v>2119713</v>
      </c>
      <c r="P335" s="68">
        <f t="shared" si="272"/>
        <v>23817</v>
      </c>
      <c r="Q335" s="68">
        <f t="shared" si="272"/>
        <v>2119713</v>
      </c>
      <c r="R335" s="68">
        <f t="shared" si="273"/>
        <v>43605.666666666664</v>
      </c>
      <c r="S335" s="68">
        <f t="shared" si="274"/>
        <v>29000</v>
      </c>
      <c r="T335" s="68">
        <f t="shared" si="275"/>
        <v>37768.223062938385</v>
      </c>
      <c r="U335" s="68">
        <f t="shared" si="276"/>
        <v>29898.88787786819</v>
      </c>
      <c r="V335" s="69">
        <f t="shared" si="277"/>
        <v>0.68566519361860134</v>
      </c>
      <c r="W335" s="68">
        <f t="shared" ref="W335" si="279">+R335</f>
        <v>43605.666666666664</v>
      </c>
      <c r="X335" s="68">
        <f>H335*W335</f>
        <v>3880904.333333333</v>
      </c>
      <c r="Y335" s="62" t="s">
        <v>166</v>
      </c>
      <c r="Z335" s="68">
        <v>52</v>
      </c>
      <c r="AA335" s="68">
        <f t="shared" si="278"/>
        <v>2267494.6666666665</v>
      </c>
      <c r="AB335" s="135"/>
      <c r="AC335" s="228"/>
      <c r="AD335" s="226"/>
      <c r="AE335" s="140"/>
      <c r="AF335" s="114"/>
      <c r="AG335" s="227"/>
    </row>
    <row r="336" spans="1:33" ht="39.75" customHeight="1" x14ac:dyDescent="0.25">
      <c r="A336" s="150">
        <v>207</v>
      </c>
      <c r="B336" s="151">
        <v>54760</v>
      </c>
      <c r="C336" s="329" t="s">
        <v>106</v>
      </c>
      <c r="D336" s="330" t="s">
        <v>107</v>
      </c>
      <c r="E336" s="151" t="s">
        <v>31</v>
      </c>
      <c r="F336" s="150">
        <v>0</v>
      </c>
      <c r="G336" s="152">
        <v>8</v>
      </c>
      <c r="H336" s="152">
        <v>8</v>
      </c>
      <c r="I336" s="153">
        <v>72153605</v>
      </c>
      <c r="J336" s="68">
        <v>420000</v>
      </c>
      <c r="K336" s="68">
        <f>H336*J336</f>
        <v>3360000</v>
      </c>
      <c r="L336" s="68">
        <v>455000</v>
      </c>
      <c r="M336" s="68">
        <f>H336*L336</f>
        <v>3640000</v>
      </c>
      <c r="N336" s="72">
        <v>2264860</v>
      </c>
      <c r="O336" s="68">
        <f>H336*N336</f>
        <v>18118880</v>
      </c>
      <c r="P336" s="70">
        <f t="shared" si="272"/>
        <v>420000</v>
      </c>
      <c r="Q336" s="68">
        <f t="shared" si="272"/>
        <v>3360000</v>
      </c>
      <c r="R336" s="68">
        <f t="shared" si="273"/>
        <v>1046620</v>
      </c>
      <c r="S336" s="68">
        <f t="shared" si="274"/>
        <v>455000</v>
      </c>
      <c r="T336" s="68">
        <f t="shared" si="275"/>
        <v>756427.57020526507</v>
      </c>
      <c r="U336" s="68">
        <f t="shared" si="276"/>
        <v>1055171.9164193103</v>
      </c>
      <c r="V336" s="69">
        <f t="shared" si="277"/>
        <v>1.0081709850942178</v>
      </c>
      <c r="W336" s="72">
        <f>+P336</f>
        <v>420000</v>
      </c>
      <c r="X336" s="68">
        <f>H336*W336</f>
        <v>3360000</v>
      </c>
      <c r="Y336" s="127" t="s">
        <v>173</v>
      </c>
      <c r="Z336" s="68">
        <v>2</v>
      </c>
      <c r="AA336" s="68">
        <f t="shared" si="278"/>
        <v>840000</v>
      </c>
      <c r="AB336" s="135"/>
      <c r="AC336" s="228"/>
      <c r="AD336" s="226"/>
      <c r="AE336" s="140"/>
      <c r="AF336" s="114"/>
      <c r="AG336" s="227"/>
    </row>
    <row r="337" spans="1:33" ht="19.5" customHeight="1" x14ac:dyDescent="0.25">
      <c r="A337" s="221"/>
      <c r="B337" s="221"/>
      <c r="C337" s="316" t="s">
        <v>177</v>
      </c>
      <c r="D337" s="317"/>
      <c r="E337" s="221"/>
      <c r="F337" s="221"/>
      <c r="G337" s="221"/>
      <c r="H337" s="221"/>
      <c r="I337" s="221"/>
      <c r="J337" s="74"/>
      <c r="K337" s="68">
        <f>SUM(K6:K336)</f>
        <v>447634970</v>
      </c>
      <c r="L337" s="73"/>
      <c r="M337" s="68">
        <f>SUM(M6:M336)</f>
        <v>565647212</v>
      </c>
      <c r="N337" s="73"/>
      <c r="O337" s="68">
        <f>SUM(O6:O336)</f>
        <v>726387892.37000024</v>
      </c>
      <c r="P337" s="73"/>
      <c r="Q337" s="68">
        <f>SUM(Q6:Q336)</f>
        <v>315041630.86999995</v>
      </c>
      <c r="R337" s="74"/>
      <c r="S337" s="74"/>
      <c r="T337" s="74"/>
      <c r="U337" s="74"/>
      <c r="V337" s="126"/>
      <c r="W337" s="74"/>
      <c r="X337" s="68">
        <f>SUM(X6:X336)</f>
        <v>494013197.81666666</v>
      </c>
      <c r="Y337" s="74"/>
      <c r="AA337" s="68">
        <f>SUM(AA6:AA336)</f>
        <v>270753724.98000008</v>
      </c>
      <c r="AB337" s="135"/>
      <c r="AC337" s="229"/>
      <c r="AD337" s="227"/>
      <c r="AE337" s="140"/>
      <c r="AF337" s="140"/>
      <c r="AG337" s="227"/>
    </row>
    <row r="338" spans="1:33" ht="16.5" customHeight="1" x14ac:dyDescent="0.25">
      <c r="A338" s="221"/>
      <c r="B338" s="221"/>
      <c r="C338" s="316" t="s">
        <v>178</v>
      </c>
      <c r="D338" s="317"/>
      <c r="E338" s="221"/>
      <c r="F338" s="221"/>
      <c r="G338" s="221"/>
      <c r="H338" s="221"/>
      <c r="I338" s="221"/>
      <c r="J338" s="74"/>
      <c r="K338" s="68">
        <f>K337*20%</f>
        <v>89526994</v>
      </c>
      <c r="L338" s="73"/>
      <c r="M338" s="68">
        <f>M337*20%</f>
        <v>113129442.40000001</v>
      </c>
      <c r="N338" s="73"/>
      <c r="O338" s="68">
        <f>O337*20%</f>
        <v>145277578.47400007</v>
      </c>
      <c r="P338" s="73"/>
      <c r="Q338" s="72">
        <f>Q337*20%</f>
        <v>63008326.173999995</v>
      </c>
      <c r="R338" s="74"/>
      <c r="S338" s="74"/>
      <c r="T338" s="74"/>
      <c r="U338" s="74"/>
      <c r="V338" s="74"/>
      <c r="W338" s="74"/>
      <c r="X338" s="68">
        <f>X337*20%</f>
        <v>98802639.563333333</v>
      </c>
      <c r="Y338" s="74"/>
      <c r="AA338" s="68">
        <f>AA337*20%</f>
        <v>54150744.996000022</v>
      </c>
      <c r="AB338" s="135"/>
      <c r="AC338" s="229"/>
      <c r="AD338" s="227"/>
      <c r="AE338" s="140"/>
      <c r="AF338" s="140"/>
      <c r="AG338" s="227"/>
    </row>
    <row r="339" spans="1:33" ht="19.5" customHeight="1" x14ac:dyDescent="0.25">
      <c r="A339" s="221"/>
      <c r="B339" s="221"/>
      <c r="C339" s="316" t="s">
        <v>179</v>
      </c>
      <c r="D339" s="317"/>
      <c r="E339" s="221"/>
      <c r="F339" s="221"/>
      <c r="G339" s="221"/>
      <c r="H339" s="221"/>
      <c r="I339" s="221"/>
      <c r="J339" s="74"/>
      <c r="K339" s="68">
        <f>K337*1%</f>
        <v>4476349.7</v>
      </c>
      <c r="L339" s="73"/>
      <c r="M339" s="68">
        <f>M337*1%</f>
        <v>5656472.1200000001</v>
      </c>
      <c r="N339" s="73"/>
      <c r="O339" s="68">
        <f>O337*1%</f>
        <v>7263878.923700003</v>
      </c>
      <c r="P339" s="73"/>
      <c r="Q339" s="68">
        <f>Q337*1%</f>
        <v>3150416.3086999995</v>
      </c>
      <c r="R339" s="74"/>
      <c r="S339" s="74"/>
      <c r="T339" s="74"/>
      <c r="U339" s="74"/>
      <c r="V339" s="74"/>
      <c r="W339" s="74"/>
      <c r="X339" s="68">
        <f>X337*1%</f>
        <v>4940131.9781666668</v>
      </c>
      <c r="Y339" s="74"/>
      <c r="AA339" s="68">
        <f>AA337*1%</f>
        <v>2707537.2498000008</v>
      </c>
      <c r="AB339" s="135"/>
      <c r="AC339" s="229"/>
      <c r="AD339" s="227"/>
      <c r="AE339" s="140"/>
      <c r="AF339" s="140"/>
      <c r="AG339" s="227"/>
    </row>
    <row r="340" spans="1:33" ht="19.5" customHeight="1" x14ac:dyDescent="0.25">
      <c r="A340" s="221"/>
      <c r="B340" s="221"/>
      <c r="C340" s="316" t="s">
        <v>180</v>
      </c>
      <c r="D340" s="317"/>
      <c r="E340" s="221"/>
      <c r="F340" s="221"/>
      <c r="G340" s="221"/>
      <c r="H340" s="221"/>
      <c r="I340" s="221"/>
      <c r="J340" s="74"/>
      <c r="K340" s="68">
        <f>K337*4%</f>
        <v>17905398.800000001</v>
      </c>
      <c r="L340" s="73"/>
      <c r="M340" s="68">
        <f>M337*4%</f>
        <v>22625888.48</v>
      </c>
      <c r="N340" s="73"/>
      <c r="O340" s="68">
        <f>O337*4%</f>
        <v>29055515.694800012</v>
      </c>
      <c r="P340" s="73"/>
      <c r="Q340" s="68">
        <f>Q337*4%</f>
        <v>12601665.234799998</v>
      </c>
      <c r="R340" s="74"/>
      <c r="S340" s="74"/>
      <c r="T340" s="74"/>
      <c r="U340" s="74"/>
      <c r="V340" s="74"/>
      <c r="W340" s="74"/>
      <c r="X340" s="68">
        <f>X337*4%</f>
        <v>19760527.912666667</v>
      </c>
      <c r="Y340" s="74"/>
      <c r="AA340" s="68">
        <f>AA337*4%</f>
        <v>10830148.999200003</v>
      </c>
      <c r="AB340" s="135"/>
      <c r="AC340" s="229"/>
      <c r="AD340" s="227"/>
      <c r="AE340" s="140"/>
      <c r="AF340" s="140"/>
      <c r="AG340" s="227"/>
    </row>
    <row r="341" spans="1:33" ht="15" customHeight="1" x14ac:dyDescent="0.25">
      <c r="A341" s="221"/>
      <c r="B341" s="221"/>
      <c r="C341" s="316" t="s">
        <v>181</v>
      </c>
      <c r="D341" s="317"/>
      <c r="E341" s="221"/>
      <c r="F341" s="221"/>
      <c r="G341" s="221"/>
      <c r="H341" s="221"/>
      <c r="I341" s="221"/>
      <c r="J341" s="74"/>
      <c r="K341" s="68">
        <f>K340*19%</f>
        <v>3402025.7720000003</v>
      </c>
      <c r="L341" s="73"/>
      <c r="M341" s="68">
        <f>M340*19%</f>
        <v>4298918.8112000003</v>
      </c>
      <c r="N341" s="73"/>
      <c r="O341" s="68">
        <f>O340*19%</f>
        <v>5520547.9820120027</v>
      </c>
      <c r="P341" s="73"/>
      <c r="Q341" s="68">
        <f>Q340*19%</f>
        <v>2394316.3946119994</v>
      </c>
      <c r="R341" s="74"/>
      <c r="S341" s="74"/>
      <c r="T341" s="74"/>
      <c r="U341" s="74"/>
      <c r="V341" s="74"/>
      <c r="W341" s="74"/>
      <c r="X341" s="68">
        <f>X340*19%</f>
        <v>3754500.303406667</v>
      </c>
      <c r="Y341" s="74"/>
      <c r="AA341" s="68">
        <f>AA340*19%</f>
        <v>2057728.3098480005</v>
      </c>
      <c r="AB341" s="135"/>
      <c r="AC341" s="229"/>
      <c r="AD341" s="227"/>
      <c r="AE341" s="140"/>
      <c r="AF341" s="140"/>
      <c r="AG341" s="227"/>
    </row>
    <row r="342" spans="1:33" ht="19.5" customHeight="1" x14ac:dyDescent="0.25">
      <c r="A342" s="221"/>
      <c r="B342" s="221"/>
      <c r="C342" s="316" t="s">
        <v>182</v>
      </c>
      <c r="D342" s="317"/>
      <c r="E342" s="221"/>
      <c r="F342" s="221"/>
      <c r="G342" s="221"/>
      <c r="H342" s="221"/>
      <c r="I342" s="221"/>
      <c r="J342" s="74"/>
      <c r="K342" s="68">
        <f>K337+K338+K339+K340+K341</f>
        <v>562945738.27199996</v>
      </c>
      <c r="L342" s="74"/>
      <c r="M342" s="68">
        <f>M337+M338+M339+M340+M341</f>
        <v>711357933.81120002</v>
      </c>
      <c r="N342" s="74"/>
      <c r="O342" s="68">
        <f>O337+O338+O339+O340+O341</f>
        <v>913505413.44451237</v>
      </c>
      <c r="P342" s="74"/>
      <c r="Q342" s="68">
        <f>Q337+Q338+Q339+Q340+Q341</f>
        <v>396196354.98211193</v>
      </c>
      <c r="R342" s="74"/>
      <c r="S342" s="74"/>
      <c r="T342" s="74"/>
      <c r="U342" s="74"/>
      <c r="V342" s="74"/>
      <c r="W342" s="74"/>
      <c r="X342" s="68">
        <f>X337+X338+X339+X340+X341</f>
        <v>621270997.57424009</v>
      </c>
      <c r="Y342" s="74"/>
      <c r="AA342" s="68">
        <f>AA337+AA338+AA339+AA340+AA341</f>
        <v>340499884.53484809</v>
      </c>
      <c r="AB342" s="135"/>
      <c r="AC342" s="229"/>
      <c r="AD342" s="227"/>
      <c r="AE342" s="140"/>
      <c r="AF342" s="140"/>
      <c r="AG342" s="227"/>
    </row>
    <row r="343" spans="1:33" x14ac:dyDescent="0.25">
      <c r="W343" s="73"/>
    </row>
    <row r="346" spans="1:33" x14ac:dyDescent="0.25">
      <c r="C346" s="224" t="s">
        <v>193</v>
      </c>
      <c r="D346" s="224"/>
    </row>
    <row r="347" spans="1:33" x14ac:dyDescent="0.25">
      <c r="C347" s="225"/>
      <c r="D347" s="225"/>
    </row>
    <row r="348" spans="1:33" x14ac:dyDescent="0.25">
      <c r="C348" s="224" t="s">
        <v>194</v>
      </c>
      <c r="D348" s="224"/>
    </row>
    <row r="349" spans="1:33" x14ac:dyDescent="0.25">
      <c r="C349" s="224" t="s">
        <v>195</v>
      </c>
      <c r="D349" s="224"/>
    </row>
    <row r="350" spans="1:33" x14ac:dyDescent="0.25">
      <c r="C350" s="224" t="s">
        <v>196</v>
      </c>
      <c r="D350" s="224"/>
    </row>
  </sheetData>
  <mergeCells count="837">
    <mergeCell ref="E2:H2"/>
    <mergeCell ref="A3:D3"/>
    <mergeCell ref="E3:F3"/>
    <mergeCell ref="G3:I4"/>
    <mergeCell ref="A4:D4"/>
    <mergeCell ref="E4:F4"/>
    <mergeCell ref="T4:T5"/>
    <mergeCell ref="U4:U5"/>
    <mergeCell ref="V4:V5"/>
    <mergeCell ref="W4:W5"/>
    <mergeCell ref="Y4:Y5"/>
    <mergeCell ref="Z4:AA4"/>
    <mergeCell ref="J4:K4"/>
    <mergeCell ref="L4:M4"/>
    <mergeCell ref="N4:O4"/>
    <mergeCell ref="P4:Q4"/>
    <mergeCell ref="R4:R5"/>
    <mergeCell ref="S4:S5"/>
    <mergeCell ref="A10:D10"/>
    <mergeCell ref="E10:F10"/>
    <mergeCell ref="G10:I11"/>
    <mergeCell ref="A11:D11"/>
    <mergeCell ref="E11:F11"/>
    <mergeCell ref="J11:K11"/>
    <mergeCell ref="C5:D5"/>
    <mergeCell ref="C6:D6"/>
    <mergeCell ref="C7:D7"/>
    <mergeCell ref="C8:D8"/>
    <mergeCell ref="C9:D9"/>
    <mergeCell ref="U11:U12"/>
    <mergeCell ref="V11:V12"/>
    <mergeCell ref="W11:X12"/>
    <mergeCell ref="Y11:Y12"/>
    <mergeCell ref="Z11:AA11"/>
    <mergeCell ref="L11:M11"/>
    <mergeCell ref="N11:O11"/>
    <mergeCell ref="P11:Q11"/>
    <mergeCell ref="R11:R12"/>
    <mergeCell ref="S11:S12"/>
    <mergeCell ref="T11:T12"/>
    <mergeCell ref="C18:D18"/>
    <mergeCell ref="C19:D19"/>
    <mergeCell ref="C20:D20"/>
    <mergeCell ref="C21:D21"/>
    <mergeCell ref="C22:D22"/>
    <mergeCell ref="C23:D23"/>
    <mergeCell ref="C12:D12"/>
    <mergeCell ref="C13:D13"/>
    <mergeCell ref="C14:D14"/>
    <mergeCell ref="C15:D15"/>
    <mergeCell ref="C16:D16"/>
    <mergeCell ref="C17:D17"/>
    <mergeCell ref="Y29:Y30"/>
    <mergeCell ref="Z29:AA29"/>
    <mergeCell ref="J29:K29"/>
    <mergeCell ref="L29:M29"/>
    <mergeCell ref="N29:O29"/>
    <mergeCell ref="P29:Q29"/>
    <mergeCell ref="R29:R30"/>
    <mergeCell ref="S29:S30"/>
    <mergeCell ref="C24:D24"/>
    <mergeCell ref="C25:D25"/>
    <mergeCell ref="C26:D26"/>
    <mergeCell ref="A28:D28"/>
    <mergeCell ref="E28:F28"/>
    <mergeCell ref="G28:I29"/>
    <mergeCell ref="A29:D29"/>
    <mergeCell ref="E29:F29"/>
    <mergeCell ref="C30:D30"/>
    <mergeCell ref="C31:D31"/>
    <mergeCell ref="C32:D32"/>
    <mergeCell ref="C33:D33"/>
    <mergeCell ref="C34:D34"/>
    <mergeCell ref="T29:T30"/>
    <mergeCell ref="U29:U30"/>
    <mergeCell ref="V29:V30"/>
    <mergeCell ref="W29:X30"/>
    <mergeCell ref="C41:D41"/>
    <mergeCell ref="C42:D42"/>
    <mergeCell ref="C43:D43"/>
    <mergeCell ref="C44:D44"/>
    <mergeCell ref="C45:D45"/>
    <mergeCell ref="C46:D46"/>
    <mergeCell ref="C35:D35"/>
    <mergeCell ref="C36:D36"/>
    <mergeCell ref="C37:D37"/>
    <mergeCell ref="C38:D38"/>
    <mergeCell ref="C39:D39"/>
    <mergeCell ref="C40:D40"/>
    <mergeCell ref="E52:F52"/>
    <mergeCell ref="G52:I53"/>
    <mergeCell ref="A53:D53"/>
    <mergeCell ref="E53:F53"/>
    <mergeCell ref="J53:K53"/>
    <mergeCell ref="L53:M53"/>
    <mergeCell ref="C47:D47"/>
    <mergeCell ref="C48:D48"/>
    <mergeCell ref="C49:D49"/>
    <mergeCell ref="C50:D50"/>
    <mergeCell ref="C51:D51"/>
    <mergeCell ref="A52:D52"/>
    <mergeCell ref="V53:V54"/>
    <mergeCell ref="W53:X54"/>
    <mergeCell ref="Y53:Y54"/>
    <mergeCell ref="Z53:AA53"/>
    <mergeCell ref="C54:D54"/>
    <mergeCell ref="N53:O53"/>
    <mergeCell ref="P53:Q53"/>
    <mergeCell ref="R53:R54"/>
    <mergeCell ref="S53:S54"/>
    <mergeCell ref="T53:T54"/>
    <mergeCell ref="U53:U54"/>
    <mergeCell ref="E62:H62"/>
    <mergeCell ref="A63:D63"/>
    <mergeCell ref="E63:F63"/>
    <mergeCell ref="G63:I64"/>
    <mergeCell ref="A64:D64"/>
    <mergeCell ref="E64:F64"/>
    <mergeCell ref="C55:D55"/>
    <mergeCell ref="C56:D56"/>
    <mergeCell ref="C57:D57"/>
    <mergeCell ref="C58:D58"/>
    <mergeCell ref="C59:D59"/>
    <mergeCell ref="C60:D60"/>
    <mergeCell ref="T64:T65"/>
    <mergeCell ref="U64:U65"/>
    <mergeCell ref="V64:V65"/>
    <mergeCell ref="W64:W65"/>
    <mergeCell ref="Y64:Y65"/>
    <mergeCell ref="Z64:AA64"/>
    <mergeCell ref="J64:K64"/>
    <mergeCell ref="L64:M64"/>
    <mergeCell ref="N64:O64"/>
    <mergeCell ref="P64:Q64"/>
    <mergeCell ref="R64:R65"/>
    <mergeCell ref="S64:S65"/>
    <mergeCell ref="C70:D70"/>
    <mergeCell ref="C71:D71"/>
    <mergeCell ref="C72:D72"/>
    <mergeCell ref="C73:D73"/>
    <mergeCell ref="A75:D75"/>
    <mergeCell ref="E75:F75"/>
    <mergeCell ref="C65:D65"/>
    <mergeCell ref="C66:D66"/>
    <mergeCell ref="C67:D67"/>
    <mergeCell ref="C68:D68"/>
    <mergeCell ref="C69:D69"/>
    <mergeCell ref="C79:D79"/>
    <mergeCell ref="C80:D80"/>
    <mergeCell ref="C81:D81"/>
    <mergeCell ref="C82:D82"/>
    <mergeCell ref="A84:D84"/>
    <mergeCell ref="E84:F84"/>
    <mergeCell ref="W76:W77"/>
    <mergeCell ref="Y76:Y77"/>
    <mergeCell ref="Z76:AA76"/>
    <mergeCell ref="C77:D77"/>
    <mergeCell ref="C78:D78"/>
    <mergeCell ref="P76:Q76"/>
    <mergeCell ref="R76:R77"/>
    <mergeCell ref="S76:S77"/>
    <mergeCell ref="T76:T77"/>
    <mergeCell ref="U76:U77"/>
    <mergeCell ref="V76:V77"/>
    <mergeCell ref="G75:I76"/>
    <mergeCell ref="A76:D76"/>
    <mergeCell ref="E76:F76"/>
    <mergeCell ref="J76:K76"/>
    <mergeCell ref="L76:M76"/>
    <mergeCell ref="N76:O76"/>
    <mergeCell ref="W85:W86"/>
    <mergeCell ref="Y85:Y86"/>
    <mergeCell ref="Z85:AA85"/>
    <mergeCell ref="C86:D86"/>
    <mergeCell ref="C87:D87"/>
    <mergeCell ref="P85:Q85"/>
    <mergeCell ref="R85:R86"/>
    <mergeCell ref="S85:S86"/>
    <mergeCell ref="T85:T86"/>
    <mergeCell ref="U85:U86"/>
    <mergeCell ref="V85:V86"/>
    <mergeCell ref="G84:I85"/>
    <mergeCell ref="A85:D85"/>
    <mergeCell ref="E85:F85"/>
    <mergeCell ref="J85:K85"/>
    <mergeCell ref="L85:M85"/>
    <mergeCell ref="N85:O85"/>
    <mergeCell ref="C88:D88"/>
    <mergeCell ref="C89:D89"/>
    <mergeCell ref="C90:D90"/>
    <mergeCell ref="C91:D91"/>
    <mergeCell ref="E93:H93"/>
    <mergeCell ref="A94:D94"/>
    <mergeCell ref="E94:F94"/>
    <mergeCell ref="G94:I95"/>
    <mergeCell ref="A95:D95"/>
    <mergeCell ref="E95:F95"/>
    <mergeCell ref="T95:T96"/>
    <mergeCell ref="U95:U96"/>
    <mergeCell ref="V95:V96"/>
    <mergeCell ref="W95:W96"/>
    <mergeCell ref="Y95:Y96"/>
    <mergeCell ref="Z95:AA95"/>
    <mergeCell ref="J95:K95"/>
    <mergeCell ref="L95:M95"/>
    <mergeCell ref="N95:O95"/>
    <mergeCell ref="P95:Q95"/>
    <mergeCell ref="R95:R96"/>
    <mergeCell ref="S95:S96"/>
    <mergeCell ref="C96:D96"/>
    <mergeCell ref="C97:D97"/>
    <mergeCell ref="C98:D98"/>
    <mergeCell ref="C99:D99"/>
    <mergeCell ref="A101:D101"/>
    <mergeCell ref="E101:F101"/>
    <mergeCell ref="G101:I102"/>
    <mergeCell ref="A102:D102"/>
    <mergeCell ref="E102:F102"/>
    <mergeCell ref="AB102:AB103"/>
    <mergeCell ref="AC102:AC103"/>
    <mergeCell ref="T102:T103"/>
    <mergeCell ref="U102:U103"/>
    <mergeCell ref="V102:V103"/>
    <mergeCell ref="W102:W103"/>
    <mergeCell ref="Y102:Y103"/>
    <mergeCell ref="Z102:AA102"/>
    <mergeCell ref="J102:K102"/>
    <mergeCell ref="L102:M102"/>
    <mergeCell ref="N102:O102"/>
    <mergeCell ref="P102:Q102"/>
    <mergeCell ref="R102:R103"/>
    <mergeCell ref="S102:S103"/>
    <mergeCell ref="C108:D108"/>
    <mergeCell ref="C109:D109"/>
    <mergeCell ref="C110:D110"/>
    <mergeCell ref="C111:D111"/>
    <mergeCell ref="A113:D113"/>
    <mergeCell ref="E113:F113"/>
    <mergeCell ref="C103:D103"/>
    <mergeCell ref="C104:D104"/>
    <mergeCell ref="C105:D105"/>
    <mergeCell ref="C106:D106"/>
    <mergeCell ref="C107:D107"/>
    <mergeCell ref="W114:W115"/>
    <mergeCell ref="Y114:Y115"/>
    <mergeCell ref="Z114:AA114"/>
    <mergeCell ref="C115:D115"/>
    <mergeCell ref="C116:D116"/>
    <mergeCell ref="P114:Q114"/>
    <mergeCell ref="R114:R115"/>
    <mergeCell ref="S114:S115"/>
    <mergeCell ref="T114:T115"/>
    <mergeCell ref="U114:U115"/>
    <mergeCell ref="V114:V115"/>
    <mergeCell ref="G113:I114"/>
    <mergeCell ref="A114:D114"/>
    <mergeCell ref="E114:F114"/>
    <mergeCell ref="J114:K114"/>
    <mergeCell ref="L114:M114"/>
    <mergeCell ref="N114:O114"/>
    <mergeCell ref="C123:D123"/>
    <mergeCell ref="C124:D124"/>
    <mergeCell ref="C125:D125"/>
    <mergeCell ref="C126:D126"/>
    <mergeCell ref="C127:D127"/>
    <mergeCell ref="C128:D128"/>
    <mergeCell ref="C117:D117"/>
    <mergeCell ref="C118:D118"/>
    <mergeCell ref="C119:D119"/>
    <mergeCell ref="C120:D120"/>
    <mergeCell ref="C121:D121"/>
    <mergeCell ref="C122:D122"/>
    <mergeCell ref="Z134:AA134"/>
    <mergeCell ref="J134:K134"/>
    <mergeCell ref="L134:M134"/>
    <mergeCell ref="N134:O134"/>
    <mergeCell ref="P134:Q134"/>
    <mergeCell ref="R134:R135"/>
    <mergeCell ref="S134:S135"/>
    <mergeCell ref="C129:D129"/>
    <mergeCell ref="C130:D130"/>
    <mergeCell ref="C131:D131"/>
    <mergeCell ref="A133:D133"/>
    <mergeCell ref="E133:F133"/>
    <mergeCell ref="G133:I134"/>
    <mergeCell ref="A134:D134"/>
    <mergeCell ref="E134:F134"/>
    <mergeCell ref="C135:D135"/>
    <mergeCell ref="C136:D136"/>
    <mergeCell ref="C137:D137"/>
    <mergeCell ref="C138:D138"/>
    <mergeCell ref="C139:D139"/>
    <mergeCell ref="T134:T135"/>
    <mergeCell ref="U134:U135"/>
    <mergeCell ref="V134:V135"/>
    <mergeCell ref="W134:X135"/>
    <mergeCell ref="Y146:Y147"/>
    <mergeCell ref="Y134:Y135"/>
    <mergeCell ref="Z146:AA146"/>
    <mergeCell ref="J146:K146"/>
    <mergeCell ref="L146:M146"/>
    <mergeCell ref="N146:O146"/>
    <mergeCell ref="P146:Q146"/>
    <mergeCell ref="R146:R147"/>
    <mergeCell ref="S146:S147"/>
    <mergeCell ref="C140:D140"/>
    <mergeCell ref="C141:D141"/>
    <mergeCell ref="C142:D142"/>
    <mergeCell ref="E144:H144"/>
    <mergeCell ref="A145:D145"/>
    <mergeCell ref="E145:F145"/>
    <mergeCell ref="G145:I146"/>
    <mergeCell ref="A146:D146"/>
    <mergeCell ref="E146:F146"/>
    <mergeCell ref="C147:D147"/>
    <mergeCell ref="B148:I148"/>
    <mergeCell ref="C149:D149"/>
    <mergeCell ref="C150:D150"/>
    <mergeCell ref="A151:I151"/>
    <mergeCell ref="T146:T147"/>
    <mergeCell ref="U146:U147"/>
    <mergeCell ref="V146:V147"/>
    <mergeCell ref="W146:W147"/>
    <mergeCell ref="Y153:Y154"/>
    <mergeCell ref="Z153:AA153"/>
    <mergeCell ref="L153:M153"/>
    <mergeCell ref="N153:O153"/>
    <mergeCell ref="P153:Q153"/>
    <mergeCell ref="R153:R154"/>
    <mergeCell ref="S153:S154"/>
    <mergeCell ref="T153:T154"/>
    <mergeCell ref="A152:D152"/>
    <mergeCell ref="E152:F152"/>
    <mergeCell ref="G152:I153"/>
    <mergeCell ref="A153:D153"/>
    <mergeCell ref="E153:F153"/>
    <mergeCell ref="J153:K153"/>
    <mergeCell ref="C154:D154"/>
    <mergeCell ref="C155:D155"/>
    <mergeCell ref="C156:D156"/>
    <mergeCell ref="C157:D157"/>
    <mergeCell ref="C158:D158"/>
    <mergeCell ref="C159:D159"/>
    <mergeCell ref="U153:U154"/>
    <mergeCell ref="V153:V154"/>
    <mergeCell ref="W153:W154"/>
    <mergeCell ref="Y163:Y164"/>
    <mergeCell ref="Z163:AA163"/>
    <mergeCell ref="J163:K163"/>
    <mergeCell ref="L163:M163"/>
    <mergeCell ref="N163:O163"/>
    <mergeCell ref="P163:Q163"/>
    <mergeCell ref="R163:R164"/>
    <mergeCell ref="S163:S164"/>
    <mergeCell ref="C160:D160"/>
    <mergeCell ref="A161:I161"/>
    <mergeCell ref="A162:D162"/>
    <mergeCell ref="E162:F162"/>
    <mergeCell ref="G162:I163"/>
    <mergeCell ref="A163:D163"/>
    <mergeCell ref="E163:F163"/>
    <mergeCell ref="C164:D164"/>
    <mergeCell ref="C165:D165"/>
    <mergeCell ref="C166:D166"/>
    <mergeCell ref="C167:D167"/>
    <mergeCell ref="C168:D168"/>
    <mergeCell ref="T163:T164"/>
    <mergeCell ref="U163:U164"/>
    <mergeCell ref="V163:V164"/>
    <mergeCell ref="W163:W164"/>
    <mergeCell ref="Y172:Y173"/>
    <mergeCell ref="Z172:AA172"/>
    <mergeCell ref="J172:K172"/>
    <mergeCell ref="L172:M172"/>
    <mergeCell ref="N172:O172"/>
    <mergeCell ref="P172:Q172"/>
    <mergeCell ref="R172:R173"/>
    <mergeCell ref="S172:S173"/>
    <mergeCell ref="C169:D169"/>
    <mergeCell ref="A170:I170"/>
    <mergeCell ref="A171:D171"/>
    <mergeCell ref="E171:F171"/>
    <mergeCell ref="G171:I172"/>
    <mergeCell ref="A172:D172"/>
    <mergeCell ref="E172:F172"/>
    <mergeCell ref="C173:D173"/>
    <mergeCell ref="C174:D174"/>
    <mergeCell ref="C175:D175"/>
    <mergeCell ref="C176:D176"/>
    <mergeCell ref="C177:D177"/>
    <mergeCell ref="T172:T173"/>
    <mergeCell ref="U172:U173"/>
    <mergeCell ref="V172:V173"/>
    <mergeCell ref="W172:W173"/>
    <mergeCell ref="C178:D178"/>
    <mergeCell ref="C179:D179"/>
    <mergeCell ref="C180:D180"/>
    <mergeCell ref="A181:I181"/>
    <mergeCell ref="E182:H182"/>
    <mergeCell ref="A183:D183"/>
    <mergeCell ref="E183:F183"/>
    <mergeCell ref="G183:I184"/>
    <mergeCell ref="A184:D184"/>
    <mergeCell ref="E184:F184"/>
    <mergeCell ref="C185:D185"/>
    <mergeCell ref="C186:D186"/>
    <mergeCell ref="C187:D187"/>
    <mergeCell ref="C188:D188"/>
    <mergeCell ref="C189:D189"/>
    <mergeCell ref="AB184:AB185"/>
    <mergeCell ref="AC184:AC185"/>
    <mergeCell ref="T184:T185"/>
    <mergeCell ref="U184:U185"/>
    <mergeCell ref="V184:V185"/>
    <mergeCell ref="W184:W185"/>
    <mergeCell ref="Y184:Y185"/>
    <mergeCell ref="Z184:AA184"/>
    <mergeCell ref="J184:K184"/>
    <mergeCell ref="L184:M184"/>
    <mergeCell ref="N184:O184"/>
    <mergeCell ref="P184:Q184"/>
    <mergeCell ref="R184:R185"/>
    <mergeCell ref="S184:S185"/>
    <mergeCell ref="Y192:Y193"/>
    <mergeCell ref="Z192:AA192"/>
    <mergeCell ref="L192:M192"/>
    <mergeCell ref="N192:O192"/>
    <mergeCell ref="P192:Q192"/>
    <mergeCell ref="R192:R193"/>
    <mergeCell ref="S192:S193"/>
    <mergeCell ref="T192:T193"/>
    <mergeCell ref="A191:D191"/>
    <mergeCell ref="E191:F191"/>
    <mergeCell ref="G191:I192"/>
    <mergeCell ref="A192:D192"/>
    <mergeCell ref="E192:F192"/>
    <mergeCell ref="J192:K192"/>
    <mergeCell ref="C193:D193"/>
    <mergeCell ref="C194:D194"/>
    <mergeCell ref="C195:D195"/>
    <mergeCell ref="C196:D196"/>
    <mergeCell ref="A198:D198"/>
    <mergeCell ref="E198:F198"/>
    <mergeCell ref="U192:U193"/>
    <mergeCell ref="V192:V193"/>
    <mergeCell ref="W192:W193"/>
    <mergeCell ref="W199:W200"/>
    <mergeCell ref="Y199:Y200"/>
    <mergeCell ref="Z199:AA199"/>
    <mergeCell ref="C200:D200"/>
    <mergeCell ref="C201:D201"/>
    <mergeCell ref="P199:Q199"/>
    <mergeCell ref="R199:R200"/>
    <mergeCell ref="S199:S200"/>
    <mergeCell ref="T199:T200"/>
    <mergeCell ref="U199:U200"/>
    <mergeCell ref="V199:V200"/>
    <mergeCell ref="G198:I199"/>
    <mergeCell ref="A199:D199"/>
    <mergeCell ref="E199:F199"/>
    <mergeCell ref="J199:K199"/>
    <mergeCell ref="L199:M199"/>
    <mergeCell ref="N199:O199"/>
    <mergeCell ref="A208:D208"/>
    <mergeCell ref="E208:F208"/>
    <mergeCell ref="G208:I209"/>
    <mergeCell ref="A209:D209"/>
    <mergeCell ref="E209:F209"/>
    <mergeCell ref="J209:K209"/>
    <mergeCell ref="C202:D202"/>
    <mergeCell ref="C203:D203"/>
    <mergeCell ref="C204:D204"/>
    <mergeCell ref="C205:D205"/>
    <mergeCell ref="A207:D207"/>
    <mergeCell ref="E207:H207"/>
    <mergeCell ref="U209:U210"/>
    <mergeCell ref="V209:V210"/>
    <mergeCell ref="W209:W210"/>
    <mergeCell ref="Y209:Y210"/>
    <mergeCell ref="Z209:AA209"/>
    <mergeCell ref="L209:M209"/>
    <mergeCell ref="N209:O209"/>
    <mergeCell ref="P209:Q209"/>
    <mergeCell ref="R209:R210"/>
    <mergeCell ref="S209:S210"/>
    <mergeCell ref="T209:T210"/>
    <mergeCell ref="A216:D216"/>
    <mergeCell ref="E216:F216"/>
    <mergeCell ref="G216:I217"/>
    <mergeCell ref="A217:D217"/>
    <mergeCell ref="E217:F217"/>
    <mergeCell ref="J217:K217"/>
    <mergeCell ref="C210:D210"/>
    <mergeCell ref="C211:D211"/>
    <mergeCell ref="C212:D212"/>
    <mergeCell ref="C213:D213"/>
    <mergeCell ref="C214:D214"/>
    <mergeCell ref="A215:I215"/>
    <mergeCell ref="U217:U218"/>
    <mergeCell ref="V217:V218"/>
    <mergeCell ref="W217:W218"/>
    <mergeCell ref="Y217:Y218"/>
    <mergeCell ref="Z217:AA217"/>
    <mergeCell ref="L217:M217"/>
    <mergeCell ref="N217:O217"/>
    <mergeCell ref="P217:Q217"/>
    <mergeCell ref="R217:R218"/>
    <mergeCell ref="S217:S218"/>
    <mergeCell ref="T217:T218"/>
    <mergeCell ref="C224:D224"/>
    <mergeCell ref="C225:D225"/>
    <mergeCell ref="C226:D226"/>
    <mergeCell ref="C227:D227"/>
    <mergeCell ref="C228:D228"/>
    <mergeCell ref="C229:D229"/>
    <mergeCell ref="C218:D218"/>
    <mergeCell ref="C219:D219"/>
    <mergeCell ref="C220:D220"/>
    <mergeCell ref="C221:D221"/>
    <mergeCell ref="C222:D222"/>
    <mergeCell ref="C223:D223"/>
    <mergeCell ref="A236:D236"/>
    <mergeCell ref="E236:F236"/>
    <mergeCell ref="G236:I237"/>
    <mergeCell ref="A237:D237"/>
    <mergeCell ref="E237:F237"/>
    <mergeCell ref="J237:K237"/>
    <mergeCell ref="C230:D230"/>
    <mergeCell ref="C231:D231"/>
    <mergeCell ref="C232:D232"/>
    <mergeCell ref="C233:D233"/>
    <mergeCell ref="C234:D234"/>
    <mergeCell ref="A235:I235"/>
    <mergeCell ref="U237:U238"/>
    <mergeCell ref="V237:V238"/>
    <mergeCell ref="W237:W238"/>
    <mergeCell ref="Y237:Y238"/>
    <mergeCell ref="Z237:AA237"/>
    <mergeCell ref="L237:M237"/>
    <mergeCell ref="N237:O237"/>
    <mergeCell ref="P237:Q237"/>
    <mergeCell ref="R237:R238"/>
    <mergeCell ref="S237:S238"/>
    <mergeCell ref="T237:T238"/>
    <mergeCell ref="C244:D244"/>
    <mergeCell ref="C245:D245"/>
    <mergeCell ref="C246:D246"/>
    <mergeCell ref="C247:D247"/>
    <mergeCell ref="C248:D248"/>
    <mergeCell ref="C249:D249"/>
    <mergeCell ref="C238:D238"/>
    <mergeCell ref="C239:D239"/>
    <mergeCell ref="C240:D240"/>
    <mergeCell ref="C241:D241"/>
    <mergeCell ref="C242:D242"/>
    <mergeCell ref="C243:D243"/>
    <mergeCell ref="Y256:Y257"/>
    <mergeCell ref="Z256:AA256"/>
    <mergeCell ref="J256:K256"/>
    <mergeCell ref="L256:M256"/>
    <mergeCell ref="N256:O256"/>
    <mergeCell ref="P256:Q256"/>
    <mergeCell ref="R256:R257"/>
    <mergeCell ref="S256:S257"/>
    <mergeCell ref="C250:D250"/>
    <mergeCell ref="C251:D251"/>
    <mergeCell ref="C252:D252"/>
    <mergeCell ref="C253:D253"/>
    <mergeCell ref="A254:I254"/>
    <mergeCell ref="A255:D255"/>
    <mergeCell ref="E255:F255"/>
    <mergeCell ref="G255:I256"/>
    <mergeCell ref="A256:D256"/>
    <mergeCell ref="E256:F256"/>
    <mergeCell ref="C257:D257"/>
    <mergeCell ref="C258:D258"/>
    <mergeCell ref="C259:D259"/>
    <mergeCell ref="C260:D260"/>
    <mergeCell ref="C261:D261"/>
    <mergeCell ref="T256:T257"/>
    <mergeCell ref="U256:U257"/>
    <mergeCell ref="V256:V257"/>
    <mergeCell ref="W256:W257"/>
    <mergeCell ref="C262:D262"/>
    <mergeCell ref="C263:D263"/>
    <mergeCell ref="A265:D265"/>
    <mergeCell ref="E265:H265"/>
    <mergeCell ref="A266:D266"/>
    <mergeCell ref="E266:F266"/>
    <mergeCell ref="G266:I267"/>
    <mergeCell ref="A267:D267"/>
    <mergeCell ref="E267:F267"/>
    <mergeCell ref="AB267:AB268"/>
    <mergeCell ref="AC267:AC268"/>
    <mergeCell ref="T267:T268"/>
    <mergeCell ref="U267:U268"/>
    <mergeCell ref="V267:V268"/>
    <mergeCell ref="W267:W268"/>
    <mergeCell ref="Y267:Y268"/>
    <mergeCell ref="Z267:AA267"/>
    <mergeCell ref="J267:K267"/>
    <mergeCell ref="L267:M267"/>
    <mergeCell ref="N267:O267"/>
    <mergeCell ref="P267:Q267"/>
    <mergeCell ref="R267:R268"/>
    <mergeCell ref="S267:S268"/>
    <mergeCell ref="A274:D274"/>
    <mergeCell ref="E274:F274"/>
    <mergeCell ref="G274:I275"/>
    <mergeCell ref="A275:D275"/>
    <mergeCell ref="E275:F275"/>
    <mergeCell ref="J275:K275"/>
    <mergeCell ref="C268:D268"/>
    <mergeCell ref="C269:D269"/>
    <mergeCell ref="C270:D270"/>
    <mergeCell ref="C271:D271"/>
    <mergeCell ref="A273:D273"/>
    <mergeCell ref="E273:H273"/>
    <mergeCell ref="U275:U276"/>
    <mergeCell ref="V275:V276"/>
    <mergeCell ref="W275:W276"/>
    <mergeCell ref="Y275:Y276"/>
    <mergeCell ref="Z275:AA275"/>
    <mergeCell ref="L275:M275"/>
    <mergeCell ref="N275:O275"/>
    <mergeCell ref="P275:Q275"/>
    <mergeCell ref="R275:R276"/>
    <mergeCell ref="S275:S276"/>
    <mergeCell ref="T275:T276"/>
    <mergeCell ref="A282:D282"/>
    <mergeCell ref="E282:F282"/>
    <mergeCell ref="G282:I283"/>
    <mergeCell ref="A283:D283"/>
    <mergeCell ref="E283:F283"/>
    <mergeCell ref="J283:K283"/>
    <mergeCell ref="C276:D276"/>
    <mergeCell ref="C277:D277"/>
    <mergeCell ref="C278:D278"/>
    <mergeCell ref="C279:D279"/>
    <mergeCell ref="A281:D281"/>
    <mergeCell ref="E281:H281"/>
    <mergeCell ref="U283:U284"/>
    <mergeCell ref="V283:V284"/>
    <mergeCell ref="W283:W284"/>
    <mergeCell ref="Y283:Y284"/>
    <mergeCell ref="Z283:AA283"/>
    <mergeCell ref="L283:M283"/>
    <mergeCell ref="N283:O283"/>
    <mergeCell ref="P283:Q283"/>
    <mergeCell ref="R283:R284"/>
    <mergeCell ref="S283:S284"/>
    <mergeCell ref="T283:T284"/>
    <mergeCell ref="A290:D290"/>
    <mergeCell ref="E290:F290"/>
    <mergeCell ref="G290:I291"/>
    <mergeCell ref="A291:D291"/>
    <mergeCell ref="E291:F291"/>
    <mergeCell ref="J291:K291"/>
    <mergeCell ref="C284:D284"/>
    <mergeCell ref="C285:D285"/>
    <mergeCell ref="C286:D286"/>
    <mergeCell ref="C287:D287"/>
    <mergeCell ref="A289:D289"/>
    <mergeCell ref="E289:H289"/>
    <mergeCell ref="U291:U292"/>
    <mergeCell ref="V291:V292"/>
    <mergeCell ref="W291:W292"/>
    <mergeCell ref="Y291:Y292"/>
    <mergeCell ref="Z291:AA291"/>
    <mergeCell ref="L291:M291"/>
    <mergeCell ref="N291:O291"/>
    <mergeCell ref="P291:Q291"/>
    <mergeCell ref="R291:R292"/>
    <mergeCell ref="S291:S292"/>
    <mergeCell ref="T291:T292"/>
    <mergeCell ref="A298:D298"/>
    <mergeCell ref="E298:F298"/>
    <mergeCell ref="G298:I299"/>
    <mergeCell ref="A299:D299"/>
    <mergeCell ref="E299:F299"/>
    <mergeCell ref="J299:K299"/>
    <mergeCell ref="C292:D292"/>
    <mergeCell ref="C293:D293"/>
    <mergeCell ref="C294:D294"/>
    <mergeCell ref="C295:D295"/>
    <mergeCell ref="A297:D297"/>
    <mergeCell ref="E297:H297"/>
    <mergeCell ref="V299:V300"/>
    <mergeCell ref="W299:W300"/>
    <mergeCell ref="Y299:Y300"/>
    <mergeCell ref="Z299:AA299"/>
    <mergeCell ref="L299:M299"/>
    <mergeCell ref="N299:O299"/>
    <mergeCell ref="P299:Q299"/>
    <mergeCell ref="R299:R300"/>
    <mergeCell ref="S299:S300"/>
    <mergeCell ref="T299:T300"/>
    <mergeCell ref="C300:D300"/>
    <mergeCell ref="C301:D301"/>
    <mergeCell ref="C302:D302"/>
    <mergeCell ref="A304:D304"/>
    <mergeCell ref="E304:F304"/>
    <mergeCell ref="G304:I305"/>
    <mergeCell ref="A305:D305"/>
    <mergeCell ref="E305:F305"/>
    <mergeCell ref="U299:U300"/>
    <mergeCell ref="T305:T306"/>
    <mergeCell ref="U305:U306"/>
    <mergeCell ref="V305:V306"/>
    <mergeCell ref="W305:W306"/>
    <mergeCell ref="Y305:Y306"/>
    <mergeCell ref="Z305:AA305"/>
    <mergeCell ref="J305:K305"/>
    <mergeCell ref="L305:M305"/>
    <mergeCell ref="N305:O305"/>
    <mergeCell ref="P305:Q305"/>
    <mergeCell ref="R305:R306"/>
    <mergeCell ref="S305:S306"/>
    <mergeCell ref="C311:D311"/>
    <mergeCell ref="C312:D312"/>
    <mergeCell ref="C313:D313"/>
    <mergeCell ref="C314:D314"/>
    <mergeCell ref="C315:D315"/>
    <mergeCell ref="A317:D317"/>
    <mergeCell ref="C306:D306"/>
    <mergeCell ref="C307:D307"/>
    <mergeCell ref="C308:D308"/>
    <mergeCell ref="C309:D309"/>
    <mergeCell ref="C310:D310"/>
    <mergeCell ref="Z318:AA318"/>
    <mergeCell ref="C319:D319"/>
    <mergeCell ref="N318:O318"/>
    <mergeCell ref="P318:Q318"/>
    <mergeCell ref="R318:R319"/>
    <mergeCell ref="S318:S319"/>
    <mergeCell ref="T318:T319"/>
    <mergeCell ref="U318:U319"/>
    <mergeCell ref="E317:F317"/>
    <mergeCell ref="G317:I318"/>
    <mergeCell ref="A318:D318"/>
    <mergeCell ref="E318:F318"/>
    <mergeCell ref="J318:K318"/>
    <mergeCell ref="L318:M318"/>
    <mergeCell ref="C340:D340"/>
    <mergeCell ref="C341:D341"/>
    <mergeCell ref="C342:D342"/>
    <mergeCell ref="C332:D332"/>
    <mergeCell ref="C333:D333"/>
    <mergeCell ref="C334:D334"/>
    <mergeCell ref="C335:D335"/>
    <mergeCell ref="C336:D336"/>
    <mergeCell ref="AB331:AB332"/>
    <mergeCell ref="T331:T332"/>
    <mergeCell ref="U331:U332"/>
    <mergeCell ref="V331:V332"/>
    <mergeCell ref="W331:W332"/>
    <mergeCell ref="Y331:Y332"/>
    <mergeCell ref="Z331:AA331"/>
    <mergeCell ref="J331:K331"/>
    <mergeCell ref="L331:M331"/>
    <mergeCell ref="N331:O331"/>
    <mergeCell ref="P331:Q331"/>
    <mergeCell ref="R331:R332"/>
    <mergeCell ref="S331:S332"/>
    <mergeCell ref="G330:I331"/>
    <mergeCell ref="A331:D331"/>
    <mergeCell ref="E331:F331"/>
    <mergeCell ref="AB4:AB5"/>
    <mergeCell ref="AC4:AC5"/>
    <mergeCell ref="AB11:AB12"/>
    <mergeCell ref="AC11:AC12"/>
    <mergeCell ref="AB29:AB30"/>
    <mergeCell ref="AC29:AC30"/>
    <mergeCell ref="C337:D337"/>
    <mergeCell ref="C338:D338"/>
    <mergeCell ref="C339:D339"/>
    <mergeCell ref="AC331:AC332"/>
    <mergeCell ref="C326:D326"/>
    <mergeCell ref="C327:D327"/>
    <mergeCell ref="C328:D328"/>
    <mergeCell ref="A330:D330"/>
    <mergeCell ref="E330:F330"/>
    <mergeCell ref="C320:D320"/>
    <mergeCell ref="C321:D321"/>
    <mergeCell ref="C322:D322"/>
    <mergeCell ref="C323:D323"/>
    <mergeCell ref="C324:D324"/>
    <mergeCell ref="C325:D325"/>
    <mergeCell ref="V318:V319"/>
    <mergeCell ref="W318:W319"/>
    <mergeCell ref="Y318:Y319"/>
    <mergeCell ref="AB76:AB77"/>
    <mergeCell ref="AC76:AC77"/>
    <mergeCell ref="AB85:AB86"/>
    <mergeCell ref="AC85:AC86"/>
    <mergeCell ref="AB95:AB96"/>
    <mergeCell ref="AC95:AC96"/>
    <mergeCell ref="AB53:AB54"/>
    <mergeCell ref="AC53:AC54"/>
    <mergeCell ref="AB64:AB65"/>
    <mergeCell ref="AC64:AC65"/>
    <mergeCell ref="AB153:AB154"/>
    <mergeCell ref="AC153:AC154"/>
    <mergeCell ref="AB163:AB164"/>
    <mergeCell ref="AC163:AC164"/>
    <mergeCell ref="AB172:AB173"/>
    <mergeCell ref="AC172:AC173"/>
    <mergeCell ref="AB114:AB115"/>
    <mergeCell ref="AC114:AC115"/>
    <mergeCell ref="AB134:AB135"/>
    <mergeCell ref="AC134:AC135"/>
    <mergeCell ref="AB146:AB147"/>
    <mergeCell ref="AC146:AC147"/>
    <mergeCell ref="AB217:AB218"/>
    <mergeCell ref="AC217:AC218"/>
    <mergeCell ref="AB237:AB238"/>
    <mergeCell ref="AC237:AC238"/>
    <mergeCell ref="AB256:AB257"/>
    <mergeCell ref="AC256:AC257"/>
    <mergeCell ref="AB192:AB193"/>
    <mergeCell ref="AC192:AC193"/>
    <mergeCell ref="AB199:AB200"/>
    <mergeCell ref="AC199:AC200"/>
    <mergeCell ref="AB209:AB210"/>
    <mergeCell ref="AC209:AC210"/>
    <mergeCell ref="AB299:AB300"/>
    <mergeCell ref="AC299:AC300"/>
    <mergeCell ref="AB305:AB306"/>
    <mergeCell ref="AC305:AC306"/>
    <mergeCell ref="AB318:AB319"/>
    <mergeCell ref="AC318:AC319"/>
    <mergeCell ref="AB275:AB276"/>
    <mergeCell ref="AC275:AC276"/>
    <mergeCell ref="AB283:AB284"/>
    <mergeCell ref="AC283:AC284"/>
    <mergeCell ref="AB291:AB292"/>
    <mergeCell ref="AC291:AC292"/>
  </mergeCells>
  <pageMargins left="0.7" right="0.7" top="0.75" bottom="0.75" header="0.3" footer="0.3"/>
  <pageSetup orientation="portrait" horizontalDpi="4294967293"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FF5186-9BE9-4DE5-82AC-982FF679BC48}">
  <dimension ref="A1:N345"/>
  <sheetViews>
    <sheetView tabSelected="1" topLeftCell="E337" zoomScale="136" zoomScaleNormal="136" workbookViewId="0">
      <selection activeCell="N346" sqref="N346"/>
    </sheetView>
  </sheetViews>
  <sheetFormatPr baseColWidth="10" defaultColWidth="9.140625" defaultRowHeight="15" x14ac:dyDescent="0.25"/>
  <cols>
    <col min="1" max="1" width="5.140625" customWidth="1"/>
    <col min="2" max="2" width="7.28515625" customWidth="1"/>
    <col min="4" max="4" width="27.42578125" customWidth="1"/>
    <col min="5" max="5" width="6.42578125" customWidth="1"/>
    <col min="6" max="6" width="5.85546875" customWidth="1"/>
    <col min="7" max="7" width="6.5703125" customWidth="1"/>
    <col min="8" max="8" width="7" customWidth="1"/>
    <col min="9" max="9" width="10.42578125" customWidth="1"/>
    <col min="10" max="10" width="9.140625" customWidth="1"/>
    <col min="11" max="11" width="7.28515625" customWidth="1"/>
    <col min="12" max="12" width="14.140625" bestFit="1" customWidth="1"/>
    <col min="13" max="13" width="22.85546875" style="361" bestFit="1" customWidth="1"/>
    <col min="14" max="14" width="20.140625" style="361" bestFit="1" customWidth="1"/>
  </cols>
  <sheetData>
    <row r="1" spans="1:14" x14ac:dyDescent="0.25">
      <c r="A1" s="74"/>
      <c r="B1" s="74"/>
      <c r="C1" s="74"/>
      <c r="D1" s="74"/>
      <c r="E1" s="74"/>
      <c r="F1" s="74"/>
      <c r="G1" s="74"/>
      <c r="H1" s="74"/>
      <c r="I1" s="74"/>
    </row>
    <row r="2" spans="1:14" x14ac:dyDescent="0.25">
      <c r="A2" s="149" t="s">
        <v>0</v>
      </c>
      <c r="B2" s="149"/>
      <c r="C2" s="149"/>
      <c r="D2" s="149"/>
      <c r="E2" s="335" t="s">
        <v>1</v>
      </c>
      <c r="F2" s="335"/>
      <c r="G2" s="335"/>
      <c r="H2" s="335"/>
      <c r="I2" s="222">
        <v>164000002285</v>
      </c>
    </row>
    <row r="3" spans="1:14" x14ac:dyDescent="0.25">
      <c r="A3" s="320" t="s">
        <v>2</v>
      </c>
      <c r="B3" s="320"/>
      <c r="C3" s="320"/>
      <c r="D3" s="320"/>
      <c r="E3" s="320" t="s">
        <v>3</v>
      </c>
      <c r="F3" s="320"/>
      <c r="G3" s="320" t="s">
        <v>4</v>
      </c>
      <c r="H3" s="320"/>
      <c r="I3" s="320"/>
    </row>
    <row r="4" spans="1:14" ht="36" customHeight="1" x14ac:dyDescent="0.25">
      <c r="A4" s="320" t="s">
        <v>5</v>
      </c>
      <c r="B4" s="320"/>
      <c r="C4" s="320"/>
      <c r="D4" s="320"/>
      <c r="E4" s="320" t="s">
        <v>6</v>
      </c>
      <c r="F4" s="320"/>
      <c r="G4" s="320"/>
      <c r="H4" s="320"/>
      <c r="I4" s="320"/>
      <c r="J4" s="359" t="s">
        <v>187</v>
      </c>
      <c r="K4" s="300" t="s">
        <v>183</v>
      </c>
      <c r="L4" s="301"/>
      <c r="M4" s="362" t="s">
        <v>197</v>
      </c>
      <c r="N4" s="362" t="s">
        <v>198</v>
      </c>
    </row>
    <row r="5" spans="1:14" ht="29.25" customHeight="1" x14ac:dyDescent="0.25">
      <c r="A5" s="249" t="s">
        <v>7</v>
      </c>
      <c r="B5" s="249" t="s">
        <v>8</v>
      </c>
      <c r="C5" s="320" t="s">
        <v>9</v>
      </c>
      <c r="D5" s="320"/>
      <c r="E5" s="249" t="s">
        <v>10</v>
      </c>
      <c r="F5" s="148" t="s">
        <v>11</v>
      </c>
      <c r="G5" s="249" t="s">
        <v>12</v>
      </c>
      <c r="H5" s="148" t="s">
        <v>13</v>
      </c>
      <c r="I5" s="249" t="s">
        <v>14</v>
      </c>
      <c r="J5" s="360"/>
      <c r="K5" s="248" t="s">
        <v>185</v>
      </c>
      <c r="L5" s="248" t="s">
        <v>161</v>
      </c>
      <c r="M5" s="363"/>
      <c r="N5" s="363"/>
    </row>
    <row r="6" spans="1:14" ht="24" customHeight="1" x14ac:dyDescent="0.25">
      <c r="A6" s="251">
        <v>1</v>
      </c>
      <c r="B6" s="251">
        <v>54310</v>
      </c>
      <c r="C6" s="318" t="s">
        <v>17</v>
      </c>
      <c r="D6" s="318"/>
      <c r="E6" s="151" t="s">
        <v>18</v>
      </c>
      <c r="F6" s="251">
        <v>0</v>
      </c>
      <c r="G6" s="152">
        <v>35</v>
      </c>
      <c r="H6" s="152">
        <v>35</v>
      </c>
      <c r="I6" s="153">
        <v>72141510</v>
      </c>
      <c r="J6" s="231">
        <v>19518.333333333332</v>
      </c>
      <c r="K6" s="254">
        <v>30</v>
      </c>
      <c r="L6" s="231">
        <v>585549.9</v>
      </c>
      <c r="M6" s="364">
        <v>19160</v>
      </c>
      <c r="N6" s="364">
        <f>M6*K6</f>
        <v>574800</v>
      </c>
    </row>
    <row r="7" spans="1:14" ht="16.5" customHeight="1" x14ac:dyDescent="0.25">
      <c r="A7" s="251">
        <v>2</v>
      </c>
      <c r="B7" s="251">
        <v>54310</v>
      </c>
      <c r="C7" s="318" t="s">
        <v>20</v>
      </c>
      <c r="D7" s="318" t="s">
        <v>21</v>
      </c>
      <c r="E7" s="151" t="s">
        <v>18</v>
      </c>
      <c r="F7" s="251">
        <v>0</v>
      </c>
      <c r="G7" s="152">
        <f>27.93+21.42+52.38+34.65</f>
        <v>136.38</v>
      </c>
      <c r="H7" s="152">
        <f>27.93+21.42+52.38+34.65</f>
        <v>136.38</v>
      </c>
      <c r="I7" s="153">
        <v>72141510</v>
      </c>
      <c r="J7" s="231">
        <v>10400</v>
      </c>
      <c r="K7" s="220">
        <v>130.38</v>
      </c>
      <c r="L7" s="231">
        <v>1355952</v>
      </c>
      <c r="M7" s="364">
        <v>10209</v>
      </c>
      <c r="N7" s="364">
        <f>M7*K7</f>
        <v>1331049.42</v>
      </c>
    </row>
    <row r="8" spans="1:14" ht="13.5" customHeight="1" x14ac:dyDescent="0.25">
      <c r="A8" s="251">
        <v>3</v>
      </c>
      <c r="B8" s="251">
        <v>54310</v>
      </c>
      <c r="C8" s="318" t="s">
        <v>22</v>
      </c>
      <c r="D8" s="318" t="s">
        <v>23</v>
      </c>
      <c r="E8" s="151" t="s">
        <v>18</v>
      </c>
      <c r="F8" s="251">
        <v>0</v>
      </c>
      <c r="G8" s="152">
        <f>28+28+17+48.45+3.5+24.5</f>
        <v>149.44999999999999</v>
      </c>
      <c r="H8" s="152">
        <f>28+28+17+48.45+3.5+24.5</f>
        <v>149.44999999999999</v>
      </c>
      <c r="I8" s="153">
        <v>72141510</v>
      </c>
      <c r="J8" s="231">
        <v>10400</v>
      </c>
      <c r="K8" s="220">
        <v>92.77</v>
      </c>
      <c r="L8" s="231">
        <v>964808</v>
      </c>
      <c r="M8" s="364">
        <v>10209</v>
      </c>
      <c r="N8" s="364">
        <f>M8*K8</f>
        <v>947088.92999999993</v>
      </c>
    </row>
    <row r="9" spans="1:14" ht="36.75" customHeight="1" x14ac:dyDescent="0.25">
      <c r="A9" s="251">
        <v>4</v>
      </c>
      <c r="B9" s="251">
        <v>54330</v>
      </c>
      <c r="C9" s="318" t="s">
        <v>24</v>
      </c>
      <c r="D9" s="318" t="s">
        <v>25</v>
      </c>
      <c r="E9" s="151" t="s">
        <v>26</v>
      </c>
      <c r="F9" s="251">
        <v>0</v>
      </c>
      <c r="G9" s="152">
        <v>6</v>
      </c>
      <c r="H9" s="152">
        <v>6</v>
      </c>
      <c r="I9" s="153">
        <v>72141511</v>
      </c>
      <c r="J9" s="231">
        <v>52000</v>
      </c>
      <c r="K9" s="254">
        <v>4</v>
      </c>
      <c r="L9" s="231">
        <v>208000</v>
      </c>
      <c r="M9" s="364">
        <v>51044</v>
      </c>
      <c r="N9" s="364">
        <f>M9*K9</f>
        <v>204176</v>
      </c>
    </row>
    <row r="10" spans="1:14" x14ac:dyDescent="0.25">
      <c r="A10" s="320" t="s">
        <v>2</v>
      </c>
      <c r="B10" s="320"/>
      <c r="C10" s="320"/>
      <c r="D10" s="320"/>
      <c r="E10" s="320" t="s">
        <v>3</v>
      </c>
      <c r="F10" s="320"/>
      <c r="G10" s="320" t="s">
        <v>4</v>
      </c>
      <c r="H10" s="320"/>
      <c r="I10" s="320"/>
      <c r="J10" s="65"/>
    </row>
    <row r="11" spans="1:14" ht="15" customHeight="1" x14ac:dyDescent="0.25">
      <c r="A11" s="320" t="s">
        <v>27</v>
      </c>
      <c r="B11" s="320"/>
      <c r="C11" s="320"/>
      <c r="D11" s="320"/>
      <c r="E11" s="320" t="s">
        <v>28</v>
      </c>
      <c r="F11" s="320"/>
      <c r="G11" s="320"/>
      <c r="H11" s="320"/>
      <c r="I11" s="320"/>
      <c r="J11" s="359" t="s">
        <v>187</v>
      </c>
      <c r="K11" s="300" t="s">
        <v>183</v>
      </c>
      <c r="L11" s="301"/>
      <c r="M11" s="362" t="s">
        <v>197</v>
      </c>
      <c r="N11" s="362" t="s">
        <v>198</v>
      </c>
    </row>
    <row r="12" spans="1:14" ht="24" customHeight="1" x14ac:dyDescent="0.25">
      <c r="A12" s="146" t="s">
        <v>7</v>
      </c>
      <c r="B12" s="249" t="s">
        <v>8</v>
      </c>
      <c r="C12" s="320" t="s">
        <v>9</v>
      </c>
      <c r="D12" s="320"/>
      <c r="E12" s="249" t="s">
        <v>10</v>
      </c>
      <c r="F12" s="148" t="s">
        <v>11</v>
      </c>
      <c r="G12" s="249" t="s">
        <v>12</v>
      </c>
      <c r="H12" s="148" t="s">
        <v>13</v>
      </c>
      <c r="I12" s="249" t="s">
        <v>14</v>
      </c>
      <c r="J12" s="360"/>
      <c r="K12" s="248" t="s">
        <v>185</v>
      </c>
      <c r="L12" s="248" t="s">
        <v>161</v>
      </c>
      <c r="M12" s="363"/>
      <c r="N12" s="363"/>
    </row>
    <row r="13" spans="1:14" ht="22.5" customHeight="1" x14ac:dyDescent="0.25">
      <c r="A13" s="251">
        <v>6</v>
      </c>
      <c r="B13" s="251">
        <v>54560</v>
      </c>
      <c r="C13" s="328" t="s">
        <v>29</v>
      </c>
      <c r="D13" s="328" t="s">
        <v>30</v>
      </c>
      <c r="E13" s="151" t="s">
        <v>31</v>
      </c>
      <c r="F13" s="251">
        <v>0</v>
      </c>
      <c r="G13" s="152">
        <v>20</v>
      </c>
      <c r="H13" s="152">
        <v>20</v>
      </c>
      <c r="I13" s="153">
        <v>72101501</v>
      </c>
      <c r="J13" s="231">
        <v>19500</v>
      </c>
      <c r="K13" s="254">
        <v>15</v>
      </c>
      <c r="L13" s="231">
        <v>292500</v>
      </c>
      <c r="M13" s="364">
        <v>19142</v>
      </c>
      <c r="N13" s="364">
        <f>M13*K13</f>
        <v>287130</v>
      </c>
    </row>
    <row r="14" spans="1:14" ht="18" customHeight="1" x14ac:dyDescent="0.25">
      <c r="A14" s="251">
        <v>7</v>
      </c>
      <c r="B14" s="251">
        <v>54560</v>
      </c>
      <c r="C14" s="328" t="s">
        <v>32</v>
      </c>
      <c r="D14" s="328" t="s">
        <v>30</v>
      </c>
      <c r="E14" s="151" t="s">
        <v>31</v>
      </c>
      <c r="F14" s="251">
        <v>0</v>
      </c>
      <c r="G14" s="152">
        <v>20</v>
      </c>
      <c r="H14" s="152">
        <v>20</v>
      </c>
      <c r="I14" s="153">
        <v>72101501</v>
      </c>
      <c r="J14" s="231">
        <v>19500</v>
      </c>
      <c r="K14" s="254">
        <v>12</v>
      </c>
      <c r="L14" s="231">
        <v>234000</v>
      </c>
      <c r="M14" s="364">
        <v>19142</v>
      </c>
      <c r="N14" s="364">
        <f t="shared" ref="N14:N26" si="0">M14*K14</f>
        <v>229704</v>
      </c>
    </row>
    <row r="15" spans="1:14" ht="20.25" customHeight="1" x14ac:dyDescent="0.25">
      <c r="A15" s="251">
        <v>8</v>
      </c>
      <c r="B15" s="251">
        <v>54560</v>
      </c>
      <c r="C15" s="328" t="s">
        <v>33</v>
      </c>
      <c r="D15" s="328" t="s">
        <v>30</v>
      </c>
      <c r="E15" s="151" t="s">
        <v>31</v>
      </c>
      <c r="F15" s="251">
        <v>0</v>
      </c>
      <c r="G15" s="152">
        <v>18</v>
      </c>
      <c r="H15" s="152">
        <v>18</v>
      </c>
      <c r="I15" s="153">
        <v>72101501</v>
      </c>
      <c r="J15" s="231">
        <v>19500</v>
      </c>
      <c r="K15" s="254">
        <v>15</v>
      </c>
      <c r="L15" s="231">
        <v>292500</v>
      </c>
      <c r="M15" s="364">
        <v>19142</v>
      </c>
      <c r="N15" s="364">
        <f t="shared" si="0"/>
        <v>287130</v>
      </c>
    </row>
    <row r="16" spans="1:14" ht="15.75" customHeight="1" x14ac:dyDescent="0.25">
      <c r="A16" s="251">
        <v>9</v>
      </c>
      <c r="B16" s="251">
        <v>54560</v>
      </c>
      <c r="C16" s="328" t="s">
        <v>34</v>
      </c>
      <c r="D16" s="328" t="s">
        <v>30</v>
      </c>
      <c r="E16" s="151" t="s">
        <v>31</v>
      </c>
      <c r="F16" s="251">
        <v>0</v>
      </c>
      <c r="G16" s="152">
        <v>20</v>
      </c>
      <c r="H16" s="152">
        <v>20</v>
      </c>
      <c r="I16" s="153">
        <v>72101501</v>
      </c>
      <c r="J16" s="231">
        <v>19500</v>
      </c>
      <c r="K16" s="254">
        <v>10</v>
      </c>
      <c r="L16" s="231">
        <v>195000</v>
      </c>
      <c r="M16" s="364">
        <v>19142</v>
      </c>
      <c r="N16" s="364">
        <f t="shared" si="0"/>
        <v>191420</v>
      </c>
    </row>
    <row r="17" spans="1:14" ht="18.75" customHeight="1" x14ac:dyDescent="0.25">
      <c r="A17" s="251">
        <v>10</v>
      </c>
      <c r="B17" s="251">
        <v>54560</v>
      </c>
      <c r="C17" s="328" t="s">
        <v>35</v>
      </c>
      <c r="D17" s="328" t="s">
        <v>36</v>
      </c>
      <c r="E17" s="151" t="s">
        <v>18</v>
      </c>
      <c r="F17" s="251">
        <v>0</v>
      </c>
      <c r="G17" s="152">
        <v>45</v>
      </c>
      <c r="H17" s="152">
        <v>45</v>
      </c>
      <c r="I17" s="153">
        <v>72101501</v>
      </c>
      <c r="J17" s="231">
        <v>12000</v>
      </c>
      <c r="K17" s="254">
        <v>30</v>
      </c>
      <c r="L17" s="231">
        <v>360000</v>
      </c>
      <c r="M17" s="364">
        <v>11780</v>
      </c>
      <c r="N17" s="364">
        <f t="shared" si="0"/>
        <v>353400</v>
      </c>
    </row>
    <row r="18" spans="1:14" ht="25.5" customHeight="1" x14ac:dyDescent="0.25">
      <c r="A18" s="251">
        <v>11</v>
      </c>
      <c r="B18" s="251">
        <v>54540</v>
      </c>
      <c r="C18" s="318" t="s">
        <v>37</v>
      </c>
      <c r="D18" s="318"/>
      <c r="E18" s="151" t="s">
        <v>18</v>
      </c>
      <c r="F18" s="251">
        <v>0</v>
      </c>
      <c r="G18" s="152">
        <v>22</v>
      </c>
      <c r="H18" s="152">
        <v>22</v>
      </c>
      <c r="I18" s="153">
        <v>72152509</v>
      </c>
      <c r="J18" s="231">
        <v>32000</v>
      </c>
      <c r="K18" s="254">
        <v>20</v>
      </c>
      <c r="L18" s="231">
        <v>640000</v>
      </c>
      <c r="M18" s="364">
        <v>31412</v>
      </c>
      <c r="N18" s="364">
        <f t="shared" si="0"/>
        <v>628240</v>
      </c>
    </row>
    <row r="19" spans="1:14" ht="24" customHeight="1" x14ac:dyDescent="0.25">
      <c r="A19" s="251">
        <v>12</v>
      </c>
      <c r="B19" s="151">
        <v>54522</v>
      </c>
      <c r="C19" s="318" t="s">
        <v>38</v>
      </c>
      <c r="D19" s="318"/>
      <c r="E19" s="151" t="s">
        <v>39</v>
      </c>
      <c r="F19" s="251">
        <v>0</v>
      </c>
      <c r="G19" s="152">
        <v>45</v>
      </c>
      <c r="H19" s="152">
        <v>45</v>
      </c>
      <c r="I19" s="153">
        <v>72152601</v>
      </c>
      <c r="J19" s="231">
        <v>35000</v>
      </c>
      <c r="K19" s="254">
        <v>16</v>
      </c>
      <c r="L19" s="231">
        <v>560000</v>
      </c>
      <c r="M19" s="364">
        <v>34356</v>
      </c>
      <c r="N19" s="364">
        <f t="shared" si="0"/>
        <v>549696</v>
      </c>
    </row>
    <row r="20" spans="1:14" ht="27.75" customHeight="1" x14ac:dyDescent="0.25">
      <c r="A20" s="251">
        <v>13</v>
      </c>
      <c r="B20" s="151">
        <v>54522</v>
      </c>
      <c r="C20" s="321" t="s">
        <v>40</v>
      </c>
      <c r="D20" s="322"/>
      <c r="E20" s="151" t="s">
        <v>18</v>
      </c>
      <c r="F20" s="251">
        <v>0</v>
      </c>
      <c r="G20" s="152">
        <v>45</v>
      </c>
      <c r="H20" s="152">
        <v>45</v>
      </c>
      <c r="I20" s="153">
        <v>72152601</v>
      </c>
      <c r="J20" s="231">
        <v>38000</v>
      </c>
      <c r="K20" s="254">
        <v>30</v>
      </c>
      <c r="L20" s="231">
        <v>1140000</v>
      </c>
      <c r="M20" s="364">
        <v>37301</v>
      </c>
      <c r="N20" s="364">
        <f t="shared" si="0"/>
        <v>1119030</v>
      </c>
    </row>
    <row r="21" spans="1:14" ht="45" customHeight="1" x14ac:dyDescent="0.25">
      <c r="A21" s="251">
        <v>14</v>
      </c>
      <c r="B21" s="251">
        <v>54530</v>
      </c>
      <c r="C21" s="356" t="s">
        <v>41</v>
      </c>
      <c r="D21" s="357" t="s">
        <v>42</v>
      </c>
      <c r="E21" s="151" t="s">
        <v>39</v>
      </c>
      <c r="F21" s="251">
        <v>0</v>
      </c>
      <c r="G21" s="152">
        <v>32</v>
      </c>
      <c r="H21" s="152">
        <v>32</v>
      </c>
      <c r="I21" s="153">
        <v>72153204</v>
      </c>
      <c r="J21" s="231">
        <v>42302.666666666664</v>
      </c>
      <c r="K21" s="254">
        <v>31</v>
      </c>
      <c r="L21" s="231">
        <v>1311382.77</v>
      </c>
      <c r="M21" s="364">
        <v>41525</v>
      </c>
      <c r="N21" s="364">
        <f t="shared" si="0"/>
        <v>1287275</v>
      </c>
    </row>
    <row r="22" spans="1:14" ht="43.5" customHeight="1" x14ac:dyDescent="0.25">
      <c r="A22" s="251">
        <v>15</v>
      </c>
      <c r="B22" s="251">
        <v>54530</v>
      </c>
      <c r="C22" s="358" t="s">
        <v>43</v>
      </c>
      <c r="D22" s="358" t="s">
        <v>44</v>
      </c>
      <c r="E22" s="154" t="s">
        <v>39</v>
      </c>
      <c r="F22" s="155">
        <v>0</v>
      </c>
      <c r="G22" s="156">
        <v>55</v>
      </c>
      <c r="H22" s="156">
        <v>55</v>
      </c>
      <c r="I22" s="157">
        <v>72153204</v>
      </c>
      <c r="J22" s="231">
        <v>62341.666666666664</v>
      </c>
      <c r="K22" s="254">
        <v>31.5</v>
      </c>
      <c r="L22" s="231">
        <v>1963762.605</v>
      </c>
      <c r="M22" s="364">
        <v>61195</v>
      </c>
      <c r="N22" s="364">
        <f t="shared" si="0"/>
        <v>1927642.5</v>
      </c>
    </row>
    <row r="23" spans="1:14" ht="23.25" customHeight="1" x14ac:dyDescent="0.25">
      <c r="A23" s="251">
        <v>16</v>
      </c>
      <c r="B23" s="251">
        <v>54560</v>
      </c>
      <c r="C23" s="318" t="s">
        <v>45</v>
      </c>
      <c r="D23" s="318" t="s">
        <v>46</v>
      </c>
      <c r="E23" s="151" t="s">
        <v>18</v>
      </c>
      <c r="F23" s="251">
        <v>0</v>
      </c>
      <c r="G23" s="152">
        <v>15.64</v>
      </c>
      <c r="H23" s="152">
        <v>15.64</v>
      </c>
      <c r="I23" s="153">
        <v>72101501</v>
      </c>
      <c r="J23" s="231">
        <v>107347.66666666667</v>
      </c>
      <c r="K23" s="220">
        <v>8.64</v>
      </c>
      <c r="L23" s="231">
        <v>927483.86880000005</v>
      </c>
      <c r="M23" s="364">
        <v>105373</v>
      </c>
      <c r="N23" s="364">
        <f t="shared" si="0"/>
        <v>910422.72000000009</v>
      </c>
    </row>
    <row r="24" spans="1:14" ht="30" customHeight="1" x14ac:dyDescent="0.25">
      <c r="A24" s="251">
        <v>17</v>
      </c>
      <c r="B24" s="251">
        <v>54560</v>
      </c>
      <c r="C24" s="327" t="s">
        <v>47</v>
      </c>
      <c r="D24" s="327"/>
      <c r="E24" s="151" t="s">
        <v>39</v>
      </c>
      <c r="F24" s="251">
        <v>0</v>
      </c>
      <c r="G24" s="152">
        <v>25</v>
      </c>
      <c r="H24" s="152">
        <v>25</v>
      </c>
      <c r="I24" s="153">
        <v>72151402</v>
      </c>
      <c r="J24" s="231">
        <v>22167.333333333332</v>
      </c>
      <c r="K24" s="254">
        <v>14.5</v>
      </c>
      <c r="L24" s="231">
        <v>321426.28500000003</v>
      </c>
      <c r="M24" s="364">
        <v>21760</v>
      </c>
      <c r="N24" s="364">
        <f t="shared" si="0"/>
        <v>315520</v>
      </c>
    </row>
    <row r="25" spans="1:14" ht="51.75" customHeight="1" x14ac:dyDescent="0.25">
      <c r="A25" s="251">
        <v>18</v>
      </c>
      <c r="B25" s="251">
        <v>54560</v>
      </c>
      <c r="C25" s="321" t="s">
        <v>48</v>
      </c>
      <c r="D25" s="322"/>
      <c r="E25" s="151" t="s">
        <v>18</v>
      </c>
      <c r="F25" s="251">
        <v>0</v>
      </c>
      <c r="G25" s="152">
        <v>41.1</v>
      </c>
      <c r="H25" s="152">
        <v>41.1</v>
      </c>
      <c r="I25" s="153">
        <v>73151801</v>
      </c>
      <c r="J25" s="231">
        <v>65000</v>
      </c>
      <c r="K25" s="220">
        <v>30.55</v>
      </c>
      <c r="L25" s="231">
        <v>1985750</v>
      </c>
      <c r="M25" s="364">
        <v>63804</v>
      </c>
      <c r="N25" s="364">
        <f t="shared" si="0"/>
        <v>1949212.2</v>
      </c>
    </row>
    <row r="26" spans="1:14" ht="27" customHeight="1" x14ac:dyDescent="0.25">
      <c r="A26" s="251">
        <v>19</v>
      </c>
      <c r="B26" s="251">
        <v>54560</v>
      </c>
      <c r="C26" s="318" t="s">
        <v>49</v>
      </c>
      <c r="D26" s="318" t="s">
        <v>50</v>
      </c>
      <c r="E26" s="151" t="s">
        <v>18</v>
      </c>
      <c r="F26" s="251">
        <v>0</v>
      </c>
      <c r="G26" s="152">
        <v>35.479999999999997</v>
      </c>
      <c r="H26" s="152">
        <v>35.479999999999997</v>
      </c>
      <c r="I26" s="153">
        <v>72101501</v>
      </c>
      <c r="J26" s="231">
        <v>116347.66666666667</v>
      </c>
      <c r="K26" s="220">
        <v>20.74</v>
      </c>
      <c r="L26" s="231">
        <v>2413050.6757999999</v>
      </c>
      <c r="M26" s="364">
        <v>114207</v>
      </c>
      <c r="N26" s="364">
        <f t="shared" si="0"/>
        <v>2368653.1799999997</v>
      </c>
    </row>
    <row r="27" spans="1:14" x14ac:dyDescent="0.25">
      <c r="A27" s="158"/>
      <c r="B27" s="158"/>
      <c r="C27" s="159"/>
      <c r="D27" s="159"/>
      <c r="E27" s="160"/>
      <c r="F27" s="158"/>
      <c r="G27" s="158"/>
      <c r="H27" s="158"/>
      <c r="I27" s="161"/>
      <c r="J27" s="65"/>
    </row>
    <row r="28" spans="1:14" x14ac:dyDescent="0.25">
      <c r="A28" s="320" t="s">
        <v>2</v>
      </c>
      <c r="B28" s="320"/>
      <c r="C28" s="320"/>
      <c r="D28" s="320"/>
      <c r="E28" s="320" t="s">
        <v>3</v>
      </c>
      <c r="F28" s="320"/>
      <c r="G28" s="320" t="s">
        <v>4</v>
      </c>
      <c r="H28" s="320"/>
      <c r="I28" s="320"/>
      <c r="J28" s="65"/>
    </row>
    <row r="29" spans="1:14" ht="15" customHeight="1" x14ac:dyDescent="0.25">
      <c r="A29" s="320" t="s">
        <v>51</v>
      </c>
      <c r="B29" s="320"/>
      <c r="C29" s="320"/>
      <c r="D29" s="320"/>
      <c r="E29" s="320" t="s">
        <v>52</v>
      </c>
      <c r="F29" s="320"/>
      <c r="G29" s="320"/>
      <c r="H29" s="320"/>
      <c r="I29" s="320"/>
      <c r="J29" s="359" t="s">
        <v>187</v>
      </c>
      <c r="K29" s="300" t="s">
        <v>183</v>
      </c>
      <c r="L29" s="301"/>
      <c r="M29" s="362" t="s">
        <v>197</v>
      </c>
      <c r="N29" s="362" t="s">
        <v>198</v>
      </c>
    </row>
    <row r="30" spans="1:14" ht="15.75" customHeight="1" x14ac:dyDescent="0.25">
      <c r="A30" s="146" t="s">
        <v>7</v>
      </c>
      <c r="B30" s="249" t="s">
        <v>8</v>
      </c>
      <c r="C30" s="320" t="s">
        <v>9</v>
      </c>
      <c r="D30" s="320"/>
      <c r="E30" s="249" t="s">
        <v>10</v>
      </c>
      <c r="F30" s="148" t="s">
        <v>11</v>
      </c>
      <c r="G30" s="249" t="s">
        <v>12</v>
      </c>
      <c r="H30" s="148" t="s">
        <v>13</v>
      </c>
      <c r="I30" s="249" t="s">
        <v>14</v>
      </c>
      <c r="J30" s="360"/>
      <c r="K30" s="248" t="s">
        <v>185</v>
      </c>
      <c r="L30" s="248" t="s">
        <v>161</v>
      </c>
      <c r="M30" s="363"/>
      <c r="N30" s="363"/>
    </row>
    <row r="31" spans="1:14" ht="35.25" customHeight="1" x14ac:dyDescent="0.25">
      <c r="A31" s="251">
        <v>20</v>
      </c>
      <c r="B31" s="151">
        <v>54699</v>
      </c>
      <c r="C31" s="319" t="s">
        <v>53</v>
      </c>
      <c r="D31" s="319" t="s">
        <v>54</v>
      </c>
      <c r="E31" s="151" t="s">
        <v>18</v>
      </c>
      <c r="F31" s="251">
        <v>0</v>
      </c>
      <c r="G31" s="152">
        <v>15.45</v>
      </c>
      <c r="H31" s="152">
        <v>15.45</v>
      </c>
      <c r="I31" s="153">
        <v>72153605</v>
      </c>
      <c r="J31" s="231">
        <v>226581.33333333334</v>
      </c>
      <c r="K31" s="220">
        <v>9.73</v>
      </c>
      <c r="L31" s="231">
        <v>2204636.3409000002</v>
      </c>
      <c r="M31" s="364">
        <v>222413</v>
      </c>
      <c r="N31" s="364">
        <f t="shared" ref="N31:N51" si="1">M31*K31</f>
        <v>2164078.4900000002</v>
      </c>
    </row>
    <row r="32" spans="1:14" ht="45" customHeight="1" x14ac:dyDescent="0.25">
      <c r="A32" s="251">
        <v>21</v>
      </c>
      <c r="B32" s="151">
        <v>54699</v>
      </c>
      <c r="C32" s="318" t="s">
        <v>55</v>
      </c>
      <c r="D32" s="318" t="s">
        <v>56</v>
      </c>
      <c r="E32" s="151" t="s">
        <v>39</v>
      </c>
      <c r="F32" s="251">
        <v>0</v>
      </c>
      <c r="G32" s="152">
        <v>25</v>
      </c>
      <c r="H32" s="152">
        <v>25</v>
      </c>
      <c r="I32" s="153">
        <v>73121506</v>
      </c>
      <c r="J32" s="231">
        <v>59400</v>
      </c>
      <c r="K32" s="254">
        <v>14</v>
      </c>
      <c r="L32" s="231">
        <v>831600</v>
      </c>
      <c r="M32" s="364">
        <v>58308</v>
      </c>
      <c r="N32" s="364">
        <f t="shared" si="1"/>
        <v>816312</v>
      </c>
    </row>
    <row r="33" spans="1:14" ht="57" customHeight="1" x14ac:dyDescent="0.25">
      <c r="A33" s="251">
        <v>22</v>
      </c>
      <c r="B33" s="151">
        <v>54611</v>
      </c>
      <c r="C33" s="318" t="s">
        <v>57</v>
      </c>
      <c r="D33" s="318"/>
      <c r="E33" s="151" t="s">
        <v>58</v>
      </c>
      <c r="F33" s="251">
        <v>0</v>
      </c>
      <c r="G33" s="152">
        <v>7</v>
      </c>
      <c r="H33" s="152">
        <v>7</v>
      </c>
      <c r="I33" s="153" t="s">
        <v>59</v>
      </c>
      <c r="J33" s="231">
        <v>52000</v>
      </c>
      <c r="K33" s="254">
        <v>5</v>
      </c>
      <c r="L33" s="231">
        <v>260000</v>
      </c>
      <c r="M33" s="364">
        <v>51044</v>
      </c>
      <c r="N33" s="364">
        <f t="shared" si="1"/>
        <v>255220</v>
      </c>
    </row>
    <row r="34" spans="1:14" ht="39.75" customHeight="1" x14ac:dyDescent="0.25">
      <c r="A34" s="251">
        <v>23</v>
      </c>
      <c r="B34" s="251">
        <v>54622</v>
      </c>
      <c r="C34" s="319" t="s">
        <v>60</v>
      </c>
      <c r="D34" s="319"/>
      <c r="E34" s="151" t="s">
        <v>31</v>
      </c>
      <c r="F34" s="251">
        <v>0</v>
      </c>
      <c r="G34" s="152">
        <v>2</v>
      </c>
      <c r="H34" s="152">
        <v>2</v>
      </c>
      <c r="I34" s="153">
        <v>72101510</v>
      </c>
      <c r="J34" s="231">
        <v>325000</v>
      </c>
      <c r="K34" s="254">
        <v>1</v>
      </c>
      <c r="L34" s="231">
        <v>325000</v>
      </c>
      <c r="M34" s="364">
        <v>319020</v>
      </c>
      <c r="N34" s="364">
        <f t="shared" si="1"/>
        <v>319020</v>
      </c>
    </row>
    <row r="35" spans="1:14" ht="117.75" customHeight="1" x14ac:dyDescent="0.25">
      <c r="A35" s="251">
        <v>24</v>
      </c>
      <c r="B35" s="151">
        <v>54611</v>
      </c>
      <c r="C35" s="347" t="s">
        <v>61</v>
      </c>
      <c r="D35" s="347" t="s">
        <v>62</v>
      </c>
      <c r="E35" s="151" t="s">
        <v>58</v>
      </c>
      <c r="F35" s="251">
        <v>0</v>
      </c>
      <c r="G35" s="152">
        <v>4</v>
      </c>
      <c r="H35" s="152">
        <v>4</v>
      </c>
      <c r="I35" s="153" t="s">
        <v>59</v>
      </c>
      <c r="J35" s="231">
        <v>78906.666666666672</v>
      </c>
      <c r="K35" s="254">
        <v>2</v>
      </c>
      <c r="L35" s="231">
        <v>157813.34</v>
      </c>
      <c r="M35" s="364">
        <v>77455</v>
      </c>
      <c r="N35" s="364">
        <f t="shared" si="1"/>
        <v>154910</v>
      </c>
    </row>
    <row r="36" spans="1:14" ht="47.25" customHeight="1" x14ac:dyDescent="0.25">
      <c r="A36" s="251">
        <v>25</v>
      </c>
      <c r="B36" s="151">
        <v>54621</v>
      </c>
      <c r="C36" s="319" t="s">
        <v>63</v>
      </c>
      <c r="D36" s="319"/>
      <c r="E36" s="151" t="s">
        <v>58</v>
      </c>
      <c r="F36" s="251">
        <v>0</v>
      </c>
      <c r="G36" s="152">
        <v>6</v>
      </c>
      <c r="H36" s="152">
        <v>6</v>
      </c>
      <c r="I36" s="153" t="s">
        <v>64</v>
      </c>
      <c r="J36" s="231">
        <v>150000</v>
      </c>
      <c r="K36" s="254">
        <v>3</v>
      </c>
      <c r="L36" s="231">
        <v>450000</v>
      </c>
      <c r="M36" s="364">
        <v>147240</v>
      </c>
      <c r="N36" s="364">
        <f t="shared" si="1"/>
        <v>441720</v>
      </c>
    </row>
    <row r="37" spans="1:14" ht="21" customHeight="1" x14ac:dyDescent="0.25">
      <c r="A37" s="251">
        <v>26</v>
      </c>
      <c r="B37" s="151">
        <v>54621</v>
      </c>
      <c r="C37" s="318" t="s">
        <v>65</v>
      </c>
      <c r="D37" s="318" t="s">
        <v>66</v>
      </c>
      <c r="E37" s="151" t="s">
        <v>58</v>
      </c>
      <c r="F37" s="251">
        <v>0</v>
      </c>
      <c r="G37" s="152">
        <v>15</v>
      </c>
      <c r="H37" s="152">
        <v>15</v>
      </c>
      <c r="I37" s="153" t="s">
        <v>64</v>
      </c>
      <c r="J37" s="231">
        <v>39000</v>
      </c>
      <c r="K37" s="254">
        <v>15</v>
      </c>
      <c r="L37" s="231">
        <v>585000</v>
      </c>
      <c r="M37" s="364">
        <v>38283</v>
      </c>
      <c r="N37" s="364">
        <f t="shared" si="1"/>
        <v>574245</v>
      </c>
    </row>
    <row r="38" spans="1:14" ht="20.25" customHeight="1" x14ac:dyDescent="0.25">
      <c r="A38" s="251">
        <v>27</v>
      </c>
      <c r="B38" s="151">
        <v>54621</v>
      </c>
      <c r="C38" s="318" t="s">
        <v>67</v>
      </c>
      <c r="D38" s="318" t="s">
        <v>68</v>
      </c>
      <c r="E38" s="151" t="s">
        <v>58</v>
      </c>
      <c r="F38" s="251">
        <v>0</v>
      </c>
      <c r="G38" s="152">
        <v>15</v>
      </c>
      <c r="H38" s="152">
        <v>15</v>
      </c>
      <c r="I38" s="153" t="s">
        <v>64</v>
      </c>
      <c r="J38" s="231">
        <v>95021</v>
      </c>
      <c r="K38" s="254">
        <v>7</v>
      </c>
      <c r="L38" s="231">
        <v>665147</v>
      </c>
      <c r="M38" s="364">
        <v>93273</v>
      </c>
      <c r="N38" s="364">
        <f t="shared" si="1"/>
        <v>652911</v>
      </c>
    </row>
    <row r="39" spans="1:14" ht="21" customHeight="1" x14ac:dyDescent="0.25">
      <c r="A39" s="251">
        <v>28</v>
      </c>
      <c r="B39" s="151">
        <v>54621</v>
      </c>
      <c r="C39" s="318" t="s">
        <v>69</v>
      </c>
      <c r="D39" s="318" t="s">
        <v>70</v>
      </c>
      <c r="E39" s="151" t="s">
        <v>58</v>
      </c>
      <c r="F39" s="251">
        <v>0</v>
      </c>
      <c r="G39" s="152">
        <v>4</v>
      </c>
      <c r="H39" s="152">
        <v>4</v>
      </c>
      <c r="I39" s="153" t="s">
        <v>64</v>
      </c>
      <c r="J39" s="231">
        <v>65000</v>
      </c>
      <c r="K39" s="254">
        <v>2</v>
      </c>
      <c r="L39" s="231">
        <v>130000</v>
      </c>
      <c r="M39" s="364">
        <v>63804</v>
      </c>
      <c r="N39" s="364">
        <f t="shared" si="1"/>
        <v>127608</v>
      </c>
    </row>
    <row r="40" spans="1:14" ht="20.25" customHeight="1" x14ac:dyDescent="0.25">
      <c r="A40" s="251">
        <v>29</v>
      </c>
      <c r="B40" s="151">
        <v>54621</v>
      </c>
      <c r="C40" s="318" t="s">
        <v>71</v>
      </c>
      <c r="D40" s="318" t="s">
        <v>72</v>
      </c>
      <c r="E40" s="151" t="s">
        <v>58</v>
      </c>
      <c r="F40" s="251">
        <v>0</v>
      </c>
      <c r="G40" s="152">
        <v>13</v>
      </c>
      <c r="H40" s="152">
        <v>13</v>
      </c>
      <c r="I40" s="153" t="s">
        <v>64</v>
      </c>
      <c r="J40" s="231">
        <v>67450</v>
      </c>
      <c r="K40" s="254">
        <v>6</v>
      </c>
      <c r="L40" s="231">
        <v>404700</v>
      </c>
      <c r="M40" s="364">
        <v>66209</v>
      </c>
      <c r="N40" s="364">
        <f t="shared" si="1"/>
        <v>397254</v>
      </c>
    </row>
    <row r="41" spans="1:14" ht="26.25" customHeight="1" x14ac:dyDescent="0.25">
      <c r="A41" s="251">
        <v>30</v>
      </c>
      <c r="B41" s="151">
        <v>54621</v>
      </c>
      <c r="C41" s="318" t="s">
        <v>73</v>
      </c>
      <c r="D41" s="318" t="s">
        <v>74</v>
      </c>
      <c r="E41" s="151" t="s">
        <v>58</v>
      </c>
      <c r="F41" s="251">
        <v>0</v>
      </c>
      <c r="G41" s="152">
        <v>4</v>
      </c>
      <c r="H41" s="152">
        <v>4</v>
      </c>
      <c r="I41" s="153" t="s">
        <v>64</v>
      </c>
      <c r="J41" s="231">
        <v>119880</v>
      </c>
      <c r="K41" s="254">
        <v>2</v>
      </c>
      <c r="L41" s="231">
        <v>239760</v>
      </c>
      <c r="M41" s="364">
        <v>117675</v>
      </c>
      <c r="N41" s="364">
        <f t="shared" si="1"/>
        <v>235350</v>
      </c>
    </row>
    <row r="42" spans="1:14" ht="20.25" customHeight="1" x14ac:dyDescent="0.25">
      <c r="A42" s="251">
        <v>31</v>
      </c>
      <c r="B42" s="151">
        <v>54621</v>
      </c>
      <c r="C42" s="319" t="s">
        <v>75</v>
      </c>
      <c r="D42" s="319" t="s">
        <v>76</v>
      </c>
      <c r="E42" s="151" t="s">
        <v>39</v>
      </c>
      <c r="F42" s="251">
        <v>0</v>
      </c>
      <c r="G42" s="152">
        <v>24.43</v>
      </c>
      <c r="H42" s="152">
        <v>24.43</v>
      </c>
      <c r="I42" s="153" t="s">
        <v>64</v>
      </c>
      <c r="J42" s="231">
        <v>45000</v>
      </c>
      <c r="K42" s="220">
        <v>20.43</v>
      </c>
      <c r="L42" s="231">
        <v>919350</v>
      </c>
      <c r="M42" s="364">
        <v>44172</v>
      </c>
      <c r="N42" s="364">
        <f t="shared" si="1"/>
        <v>902433.96</v>
      </c>
    </row>
    <row r="43" spans="1:14" ht="171" customHeight="1" x14ac:dyDescent="0.25">
      <c r="A43" s="251">
        <v>32</v>
      </c>
      <c r="B43" s="151">
        <v>54621</v>
      </c>
      <c r="C43" s="318" t="s">
        <v>77</v>
      </c>
      <c r="D43" s="318" t="s">
        <v>78</v>
      </c>
      <c r="E43" s="151" t="s">
        <v>31</v>
      </c>
      <c r="F43" s="251">
        <v>0</v>
      </c>
      <c r="G43" s="152">
        <v>26</v>
      </c>
      <c r="H43" s="152">
        <v>26</v>
      </c>
      <c r="I43" s="153" t="s">
        <v>64</v>
      </c>
      <c r="J43" s="231">
        <v>96606.666666666672</v>
      </c>
      <c r="K43" s="254">
        <v>13</v>
      </c>
      <c r="L43" s="231">
        <v>1255886.71</v>
      </c>
      <c r="M43" s="364">
        <v>94830</v>
      </c>
      <c r="N43" s="364">
        <f t="shared" si="1"/>
        <v>1232790</v>
      </c>
    </row>
    <row r="44" spans="1:14" ht="40.5" customHeight="1" x14ac:dyDescent="0.25">
      <c r="A44" s="251">
        <v>33</v>
      </c>
      <c r="B44" s="151">
        <v>54621</v>
      </c>
      <c r="C44" s="318" t="s">
        <v>79</v>
      </c>
      <c r="D44" s="318" t="s">
        <v>80</v>
      </c>
      <c r="E44" s="151" t="s">
        <v>39</v>
      </c>
      <c r="F44" s="251">
        <v>0</v>
      </c>
      <c r="G44" s="152">
        <v>23</v>
      </c>
      <c r="H44" s="152">
        <v>23</v>
      </c>
      <c r="I44" s="153" t="s">
        <v>64</v>
      </c>
      <c r="J44" s="231">
        <v>152983.33333333334</v>
      </c>
      <c r="K44" s="254">
        <v>11.5</v>
      </c>
      <c r="L44" s="231">
        <v>1759308.2949999999</v>
      </c>
      <c r="M44" s="364">
        <v>150169</v>
      </c>
      <c r="N44" s="364">
        <f t="shared" si="1"/>
        <v>1726943.5</v>
      </c>
    </row>
    <row r="45" spans="1:14" ht="68.25" customHeight="1" x14ac:dyDescent="0.25">
      <c r="A45" s="251">
        <v>34</v>
      </c>
      <c r="B45" s="151">
        <v>54621</v>
      </c>
      <c r="C45" s="318" t="s">
        <v>81</v>
      </c>
      <c r="D45" s="318" t="s">
        <v>82</v>
      </c>
      <c r="E45" s="151" t="s">
        <v>31</v>
      </c>
      <c r="F45" s="251">
        <v>0</v>
      </c>
      <c r="G45" s="152">
        <v>8</v>
      </c>
      <c r="H45" s="152">
        <v>8</v>
      </c>
      <c r="I45" s="153" t="s">
        <v>64</v>
      </c>
      <c r="J45" s="231">
        <v>586625</v>
      </c>
      <c r="K45" s="254">
        <v>3</v>
      </c>
      <c r="L45" s="231">
        <v>1759875</v>
      </c>
      <c r="M45" s="364">
        <v>575832</v>
      </c>
      <c r="N45" s="364">
        <f t="shared" si="1"/>
        <v>1727496</v>
      </c>
    </row>
    <row r="46" spans="1:14" ht="35.25" customHeight="1" x14ac:dyDescent="0.25">
      <c r="A46" s="251">
        <v>35</v>
      </c>
      <c r="B46" s="151">
        <v>54621</v>
      </c>
      <c r="C46" s="319" t="s">
        <v>83</v>
      </c>
      <c r="D46" s="319" t="s">
        <v>84</v>
      </c>
      <c r="E46" s="151" t="s">
        <v>31</v>
      </c>
      <c r="F46" s="251">
        <v>0</v>
      </c>
      <c r="G46" s="152">
        <v>8</v>
      </c>
      <c r="H46" s="152">
        <v>8</v>
      </c>
      <c r="I46" s="153" t="s">
        <v>85</v>
      </c>
      <c r="J46" s="231">
        <v>80000</v>
      </c>
      <c r="K46" s="254">
        <v>4</v>
      </c>
      <c r="L46" s="231">
        <v>320000</v>
      </c>
      <c r="M46" s="364">
        <v>78528</v>
      </c>
      <c r="N46" s="364">
        <f t="shared" si="1"/>
        <v>314112</v>
      </c>
    </row>
    <row r="47" spans="1:14" ht="75" customHeight="1" x14ac:dyDescent="0.25">
      <c r="A47" s="251">
        <v>36</v>
      </c>
      <c r="B47" s="151">
        <v>54621</v>
      </c>
      <c r="C47" s="318" t="s">
        <v>86</v>
      </c>
      <c r="D47" s="318" t="s">
        <v>87</v>
      </c>
      <c r="E47" s="151" t="s">
        <v>31</v>
      </c>
      <c r="F47" s="251">
        <v>0</v>
      </c>
      <c r="G47" s="152">
        <v>4</v>
      </c>
      <c r="H47" s="152">
        <v>4</v>
      </c>
      <c r="I47" s="153" t="s">
        <v>64</v>
      </c>
      <c r="J47" s="231">
        <v>520000</v>
      </c>
      <c r="K47" s="254">
        <v>1</v>
      </c>
      <c r="L47" s="231">
        <v>520000</v>
      </c>
      <c r="M47" s="364">
        <v>510432</v>
      </c>
      <c r="N47" s="364">
        <f t="shared" si="1"/>
        <v>510432</v>
      </c>
    </row>
    <row r="48" spans="1:14" ht="165.75" customHeight="1" x14ac:dyDescent="0.25">
      <c r="A48" s="251">
        <v>37</v>
      </c>
      <c r="B48" s="151">
        <v>54621</v>
      </c>
      <c r="C48" s="318" t="s">
        <v>88</v>
      </c>
      <c r="D48" s="318" t="s">
        <v>89</v>
      </c>
      <c r="E48" s="151" t="s">
        <v>31</v>
      </c>
      <c r="F48" s="251">
        <v>0</v>
      </c>
      <c r="G48" s="152">
        <v>10</v>
      </c>
      <c r="H48" s="152">
        <v>10</v>
      </c>
      <c r="I48" s="153" t="s">
        <v>64</v>
      </c>
      <c r="J48" s="231">
        <v>280000</v>
      </c>
      <c r="K48" s="254">
        <v>5</v>
      </c>
      <c r="L48" s="231">
        <v>1400000</v>
      </c>
      <c r="M48" s="364">
        <v>274848</v>
      </c>
      <c r="N48" s="364">
        <f t="shared" si="1"/>
        <v>1374240</v>
      </c>
    </row>
    <row r="49" spans="1:14" ht="170.25" customHeight="1" x14ac:dyDescent="0.25">
      <c r="A49" s="251">
        <v>38</v>
      </c>
      <c r="B49" s="151">
        <v>54621</v>
      </c>
      <c r="C49" s="318" t="s">
        <v>90</v>
      </c>
      <c r="D49" s="318" t="s">
        <v>91</v>
      </c>
      <c r="E49" s="151" t="s">
        <v>31</v>
      </c>
      <c r="F49" s="251">
        <v>0</v>
      </c>
      <c r="G49" s="152">
        <v>8</v>
      </c>
      <c r="H49" s="152">
        <v>8</v>
      </c>
      <c r="I49" s="153" t="s">
        <v>64</v>
      </c>
      <c r="J49" s="231">
        <v>520000</v>
      </c>
      <c r="K49" s="254">
        <v>3</v>
      </c>
      <c r="L49" s="231">
        <v>1560000</v>
      </c>
      <c r="M49" s="364">
        <v>510432</v>
      </c>
      <c r="N49" s="364">
        <f t="shared" si="1"/>
        <v>1531296</v>
      </c>
    </row>
    <row r="50" spans="1:14" ht="81.75" customHeight="1" x14ac:dyDescent="0.25">
      <c r="A50" s="251">
        <v>39</v>
      </c>
      <c r="B50" s="151">
        <v>54621</v>
      </c>
      <c r="C50" s="318" t="s">
        <v>92</v>
      </c>
      <c r="D50" s="318" t="s">
        <v>93</v>
      </c>
      <c r="E50" s="151" t="s">
        <v>31</v>
      </c>
      <c r="F50" s="251">
        <v>0</v>
      </c>
      <c r="G50" s="152">
        <v>14</v>
      </c>
      <c r="H50" s="152">
        <v>14</v>
      </c>
      <c r="I50" s="153" t="s">
        <v>64</v>
      </c>
      <c r="J50" s="231">
        <v>444000.66666666669</v>
      </c>
      <c r="K50" s="254">
        <v>5</v>
      </c>
      <c r="L50" s="231">
        <v>2220003.35</v>
      </c>
      <c r="M50" s="364">
        <v>435832</v>
      </c>
      <c r="N50" s="364">
        <f t="shared" si="1"/>
        <v>2179160</v>
      </c>
    </row>
    <row r="51" spans="1:14" ht="42.75" customHeight="1" x14ac:dyDescent="0.25">
      <c r="A51" s="251">
        <v>40</v>
      </c>
      <c r="B51" s="151">
        <v>54621</v>
      </c>
      <c r="C51" s="318" t="s">
        <v>94</v>
      </c>
      <c r="D51" s="318"/>
      <c r="E51" s="151" t="s">
        <v>39</v>
      </c>
      <c r="F51" s="251">
        <v>0</v>
      </c>
      <c r="G51" s="152">
        <v>50</v>
      </c>
      <c r="H51" s="152">
        <v>50</v>
      </c>
      <c r="I51" s="153" t="s">
        <v>64</v>
      </c>
      <c r="J51" s="231">
        <v>45000</v>
      </c>
      <c r="K51" s="254">
        <v>25</v>
      </c>
      <c r="L51" s="231">
        <v>1125000</v>
      </c>
      <c r="M51" s="364">
        <v>44172</v>
      </c>
      <c r="N51" s="364">
        <f>M51*K51</f>
        <v>1104300</v>
      </c>
    </row>
    <row r="52" spans="1:14" x14ac:dyDescent="0.25">
      <c r="A52" s="332" t="s">
        <v>2</v>
      </c>
      <c r="B52" s="332"/>
      <c r="C52" s="332"/>
      <c r="D52" s="332"/>
      <c r="E52" s="332" t="s">
        <v>3</v>
      </c>
      <c r="F52" s="332"/>
      <c r="G52" s="332" t="s">
        <v>4</v>
      </c>
      <c r="H52" s="332"/>
      <c r="I52" s="332"/>
      <c r="J52" s="65"/>
    </row>
    <row r="53" spans="1:14" ht="15" customHeight="1" x14ac:dyDescent="0.25">
      <c r="A53" s="320" t="s">
        <v>95</v>
      </c>
      <c r="B53" s="320"/>
      <c r="C53" s="320"/>
      <c r="D53" s="320"/>
      <c r="E53" s="320" t="s">
        <v>96</v>
      </c>
      <c r="F53" s="320"/>
      <c r="G53" s="320"/>
      <c r="H53" s="320"/>
      <c r="I53" s="320"/>
      <c r="J53" s="359" t="s">
        <v>187</v>
      </c>
      <c r="K53" s="300" t="s">
        <v>183</v>
      </c>
      <c r="L53" s="301"/>
      <c r="M53" s="362" t="s">
        <v>197</v>
      </c>
      <c r="N53" s="362" t="s">
        <v>198</v>
      </c>
    </row>
    <row r="54" spans="1:14" ht="24.75" customHeight="1" x14ac:dyDescent="0.25">
      <c r="A54" s="146" t="s">
        <v>7</v>
      </c>
      <c r="B54" s="249" t="s">
        <v>8</v>
      </c>
      <c r="C54" s="320" t="s">
        <v>9</v>
      </c>
      <c r="D54" s="320"/>
      <c r="E54" s="249" t="s">
        <v>10</v>
      </c>
      <c r="F54" s="148" t="s">
        <v>11</v>
      </c>
      <c r="G54" s="249" t="s">
        <v>12</v>
      </c>
      <c r="H54" s="148" t="s">
        <v>13</v>
      </c>
      <c r="I54" s="249" t="s">
        <v>14</v>
      </c>
      <c r="J54" s="360"/>
      <c r="K54" s="248" t="s">
        <v>185</v>
      </c>
      <c r="L54" s="248" t="s">
        <v>161</v>
      </c>
      <c r="M54" s="363"/>
      <c r="N54" s="363"/>
    </row>
    <row r="55" spans="1:14" ht="34.5" customHeight="1" x14ac:dyDescent="0.25">
      <c r="A55" s="251">
        <v>41</v>
      </c>
      <c r="B55" s="251">
        <v>54740</v>
      </c>
      <c r="C55" s="327" t="s">
        <v>97</v>
      </c>
      <c r="D55" s="327" t="s">
        <v>98</v>
      </c>
      <c r="E55" s="151" t="s">
        <v>18</v>
      </c>
      <c r="F55" s="251">
        <v>0</v>
      </c>
      <c r="G55" s="152">
        <v>129.44999999999999</v>
      </c>
      <c r="H55" s="152">
        <v>129.44999999999999</v>
      </c>
      <c r="I55" s="153">
        <v>73151801</v>
      </c>
      <c r="J55" s="231">
        <v>65000</v>
      </c>
      <c r="K55" s="220">
        <v>67.72</v>
      </c>
      <c r="L55" s="231">
        <v>4401800</v>
      </c>
      <c r="M55" s="364">
        <v>63804</v>
      </c>
      <c r="N55" s="364">
        <f>M55*K55</f>
        <v>4320806.88</v>
      </c>
    </row>
    <row r="56" spans="1:14" ht="45" customHeight="1" x14ac:dyDescent="0.25">
      <c r="A56" s="251">
        <v>42</v>
      </c>
      <c r="B56" s="151">
        <v>54730</v>
      </c>
      <c r="C56" s="328" t="s">
        <v>99</v>
      </c>
      <c r="D56" s="328" t="s">
        <v>100</v>
      </c>
      <c r="E56" s="151" t="s">
        <v>18</v>
      </c>
      <c r="F56" s="251">
        <v>0</v>
      </c>
      <c r="G56" s="152">
        <v>375.69</v>
      </c>
      <c r="H56" s="152">
        <v>375.69</v>
      </c>
      <c r="I56" s="153">
        <v>72151303</v>
      </c>
      <c r="J56" s="231">
        <v>43605.666666666664</v>
      </c>
      <c r="K56" s="220">
        <v>187.84</v>
      </c>
      <c r="L56" s="231">
        <v>8190889.0527999997</v>
      </c>
      <c r="M56" s="364">
        <v>42804</v>
      </c>
      <c r="N56" s="364">
        <f t="shared" ref="N56:N60" si="2">M56*K56</f>
        <v>8040303.3600000003</v>
      </c>
    </row>
    <row r="57" spans="1:14" ht="39.75" customHeight="1" x14ac:dyDescent="0.25">
      <c r="A57" s="251">
        <v>43</v>
      </c>
      <c r="B57" s="151">
        <v>54760</v>
      </c>
      <c r="C57" s="328" t="s">
        <v>101</v>
      </c>
      <c r="D57" s="328"/>
      <c r="E57" s="151" t="s">
        <v>31</v>
      </c>
      <c r="F57" s="251">
        <v>0</v>
      </c>
      <c r="G57" s="152">
        <v>8</v>
      </c>
      <c r="H57" s="152">
        <v>8</v>
      </c>
      <c r="I57" s="153">
        <v>72154032</v>
      </c>
      <c r="J57" s="231">
        <v>219706.66666666666</v>
      </c>
      <c r="K57" s="254">
        <v>3</v>
      </c>
      <c r="L57" s="231">
        <v>659120.01</v>
      </c>
      <c r="M57" s="364">
        <v>215665</v>
      </c>
      <c r="N57" s="364">
        <f t="shared" si="2"/>
        <v>646995</v>
      </c>
    </row>
    <row r="58" spans="1:14" ht="30" customHeight="1" x14ac:dyDescent="0.25">
      <c r="A58" s="251">
        <v>44</v>
      </c>
      <c r="B58" s="151">
        <v>54760</v>
      </c>
      <c r="C58" s="328" t="s">
        <v>102</v>
      </c>
      <c r="D58" s="328" t="s">
        <v>103</v>
      </c>
      <c r="E58" s="151" t="s">
        <v>18</v>
      </c>
      <c r="F58" s="251">
        <v>0</v>
      </c>
      <c r="G58" s="152">
        <v>10</v>
      </c>
      <c r="H58" s="152">
        <v>10</v>
      </c>
      <c r="I58" s="153">
        <v>72154032</v>
      </c>
      <c r="J58" s="231">
        <v>354266.66666666669</v>
      </c>
      <c r="K58" s="254">
        <v>4</v>
      </c>
      <c r="L58" s="231">
        <v>1417066.68</v>
      </c>
      <c r="M58" s="364">
        <v>347749</v>
      </c>
      <c r="N58" s="364">
        <f t="shared" si="2"/>
        <v>1390996</v>
      </c>
    </row>
    <row r="59" spans="1:14" ht="36.75" customHeight="1" x14ac:dyDescent="0.25">
      <c r="A59" s="251">
        <v>45</v>
      </c>
      <c r="B59" s="151">
        <v>54760</v>
      </c>
      <c r="C59" s="328" t="s">
        <v>104</v>
      </c>
      <c r="D59" s="328" t="s">
        <v>105</v>
      </c>
      <c r="E59" s="151" t="s">
        <v>18</v>
      </c>
      <c r="F59" s="251">
        <v>0</v>
      </c>
      <c r="G59" s="152">
        <v>20</v>
      </c>
      <c r="H59" s="152">
        <v>20</v>
      </c>
      <c r="I59" s="153">
        <v>72153605</v>
      </c>
      <c r="J59" s="231">
        <v>168943.33333333334</v>
      </c>
      <c r="K59" s="254">
        <v>10</v>
      </c>
      <c r="L59" s="231">
        <v>1689433.2999999998</v>
      </c>
      <c r="M59" s="364">
        <v>165835</v>
      </c>
      <c r="N59" s="364">
        <f t="shared" si="2"/>
        <v>1658350</v>
      </c>
    </row>
    <row r="60" spans="1:14" ht="34.5" customHeight="1" x14ac:dyDescent="0.25">
      <c r="A60" s="251">
        <v>46</v>
      </c>
      <c r="B60" s="151">
        <v>54760</v>
      </c>
      <c r="C60" s="329" t="s">
        <v>106</v>
      </c>
      <c r="D60" s="330" t="s">
        <v>107</v>
      </c>
      <c r="E60" s="151" t="s">
        <v>31</v>
      </c>
      <c r="F60" s="251">
        <v>0</v>
      </c>
      <c r="G60" s="152">
        <v>10</v>
      </c>
      <c r="H60" s="152">
        <v>10</v>
      </c>
      <c r="I60" s="153">
        <v>72153605</v>
      </c>
      <c r="J60" s="231">
        <v>420000</v>
      </c>
      <c r="K60" s="254">
        <v>3</v>
      </c>
      <c r="L60" s="231">
        <v>1260000</v>
      </c>
      <c r="M60" s="364">
        <v>412272</v>
      </c>
      <c r="N60" s="364">
        <f t="shared" si="2"/>
        <v>1236816</v>
      </c>
    </row>
    <row r="61" spans="1:14" x14ac:dyDescent="0.25">
      <c r="A61" s="158"/>
      <c r="B61" s="162"/>
      <c r="C61" s="163"/>
      <c r="D61" s="163"/>
      <c r="E61" s="164"/>
      <c r="F61" s="158"/>
      <c r="G61" s="165"/>
      <c r="H61" s="165"/>
      <c r="I61" s="161"/>
      <c r="J61" s="65"/>
    </row>
    <row r="62" spans="1:14" x14ac:dyDescent="0.25">
      <c r="A62" s="166" t="s">
        <v>108</v>
      </c>
      <c r="B62" s="166"/>
      <c r="C62" s="166"/>
      <c r="D62" s="166"/>
      <c r="E62" s="335" t="s">
        <v>1</v>
      </c>
      <c r="F62" s="335"/>
      <c r="G62" s="335"/>
      <c r="H62" s="335"/>
      <c r="I62" s="222">
        <v>164000001829</v>
      </c>
      <c r="J62" s="65"/>
    </row>
    <row r="63" spans="1:14" x14ac:dyDescent="0.25">
      <c r="A63" s="320" t="s">
        <v>2</v>
      </c>
      <c r="B63" s="320"/>
      <c r="C63" s="320"/>
      <c r="D63" s="320"/>
      <c r="E63" s="320" t="s">
        <v>3</v>
      </c>
      <c r="F63" s="320"/>
      <c r="G63" s="320" t="s">
        <v>4</v>
      </c>
      <c r="H63" s="320"/>
      <c r="I63" s="320"/>
      <c r="J63" s="65"/>
    </row>
    <row r="64" spans="1:14" ht="15" customHeight="1" x14ac:dyDescent="0.25">
      <c r="A64" s="344" t="s">
        <v>27</v>
      </c>
      <c r="B64" s="345"/>
      <c r="C64" s="345"/>
      <c r="D64" s="346"/>
      <c r="E64" s="320" t="s">
        <v>28</v>
      </c>
      <c r="F64" s="320"/>
      <c r="G64" s="320"/>
      <c r="H64" s="320"/>
      <c r="I64" s="320"/>
      <c r="J64" s="359" t="s">
        <v>187</v>
      </c>
      <c r="K64" s="300" t="s">
        <v>183</v>
      </c>
      <c r="L64" s="301"/>
      <c r="M64" s="362" t="s">
        <v>197</v>
      </c>
      <c r="N64" s="362" t="s">
        <v>198</v>
      </c>
    </row>
    <row r="65" spans="1:14" ht="33.75" customHeight="1" x14ac:dyDescent="0.25">
      <c r="A65" s="249" t="s">
        <v>7</v>
      </c>
      <c r="B65" s="249" t="s">
        <v>8</v>
      </c>
      <c r="C65" s="320" t="s">
        <v>9</v>
      </c>
      <c r="D65" s="320"/>
      <c r="E65" s="249" t="s">
        <v>10</v>
      </c>
      <c r="F65" s="148" t="s">
        <v>11</v>
      </c>
      <c r="G65" s="249" t="s">
        <v>12</v>
      </c>
      <c r="H65" s="148" t="s">
        <v>13</v>
      </c>
      <c r="I65" s="249" t="s">
        <v>14</v>
      </c>
      <c r="J65" s="360"/>
      <c r="K65" s="248" t="s">
        <v>185</v>
      </c>
      <c r="L65" s="248" t="s">
        <v>161</v>
      </c>
      <c r="M65" s="363"/>
      <c r="N65" s="363"/>
    </row>
    <row r="66" spans="1:14" ht="36" customHeight="1" x14ac:dyDescent="0.25">
      <c r="A66" s="251">
        <v>47</v>
      </c>
      <c r="B66" s="251">
        <v>54560</v>
      </c>
      <c r="C66" s="328" t="s">
        <v>109</v>
      </c>
      <c r="D66" s="328" t="s">
        <v>110</v>
      </c>
      <c r="E66" s="151" t="s">
        <v>18</v>
      </c>
      <c r="F66" s="251">
        <v>0</v>
      </c>
      <c r="G66" s="152">
        <v>106</v>
      </c>
      <c r="H66" s="152">
        <v>106</v>
      </c>
      <c r="I66" s="153">
        <v>72152504</v>
      </c>
      <c r="J66" s="231">
        <v>65000</v>
      </c>
      <c r="K66" s="254">
        <v>60</v>
      </c>
      <c r="L66" s="231">
        <v>3900000</v>
      </c>
      <c r="M66" s="364">
        <v>63804</v>
      </c>
      <c r="N66" s="364">
        <f t="shared" ref="N66:N73" si="3">M66*K66</f>
        <v>3828240</v>
      </c>
    </row>
    <row r="67" spans="1:14" ht="27" customHeight="1" x14ac:dyDescent="0.25">
      <c r="A67" s="251">
        <v>48</v>
      </c>
      <c r="B67" s="251">
        <v>54560</v>
      </c>
      <c r="C67" s="328" t="s">
        <v>111</v>
      </c>
      <c r="D67" s="328"/>
      <c r="E67" s="151" t="s">
        <v>18</v>
      </c>
      <c r="F67" s="251">
        <v>0</v>
      </c>
      <c r="G67" s="152">
        <v>364</v>
      </c>
      <c r="H67" s="152">
        <v>364</v>
      </c>
      <c r="I67" s="153">
        <v>72101501</v>
      </c>
      <c r="J67" s="231">
        <v>12000</v>
      </c>
      <c r="K67" s="254">
        <v>150</v>
      </c>
      <c r="L67" s="231">
        <v>1800000</v>
      </c>
      <c r="M67" s="364">
        <v>11780</v>
      </c>
      <c r="N67" s="364">
        <f t="shared" si="3"/>
        <v>1767000</v>
      </c>
    </row>
    <row r="68" spans="1:14" ht="27" customHeight="1" x14ac:dyDescent="0.25">
      <c r="A68" s="251">
        <v>49</v>
      </c>
      <c r="B68" s="251">
        <v>54560</v>
      </c>
      <c r="C68" s="328" t="s">
        <v>112</v>
      </c>
      <c r="D68" s="328" t="s">
        <v>113</v>
      </c>
      <c r="E68" s="151" t="s">
        <v>18</v>
      </c>
      <c r="F68" s="251">
        <v>0</v>
      </c>
      <c r="G68" s="152">
        <v>44.32</v>
      </c>
      <c r="H68" s="152">
        <v>44.32</v>
      </c>
      <c r="I68" s="153">
        <v>72101501</v>
      </c>
      <c r="J68" s="231">
        <v>20000</v>
      </c>
      <c r="K68" s="220">
        <v>44.32</v>
      </c>
      <c r="L68" s="231">
        <v>886400</v>
      </c>
      <c r="M68" s="364">
        <v>19632</v>
      </c>
      <c r="N68" s="364">
        <f t="shared" si="3"/>
        <v>870090.23999999999</v>
      </c>
    </row>
    <row r="69" spans="1:14" ht="30.75" customHeight="1" x14ac:dyDescent="0.25">
      <c r="A69" s="251">
        <v>50</v>
      </c>
      <c r="B69" s="151">
        <v>54522</v>
      </c>
      <c r="C69" s="318" t="s">
        <v>38</v>
      </c>
      <c r="D69" s="318"/>
      <c r="E69" s="151" t="s">
        <v>39</v>
      </c>
      <c r="F69" s="251">
        <v>0</v>
      </c>
      <c r="G69" s="152">
        <v>80</v>
      </c>
      <c r="H69" s="152">
        <v>80</v>
      </c>
      <c r="I69" s="153">
        <v>72152601</v>
      </c>
      <c r="J69" s="231">
        <v>35000</v>
      </c>
      <c r="K69" s="254">
        <v>68</v>
      </c>
      <c r="L69" s="231">
        <v>2380000</v>
      </c>
      <c r="M69" s="364">
        <v>34356</v>
      </c>
      <c r="N69" s="364">
        <f t="shared" si="3"/>
        <v>2336208</v>
      </c>
    </row>
    <row r="70" spans="1:14" ht="27.75" customHeight="1" x14ac:dyDescent="0.25">
      <c r="A70" s="251">
        <v>51</v>
      </c>
      <c r="B70" s="151">
        <v>54522</v>
      </c>
      <c r="C70" s="318" t="s">
        <v>40</v>
      </c>
      <c r="D70" s="318" t="s">
        <v>114</v>
      </c>
      <c r="E70" s="151" t="s">
        <v>18</v>
      </c>
      <c r="F70" s="251">
        <v>0</v>
      </c>
      <c r="G70" s="152">
        <v>160</v>
      </c>
      <c r="H70" s="152">
        <v>160</v>
      </c>
      <c r="I70" s="153">
        <v>72152601</v>
      </c>
      <c r="J70" s="231">
        <v>38000</v>
      </c>
      <c r="K70" s="254">
        <v>150</v>
      </c>
      <c r="L70" s="231">
        <v>5700000</v>
      </c>
      <c r="M70" s="364">
        <v>37301</v>
      </c>
      <c r="N70" s="364">
        <f t="shared" si="3"/>
        <v>5595150</v>
      </c>
    </row>
    <row r="71" spans="1:14" ht="29.25" customHeight="1" x14ac:dyDescent="0.25">
      <c r="A71" s="251">
        <v>52</v>
      </c>
      <c r="B71" s="251">
        <v>54560</v>
      </c>
      <c r="C71" s="327" t="s">
        <v>115</v>
      </c>
      <c r="D71" s="327"/>
      <c r="E71" s="151" t="s">
        <v>18</v>
      </c>
      <c r="F71" s="251">
        <v>0</v>
      </c>
      <c r="G71" s="152">
        <v>16.48</v>
      </c>
      <c r="H71" s="152">
        <v>16.48</v>
      </c>
      <c r="I71" s="153">
        <v>72153204</v>
      </c>
      <c r="J71" s="231">
        <v>23400</v>
      </c>
      <c r="K71" s="220">
        <v>13.48</v>
      </c>
      <c r="L71" s="231">
        <v>315432</v>
      </c>
      <c r="M71" s="364">
        <v>22970</v>
      </c>
      <c r="N71" s="364">
        <f t="shared" si="3"/>
        <v>309635.60000000003</v>
      </c>
    </row>
    <row r="72" spans="1:14" ht="37.5" customHeight="1" x14ac:dyDescent="0.25">
      <c r="A72" s="251">
        <v>53</v>
      </c>
      <c r="B72" s="251">
        <v>54560</v>
      </c>
      <c r="C72" s="327" t="s">
        <v>116</v>
      </c>
      <c r="D72" s="327"/>
      <c r="E72" s="151" t="s">
        <v>39</v>
      </c>
      <c r="F72" s="251">
        <v>0</v>
      </c>
      <c r="G72" s="167">
        <v>21</v>
      </c>
      <c r="H72" s="167">
        <v>2.25</v>
      </c>
      <c r="I72" s="153">
        <v>72101501</v>
      </c>
      <c r="J72" s="231">
        <v>22167.333333333332</v>
      </c>
      <c r="K72" s="220">
        <v>2.25</v>
      </c>
      <c r="L72" s="231">
        <v>49876.492500000008</v>
      </c>
      <c r="M72" s="364">
        <v>21760</v>
      </c>
      <c r="N72" s="364">
        <f t="shared" si="3"/>
        <v>48960</v>
      </c>
    </row>
    <row r="73" spans="1:14" ht="29.25" customHeight="1" x14ac:dyDescent="0.25">
      <c r="A73" s="251">
        <v>54</v>
      </c>
      <c r="B73" s="151">
        <v>54522</v>
      </c>
      <c r="C73" s="328" t="s">
        <v>117</v>
      </c>
      <c r="D73" s="328" t="s">
        <v>118</v>
      </c>
      <c r="E73" s="151" t="s">
        <v>18</v>
      </c>
      <c r="F73" s="251">
        <v>0</v>
      </c>
      <c r="G73" s="152">
        <v>160</v>
      </c>
      <c r="H73" s="152">
        <v>160</v>
      </c>
      <c r="I73" s="153">
        <v>72152605</v>
      </c>
      <c r="J73" s="231">
        <v>39000</v>
      </c>
      <c r="K73" s="254">
        <v>150</v>
      </c>
      <c r="L73" s="231">
        <v>5850000</v>
      </c>
      <c r="M73" s="364">
        <v>38283</v>
      </c>
      <c r="N73" s="364">
        <f t="shared" si="3"/>
        <v>5742450</v>
      </c>
    </row>
    <row r="74" spans="1:14" x14ac:dyDescent="0.25">
      <c r="A74" s="168"/>
      <c r="B74" s="168"/>
      <c r="C74" s="169"/>
      <c r="D74" s="169"/>
      <c r="E74" s="168"/>
      <c r="F74" s="168"/>
      <c r="G74" s="170"/>
      <c r="H74" s="170"/>
      <c r="I74" s="168"/>
      <c r="J74" s="65"/>
    </row>
    <row r="75" spans="1:14" x14ac:dyDescent="0.25">
      <c r="A75" s="320" t="s">
        <v>2</v>
      </c>
      <c r="B75" s="320"/>
      <c r="C75" s="320"/>
      <c r="D75" s="320"/>
      <c r="E75" s="320" t="s">
        <v>3</v>
      </c>
      <c r="F75" s="320"/>
      <c r="G75" s="320" t="s">
        <v>4</v>
      </c>
      <c r="H75" s="320"/>
      <c r="I75" s="320"/>
      <c r="J75" s="65"/>
    </row>
    <row r="76" spans="1:14" ht="15" customHeight="1" x14ac:dyDescent="0.25">
      <c r="A76" s="320" t="s">
        <v>95</v>
      </c>
      <c r="B76" s="320"/>
      <c r="C76" s="320"/>
      <c r="D76" s="320"/>
      <c r="E76" s="320" t="s">
        <v>96</v>
      </c>
      <c r="F76" s="320"/>
      <c r="G76" s="320"/>
      <c r="H76" s="320"/>
      <c r="I76" s="320"/>
      <c r="J76" s="359" t="s">
        <v>187</v>
      </c>
      <c r="K76" s="300" t="s">
        <v>183</v>
      </c>
      <c r="L76" s="301"/>
      <c r="M76" s="362" t="s">
        <v>197</v>
      </c>
      <c r="N76" s="362" t="s">
        <v>198</v>
      </c>
    </row>
    <row r="77" spans="1:14" ht="24" customHeight="1" x14ac:dyDescent="0.25">
      <c r="A77" s="146" t="s">
        <v>7</v>
      </c>
      <c r="B77" s="249" t="s">
        <v>8</v>
      </c>
      <c r="C77" s="320" t="s">
        <v>9</v>
      </c>
      <c r="D77" s="320"/>
      <c r="E77" s="249" t="s">
        <v>10</v>
      </c>
      <c r="F77" s="148" t="s">
        <v>11</v>
      </c>
      <c r="G77" s="249" t="s">
        <v>12</v>
      </c>
      <c r="H77" s="148" t="s">
        <v>13</v>
      </c>
      <c r="I77" s="249" t="s">
        <v>14</v>
      </c>
      <c r="J77" s="360"/>
      <c r="K77" s="248" t="s">
        <v>185</v>
      </c>
      <c r="L77" s="248" t="s">
        <v>161</v>
      </c>
      <c r="M77" s="363"/>
      <c r="N77" s="363"/>
    </row>
    <row r="78" spans="1:14" ht="40.5" customHeight="1" x14ac:dyDescent="0.25">
      <c r="A78" s="251">
        <v>55</v>
      </c>
      <c r="B78" s="151">
        <v>54730</v>
      </c>
      <c r="C78" s="328" t="s">
        <v>99</v>
      </c>
      <c r="D78" s="328" t="s">
        <v>100</v>
      </c>
      <c r="E78" s="151" t="s">
        <v>18</v>
      </c>
      <c r="F78" s="251">
        <v>0</v>
      </c>
      <c r="G78" s="152">
        <v>150</v>
      </c>
      <c r="H78" s="152">
        <v>150</v>
      </c>
      <c r="I78" s="153">
        <v>72151303</v>
      </c>
      <c r="J78" s="231">
        <v>43605.666666666664</v>
      </c>
      <c r="K78" s="254">
        <v>100</v>
      </c>
      <c r="L78" s="231">
        <v>4360567</v>
      </c>
      <c r="M78" s="364">
        <v>42804</v>
      </c>
      <c r="N78" s="364">
        <f t="shared" ref="N78:N82" si="4">M78*K78</f>
        <v>4280400</v>
      </c>
    </row>
    <row r="79" spans="1:14" ht="27" customHeight="1" x14ac:dyDescent="0.25">
      <c r="A79" s="251">
        <v>56</v>
      </c>
      <c r="B79" s="151">
        <v>54760</v>
      </c>
      <c r="C79" s="328" t="s">
        <v>101</v>
      </c>
      <c r="D79" s="328"/>
      <c r="E79" s="151" t="s">
        <v>31</v>
      </c>
      <c r="F79" s="251">
        <v>0</v>
      </c>
      <c r="G79" s="152">
        <v>10</v>
      </c>
      <c r="H79" s="152">
        <v>10</v>
      </c>
      <c r="I79" s="153">
        <v>72154032</v>
      </c>
      <c r="J79" s="231">
        <v>219706.66666666666</v>
      </c>
      <c r="K79" s="254">
        <v>4</v>
      </c>
      <c r="L79" s="231">
        <v>878826.68</v>
      </c>
      <c r="M79" s="364">
        <v>215665</v>
      </c>
      <c r="N79" s="364">
        <f t="shared" si="4"/>
        <v>862660</v>
      </c>
    </row>
    <row r="80" spans="1:14" ht="27.75" customHeight="1" x14ac:dyDescent="0.25">
      <c r="A80" s="251">
        <v>57</v>
      </c>
      <c r="B80" s="151">
        <v>54760</v>
      </c>
      <c r="C80" s="328" t="s">
        <v>102</v>
      </c>
      <c r="D80" s="328" t="s">
        <v>103</v>
      </c>
      <c r="E80" s="151" t="s">
        <v>18</v>
      </c>
      <c r="F80" s="251">
        <v>0</v>
      </c>
      <c r="G80" s="152">
        <v>40</v>
      </c>
      <c r="H80" s="152">
        <v>40</v>
      </c>
      <c r="I80" s="153">
        <v>72154032</v>
      </c>
      <c r="J80" s="231">
        <v>354266.66666666669</v>
      </c>
      <c r="K80" s="254">
        <v>20</v>
      </c>
      <c r="L80" s="231">
        <v>7085333.3999999994</v>
      </c>
      <c r="M80" s="364">
        <v>347749</v>
      </c>
      <c r="N80" s="364">
        <f t="shared" si="4"/>
        <v>6954980</v>
      </c>
    </row>
    <row r="81" spans="1:14" ht="45" customHeight="1" x14ac:dyDescent="0.25">
      <c r="A81" s="251">
        <v>58</v>
      </c>
      <c r="B81" s="151">
        <v>54790</v>
      </c>
      <c r="C81" s="327" t="s">
        <v>119</v>
      </c>
      <c r="D81" s="327" t="s">
        <v>120</v>
      </c>
      <c r="E81" s="151" t="s">
        <v>18</v>
      </c>
      <c r="F81" s="251">
        <v>0</v>
      </c>
      <c r="G81" s="152">
        <v>290</v>
      </c>
      <c r="H81" s="152">
        <v>290</v>
      </c>
      <c r="I81" s="153">
        <v>73181104</v>
      </c>
      <c r="J81" s="231">
        <v>56596.666666666664</v>
      </c>
      <c r="K81" s="254">
        <v>265</v>
      </c>
      <c r="L81" s="231">
        <v>14998117.549999999</v>
      </c>
      <c r="M81" s="364">
        <v>55000</v>
      </c>
      <c r="N81" s="364">
        <f t="shared" si="4"/>
        <v>14575000</v>
      </c>
    </row>
    <row r="82" spans="1:14" ht="23.25" customHeight="1" x14ac:dyDescent="0.25">
      <c r="A82" s="251">
        <v>59</v>
      </c>
      <c r="B82" s="171">
        <v>54790</v>
      </c>
      <c r="C82" s="328" t="s">
        <v>121</v>
      </c>
      <c r="D82" s="328" t="s">
        <v>122</v>
      </c>
      <c r="E82" s="151" t="s">
        <v>18</v>
      </c>
      <c r="F82" s="251">
        <v>0</v>
      </c>
      <c r="G82" s="152">
        <v>118.45</v>
      </c>
      <c r="H82" s="152">
        <v>118.45</v>
      </c>
      <c r="I82" s="153">
        <v>72153501</v>
      </c>
      <c r="J82" s="231">
        <v>33276</v>
      </c>
      <c r="K82" s="254">
        <v>110.45</v>
      </c>
      <c r="L82" s="231">
        <v>3675334.2</v>
      </c>
      <c r="M82" s="364">
        <v>32664</v>
      </c>
      <c r="N82" s="364">
        <f t="shared" si="4"/>
        <v>3607738.8000000003</v>
      </c>
    </row>
    <row r="83" spans="1:14" x14ac:dyDescent="0.25">
      <c r="A83" s="172"/>
      <c r="B83" s="173"/>
      <c r="C83" s="173"/>
      <c r="D83" s="173"/>
      <c r="E83" s="173"/>
      <c r="F83" s="173"/>
      <c r="G83" s="173"/>
      <c r="H83" s="173"/>
      <c r="I83" s="173"/>
      <c r="J83" s="65"/>
    </row>
    <row r="84" spans="1:14" x14ac:dyDescent="0.25">
      <c r="A84" s="320" t="s">
        <v>2</v>
      </c>
      <c r="B84" s="320"/>
      <c r="C84" s="320"/>
      <c r="D84" s="320"/>
      <c r="E84" s="320" t="s">
        <v>3</v>
      </c>
      <c r="F84" s="320"/>
      <c r="G84" s="320" t="s">
        <v>4</v>
      </c>
      <c r="H84" s="320"/>
      <c r="I84" s="320"/>
      <c r="J84" s="65"/>
    </row>
    <row r="85" spans="1:14" ht="15" customHeight="1" x14ac:dyDescent="0.25">
      <c r="A85" s="320" t="s">
        <v>51</v>
      </c>
      <c r="B85" s="320"/>
      <c r="C85" s="320"/>
      <c r="D85" s="320"/>
      <c r="E85" s="320" t="s">
        <v>52</v>
      </c>
      <c r="F85" s="320"/>
      <c r="G85" s="320"/>
      <c r="H85" s="320"/>
      <c r="I85" s="320"/>
      <c r="J85" s="359" t="s">
        <v>187</v>
      </c>
      <c r="K85" s="300" t="s">
        <v>183</v>
      </c>
      <c r="L85" s="301"/>
      <c r="M85" s="362" t="s">
        <v>197</v>
      </c>
      <c r="N85" s="362" t="s">
        <v>198</v>
      </c>
    </row>
    <row r="86" spans="1:14" ht="27" customHeight="1" x14ac:dyDescent="0.25">
      <c r="A86" s="146" t="s">
        <v>7</v>
      </c>
      <c r="B86" s="249" t="s">
        <v>8</v>
      </c>
      <c r="C86" s="320" t="s">
        <v>9</v>
      </c>
      <c r="D86" s="320"/>
      <c r="E86" s="249" t="s">
        <v>10</v>
      </c>
      <c r="F86" s="148" t="s">
        <v>11</v>
      </c>
      <c r="G86" s="249" t="s">
        <v>12</v>
      </c>
      <c r="H86" s="148" t="s">
        <v>13</v>
      </c>
      <c r="I86" s="249" t="s">
        <v>14</v>
      </c>
      <c r="J86" s="360"/>
      <c r="K86" s="248" t="s">
        <v>185</v>
      </c>
      <c r="L86" s="248" t="s">
        <v>161</v>
      </c>
      <c r="M86" s="363"/>
      <c r="N86" s="363"/>
    </row>
    <row r="87" spans="1:14" ht="28.5" customHeight="1" x14ac:dyDescent="0.25">
      <c r="A87" s="251">
        <v>60</v>
      </c>
      <c r="B87" s="151">
        <v>54699</v>
      </c>
      <c r="C87" s="319" t="s">
        <v>53</v>
      </c>
      <c r="D87" s="319" t="s">
        <v>54</v>
      </c>
      <c r="E87" s="151" t="s">
        <v>18</v>
      </c>
      <c r="F87" s="251">
        <v>0</v>
      </c>
      <c r="G87" s="152">
        <v>35</v>
      </c>
      <c r="H87" s="152">
        <v>35</v>
      </c>
      <c r="I87" s="153">
        <v>72153605</v>
      </c>
      <c r="J87" s="231">
        <v>226581.33333333334</v>
      </c>
      <c r="K87" s="254">
        <v>16</v>
      </c>
      <c r="L87" s="231">
        <v>3625301.28</v>
      </c>
      <c r="M87" s="364">
        <v>222413</v>
      </c>
      <c r="N87" s="364">
        <f t="shared" ref="N87:N91" si="5">M87*K87</f>
        <v>3558608</v>
      </c>
    </row>
    <row r="88" spans="1:14" ht="45" customHeight="1" x14ac:dyDescent="0.25">
      <c r="A88" s="251">
        <v>61</v>
      </c>
      <c r="B88" s="151">
        <v>54699</v>
      </c>
      <c r="C88" s="318" t="s">
        <v>55</v>
      </c>
      <c r="D88" s="318" t="s">
        <v>56</v>
      </c>
      <c r="E88" s="151" t="s">
        <v>18</v>
      </c>
      <c r="F88" s="251">
        <v>0</v>
      </c>
      <c r="G88" s="152">
        <v>18</v>
      </c>
      <c r="H88" s="152">
        <v>18</v>
      </c>
      <c r="I88" s="153">
        <v>73121506</v>
      </c>
      <c r="J88" s="231">
        <v>59400</v>
      </c>
      <c r="K88" s="254">
        <v>12</v>
      </c>
      <c r="L88" s="231">
        <v>712800</v>
      </c>
      <c r="M88" s="364">
        <v>58308</v>
      </c>
      <c r="N88" s="364">
        <f t="shared" si="5"/>
        <v>699696</v>
      </c>
    </row>
    <row r="89" spans="1:14" ht="34.5" customHeight="1" x14ac:dyDescent="0.25">
      <c r="A89" s="251">
        <v>62</v>
      </c>
      <c r="B89" s="151">
        <v>54611</v>
      </c>
      <c r="C89" s="327" t="s">
        <v>123</v>
      </c>
      <c r="D89" s="327"/>
      <c r="E89" s="151" t="s">
        <v>58</v>
      </c>
      <c r="F89" s="251">
        <v>0</v>
      </c>
      <c r="G89" s="152">
        <v>20</v>
      </c>
      <c r="H89" s="152">
        <v>20</v>
      </c>
      <c r="I89" s="153" t="s">
        <v>124</v>
      </c>
      <c r="J89" s="231">
        <v>102666.66666666667</v>
      </c>
      <c r="K89" s="254">
        <v>11</v>
      </c>
      <c r="L89" s="231">
        <v>1129333.3699999999</v>
      </c>
      <c r="M89" s="364">
        <v>100778</v>
      </c>
      <c r="N89" s="364">
        <f t="shared" si="5"/>
        <v>1108558</v>
      </c>
    </row>
    <row r="90" spans="1:14" ht="46.5" customHeight="1" x14ac:dyDescent="0.25">
      <c r="A90" s="251">
        <v>63</v>
      </c>
      <c r="B90" s="151">
        <v>54611</v>
      </c>
      <c r="C90" s="318" t="s">
        <v>57</v>
      </c>
      <c r="D90" s="318"/>
      <c r="E90" s="151" t="s">
        <v>58</v>
      </c>
      <c r="F90" s="251">
        <v>0</v>
      </c>
      <c r="G90" s="152">
        <v>40</v>
      </c>
      <c r="H90" s="152">
        <v>40</v>
      </c>
      <c r="I90" s="153" t="s">
        <v>59</v>
      </c>
      <c r="J90" s="231">
        <v>52000</v>
      </c>
      <c r="K90" s="254">
        <v>28</v>
      </c>
      <c r="L90" s="231">
        <v>1456000</v>
      </c>
      <c r="M90" s="364">
        <v>51044</v>
      </c>
      <c r="N90" s="364">
        <f t="shared" si="5"/>
        <v>1429232</v>
      </c>
    </row>
    <row r="91" spans="1:14" ht="123.75" customHeight="1" x14ac:dyDescent="0.25">
      <c r="A91" s="251">
        <v>64</v>
      </c>
      <c r="B91" s="151">
        <v>54611</v>
      </c>
      <c r="C91" s="354" t="s">
        <v>61</v>
      </c>
      <c r="D91" s="354" t="s">
        <v>62</v>
      </c>
      <c r="E91" s="151" t="s">
        <v>58</v>
      </c>
      <c r="F91" s="251">
        <v>0</v>
      </c>
      <c r="G91" s="152">
        <v>6</v>
      </c>
      <c r="H91" s="152">
        <v>6</v>
      </c>
      <c r="I91" s="153" t="s">
        <v>124</v>
      </c>
      <c r="J91" s="231">
        <v>78906.666666666672</v>
      </c>
      <c r="K91" s="254">
        <v>4</v>
      </c>
      <c r="L91" s="231">
        <v>315626.68</v>
      </c>
      <c r="M91" s="364">
        <v>77455</v>
      </c>
      <c r="N91" s="364">
        <f t="shared" si="5"/>
        <v>309820</v>
      </c>
    </row>
    <row r="92" spans="1:14" x14ac:dyDescent="0.25">
      <c r="A92" s="172"/>
      <c r="B92" s="173"/>
      <c r="C92" s="173"/>
      <c r="D92" s="173"/>
      <c r="E92" s="173"/>
      <c r="F92" s="173"/>
      <c r="G92" s="173"/>
      <c r="H92" s="173"/>
      <c r="I92" s="173"/>
      <c r="J92" s="65"/>
    </row>
    <row r="93" spans="1:14" x14ac:dyDescent="0.25">
      <c r="A93" s="174" t="s">
        <v>125</v>
      </c>
      <c r="B93" s="174"/>
      <c r="C93" s="174"/>
      <c r="D93" s="175"/>
      <c r="E93" s="355" t="s">
        <v>1</v>
      </c>
      <c r="F93" s="355"/>
      <c r="G93" s="355"/>
      <c r="H93" s="355"/>
      <c r="I93" s="223">
        <v>164000002285</v>
      </c>
      <c r="J93" s="65"/>
    </row>
    <row r="94" spans="1:14" x14ac:dyDescent="0.25">
      <c r="A94" s="320" t="s">
        <v>2</v>
      </c>
      <c r="B94" s="320"/>
      <c r="C94" s="320"/>
      <c r="D94" s="320"/>
      <c r="E94" s="320" t="s">
        <v>3</v>
      </c>
      <c r="F94" s="320"/>
      <c r="G94" s="320" t="s">
        <v>4</v>
      </c>
      <c r="H94" s="320"/>
      <c r="I94" s="320"/>
      <c r="J94" s="65"/>
    </row>
    <row r="95" spans="1:14" ht="15" customHeight="1" x14ac:dyDescent="0.25">
      <c r="A95" s="320" t="s">
        <v>5</v>
      </c>
      <c r="B95" s="320"/>
      <c r="C95" s="320"/>
      <c r="D95" s="320"/>
      <c r="E95" s="320" t="s">
        <v>6</v>
      </c>
      <c r="F95" s="320"/>
      <c r="G95" s="320"/>
      <c r="H95" s="320"/>
      <c r="I95" s="320"/>
      <c r="J95" s="359" t="s">
        <v>187</v>
      </c>
      <c r="K95" s="300" t="s">
        <v>183</v>
      </c>
      <c r="L95" s="301"/>
      <c r="M95" s="362" t="s">
        <v>197</v>
      </c>
      <c r="N95" s="362" t="s">
        <v>198</v>
      </c>
    </row>
    <row r="96" spans="1:14" ht="20.25" customHeight="1" x14ac:dyDescent="0.25">
      <c r="A96" s="249" t="s">
        <v>7</v>
      </c>
      <c r="B96" s="249" t="s">
        <v>8</v>
      </c>
      <c r="C96" s="320" t="s">
        <v>9</v>
      </c>
      <c r="D96" s="320"/>
      <c r="E96" s="249" t="s">
        <v>10</v>
      </c>
      <c r="F96" s="148" t="s">
        <v>11</v>
      </c>
      <c r="G96" s="249" t="s">
        <v>12</v>
      </c>
      <c r="H96" s="148" t="s">
        <v>13</v>
      </c>
      <c r="I96" s="249" t="s">
        <v>14</v>
      </c>
      <c r="J96" s="360"/>
      <c r="K96" s="248" t="s">
        <v>185</v>
      </c>
      <c r="L96" s="248" t="s">
        <v>161</v>
      </c>
      <c r="M96" s="363"/>
      <c r="N96" s="363"/>
    </row>
    <row r="97" spans="1:14" ht="15" customHeight="1" x14ac:dyDescent="0.25">
      <c r="A97" s="251">
        <v>65</v>
      </c>
      <c r="B97" s="251">
        <v>54310</v>
      </c>
      <c r="C97" s="318" t="s">
        <v>20</v>
      </c>
      <c r="D97" s="318" t="s">
        <v>21</v>
      </c>
      <c r="E97" s="151" t="s">
        <v>18</v>
      </c>
      <c r="F97" s="251">
        <v>0</v>
      </c>
      <c r="G97" s="152">
        <f>32.56+35</f>
        <v>67.56</v>
      </c>
      <c r="H97" s="152">
        <f>32.56+35</f>
        <v>67.56</v>
      </c>
      <c r="I97" s="153">
        <v>72141510</v>
      </c>
      <c r="J97" s="231">
        <v>10400</v>
      </c>
      <c r="K97" s="220">
        <v>66.56</v>
      </c>
      <c r="L97" s="231">
        <v>692224</v>
      </c>
      <c r="M97" s="364">
        <v>10209</v>
      </c>
      <c r="N97" s="364">
        <f t="shared" ref="N97:N99" si="6">M97*K97</f>
        <v>679511.04000000004</v>
      </c>
    </row>
    <row r="98" spans="1:14" ht="13.5" customHeight="1" x14ac:dyDescent="0.25">
      <c r="A98" s="251">
        <v>66</v>
      </c>
      <c r="B98" s="251">
        <v>54310</v>
      </c>
      <c r="C98" s="318" t="s">
        <v>22</v>
      </c>
      <c r="D98" s="318" t="s">
        <v>23</v>
      </c>
      <c r="E98" s="151" t="s">
        <v>18</v>
      </c>
      <c r="F98" s="251">
        <v>0</v>
      </c>
      <c r="G98" s="152">
        <f>33+27+45</f>
        <v>105</v>
      </c>
      <c r="H98" s="152">
        <f>33+27+45</f>
        <v>105</v>
      </c>
      <c r="I98" s="153">
        <v>72141510</v>
      </c>
      <c r="J98" s="231">
        <v>10400</v>
      </c>
      <c r="K98" s="220">
        <v>50.56</v>
      </c>
      <c r="L98" s="231">
        <v>525824</v>
      </c>
      <c r="M98" s="364">
        <v>10209</v>
      </c>
      <c r="N98" s="364">
        <f t="shared" si="6"/>
        <v>516167.04000000004</v>
      </c>
    </row>
    <row r="99" spans="1:14" ht="36" customHeight="1" x14ac:dyDescent="0.25">
      <c r="A99" s="251">
        <v>67</v>
      </c>
      <c r="B99" s="251">
        <v>54330</v>
      </c>
      <c r="C99" s="318" t="s">
        <v>24</v>
      </c>
      <c r="D99" s="318" t="s">
        <v>25</v>
      </c>
      <c r="E99" s="151" t="s">
        <v>26</v>
      </c>
      <c r="F99" s="251">
        <v>0</v>
      </c>
      <c r="G99" s="152">
        <v>6</v>
      </c>
      <c r="H99" s="152">
        <v>6</v>
      </c>
      <c r="I99" s="153">
        <v>72141511</v>
      </c>
      <c r="J99" s="231">
        <v>52000</v>
      </c>
      <c r="K99" s="254">
        <v>4</v>
      </c>
      <c r="L99" s="231">
        <v>208000</v>
      </c>
      <c r="M99" s="364">
        <v>51044</v>
      </c>
      <c r="N99" s="364">
        <f t="shared" si="6"/>
        <v>204176</v>
      </c>
    </row>
    <row r="100" spans="1:14" x14ac:dyDescent="0.25">
      <c r="A100" s="168"/>
      <c r="B100" s="168"/>
      <c r="C100" s="169"/>
      <c r="D100" s="169"/>
      <c r="E100" s="168"/>
      <c r="F100" s="168"/>
      <c r="G100" s="170"/>
      <c r="H100" s="170"/>
      <c r="I100" s="168"/>
      <c r="J100" s="65"/>
    </row>
    <row r="101" spans="1:14" x14ac:dyDescent="0.25">
      <c r="A101" s="320" t="s">
        <v>2</v>
      </c>
      <c r="B101" s="320"/>
      <c r="C101" s="320"/>
      <c r="D101" s="320"/>
      <c r="E101" s="320" t="s">
        <v>3</v>
      </c>
      <c r="F101" s="320"/>
      <c r="G101" s="320" t="s">
        <v>4</v>
      </c>
      <c r="H101" s="320"/>
      <c r="I101" s="320"/>
      <c r="J101" s="65"/>
    </row>
    <row r="102" spans="1:14" ht="15" customHeight="1" x14ac:dyDescent="0.25">
      <c r="A102" s="320" t="s">
        <v>27</v>
      </c>
      <c r="B102" s="320"/>
      <c r="C102" s="320"/>
      <c r="D102" s="320"/>
      <c r="E102" s="320" t="s">
        <v>126</v>
      </c>
      <c r="F102" s="320"/>
      <c r="G102" s="320"/>
      <c r="H102" s="320"/>
      <c r="I102" s="320"/>
      <c r="J102" s="359" t="s">
        <v>187</v>
      </c>
      <c r="K102" s="300" t="s">
        <v>183</v>
      </c>
      <c r="L102" s="301"/>
      <c r="M102" s="362" t="s">
        <v>197</v>
      </c>
      <c r="N102" s="362" t="s">
        <v>198</v>
      </c>
    </row>
    <row r="103" spans="1:14" ht="39.75" customHeight="1" x14ac:dyDescent="0.25">
      <c r="A103" s="146" t="s">
        <v>7</v>
      </c>
      <c r="B103" s="249" t="s">
        <v>8</v>
      </c>
      <c r="C103" s="320" t="s">
        <v>9</v>
      </c>
      <c r="D103" s="320"/>
      <c r="E103" s="249" t="s">
        <v>10</v>
      </c>
      <c r="F103" s="148" t="s">
        <v>11</v>
      </c>
      <c r="G103" s="249" t="s">
        <v>12</v>
      </c>
      <c r="H103" s="148" t="s">
        <v>13</v>
      </c>
      <c r="I103" s="249" t="s">
        <v>14</v>
      </c>
      <c r="J103" s="360"/>
      <c r="K103" s="248" t="s">
        <v>185</v>
      </c>
      <c r="L103" s="248" t="s">
        <v>161</v>
      </c>
      <c r="M103" s="363"/>
      <c r="N103" s="363"/>
    </row>
    <row r="104" spans="1:14" ht="26.25" customHeight="1" x14ac:dyDescent="0.25">
      <c r="A104" s="251">
        <v>68</v>
      </c>
      <c r="B104" s="251">
        <v>54560</v>
      </c>
      <c r="C104" s="318" t="s">
        <v>45</v>
      </c>
      <c r="D104" s="318" t="s">
        <v>46</v>
      </c>
      <c r="E104" s="151" t="s">
        <v>18</v>
      </c>
      <c r="F104" s="251">
        <v>0</v>
      </c>
      <c r="G104" s="152">
        <v>13</v>
      </c>
      <c r="H104" s="152">
        <v>13</v>
      </c>
      <c r="I104" s="153">
        <v>72101501</v>
      </c>
      <c r="J104" s="231">
        <v>107347.66666666667</v>
      </c>
      <c r="K104" s="254">
        <v>6</v>
      </c>
      <c r="L104" s="231">
        <v>644086.02</v>
      </c>
      <c r="M104" s="364">
        <v>105373</v>
      </c>
      <c r="N104" s="364">
        <f t="shared" ref="N104:N111" si="7">M104*K104</f>
        <v>632238</v>
      </c>
    </row>
    <row r="105" spans="1:14" ht="48.75" customHeight="1" x14ac:dyDescent="0.25">
      <c r="A105" s="251">
        <v>69</v>
      </c>
      <c r="B105" s="251">
        <v>54560</v>
      </c>
      <c r="C105" s="328" t="s">
        <v>109</v>
      </c>
      <c r="D105" s="328" t="s">
        <v>110</v>
      </c>
      <c r="E105" s="151" t="s">
        <v>18</v>
      </c>
      <c r="F105" s="251">
        <v>0</v>
      </c>
      <c r="G105" s="152">
        <v>67.56</v>
      </c>
      <c r="H105" s="152">
        <v>67.56</v>
      </c>
      <c r="I105" s="153">
        <v>73151801</v>
      </c>
      <c r="J105" s="231">
        <v>65000</v>
      </c>
      <c r="K105" s="220">
        <v>50.56</v>
      </c>
      <c r="L105" s="231">
        <v>3286400</v>
      </c>
      <c r="M105" s="364">
        <v>63804</v>
      </c>
      <c r="N105" s="364">
        <f t="shared" si="7"/>
        <v>3225930.24</v>
      </c>
    </row>
    <row r="106" spans="1:14" ht="31.5" customHeight="1" x14ac:dyDescent="0.25">
      <c r="A106" s="251">
        <v>70</v>
      </c>
      <c r="B106" s="251">
        <v>54560</v>
      </c>
      <c r="C106" s="328" t="s">
        <v>29</v>
      </c>
      <c r="D106" s="328" t="s">
        <v>30</v>
      </c>
      <c r="E106" s="151" t="s">
        <v>31</v>
      </c>
      <c r="F106" s="251">
        <v>0</v>
      </c>
      <c r="G106" s="152">
        <v>8</v>
      </c>
      <c r="H106" s="152">
        <v>8</v>
      </c>
      <c r="I106" s="153">
        <v>72101501</v>
      </c>
      <c r="J106" s="231">
        <v>19500</v>
      </c>
      <c r="K106" s="254">
        <v>6</v>
      </c>
      <c r="L106" s="231">
        <v>117000</v>
      </c>
      <c r="M106" s="364">
        <v>19142</v>
      </c>
      <c r="N106" s="364">
        <f t="shared" si="7"/>
        <v>114852</v>
      </c>
    </row>
    <row r="107" spans="1:14" ht="24.75" customHeight="1" x14ac:dyDescent="0.25">
      <c r="A107" s="251">
        <v>71</v>
      </c>
      <c r="B107" s="251">
        <v>54560</v>
      </c>
      <c r="C107" s="328" t="s">
        <v>32</v>
      </c>
      <c r="D107" s="328" t="s">
        <v>30</v>
      </c>
      <c r="E107" s="151" t="s">
        <v>31</v>
      </c>
      <c r="F107" s="251">
        <v>0</v>
      </c>
      <c r="G107" s="152">
        <v>8</v>
      </c>
      <c r="H107" s="152">
        <v>8</v>
      </c>
      <c r="I107" s="153">
        <v>72101501</v>
      </c>
      <c r="J107" s="231">
        <v>19500</v>
      </c>
      <c r="K107" s="254">
        <v>6</v>
      </c>
      <c r="L107" s="231">
        <v>117000</v>
      </c>
      <c r="M107" s="364">
        <v>19142</v>
      </c>
      <c r="N107" s="364">
        <f t="shared" si="7"/>
        <v>114852</v>
      </c>
    </row>
    <row r="108" spans="1:14" ht="26.25" customHeight="1" x14ac:dyDescent="0.25">
      <c r="A108" s="251">
        <v>72</v>
      </c>
      <c r="B108" s="251">
        <v>54560</v>
      </c>
      <c r="C108" s="328" t="s">
        <v>33</v>
      </c>
      <c r="D108" s="328" t="s">
        <v>30</v>
      </c>
      <c r="E108" s="151" t="s">
        <v>31</v>
      </c>
      <c r="F108" s="251">
        <v>0</v>
      </c>
      <c r="G108" s="152">
        <v>12</v>
      </c>
      <c r="H108" s="152">
        <v>12</v>
      </c>
      <c r="I108" s="153">
        <v>72101501</v>
      </c>
      <c r="J108" s="231">
        <v>19500</v>
      </c>
      <c r="K108" s="254">
        <v>8</v>
      </c>
      <c r="L108" s="231">
        <v>156000</v>
      </c>
      <c r="M108" s="364">
        <v>19142</v>
      </c>
      <c r="N108" s="364">
        <f t="shared" si="7"/>
        <v>153136</v>
      </c>
    </row>
    <row r="109" spans="1:14" ht="33" customHeight="1" x14ac:dyDescent="0.25">
      <c r="A109" s="251">
        <v>73</v>
      </c>
      <c r="B109" s="251">
        <v>54560</v>
      </c>
      <c r="C109" s="328" t="s">
        <v>34</v>
      </c>
      <c r="D109" s="328" t="s">
        <v>30</v>
      </c>
      <c r="E109" s="151" t="s">
        <v>31</v>
      </c>
      <c r="F109" s="251">
        <v>0</v>
      </c>
      <c r="G109" s="152">
        <v>22</v>
      </c>
      <c r="H109" s="152">
        <v>22</v>
      </c>
      <c r="I109" s="153">
        <v>72101501</v>
      </c>
      <c r="J109" s="231">
        <v>19500</v>
      </c>
      <c r="K109" s="254">
        <v>15</v>
      </c>
      <c r="L109" s="231">
        <v>292500</v>
      </c>
      <c r="M109" s="364">
        <v>19142</v>
      </c>
      <c r="N109" s="364">
        <f t="shared" si="7"/>
        <v>287130</v>
      </c>
    </row>
    <row r="110" spans="1:14" ht="24" customHeight="1" x14ac:dyDescent="0.25">
      <c r="A110" s="251">
        <v>74</v>
      </c>
      <c r="B110" s="251">
        <v>54560</v>
      </c>
      <c r="C110" s="328" t="s">
        <v>35</v>
      </c>
      <c r="D110" s="328" t="s">
        <v>36</v>
      </c>
      <c r="E110" s="151" t="s">
        <v>18</v>
      </c>
      <c r="F110" s="251">
        <v>0</v>
      </c>
      <c r="G110" s="152">
        <v>22</v>
      </c>
      <c r="H110" s="152">
        <v>22</v>
      </c>
      <c r="I110" s="153">
        <v>72101501</v>
      </c>
      <c r="J110" s="231">
        <v>12000</v>
      </c>
      <c r="K110" s="254">
        <v>22</v>
      </c>
      <c r="L110" s="231">
        <v>264000</v>
      </c>
      <c r="M110" s="364">
        <v>11780</v>
      </c>
      <c r="N110" s="364">
        <f t="shared" si="7"/>
        <v>259160</v>
      </c>
    </row>
    <row r="111" spans="1:14" ht="39.75" customHeight="1" x14ac:dyDescent="0.25">
      <c r="A111" s="251">
        <v>75</v>
      </c>
      <c r="B111" s="251">
        <v>54560</v>
      </c>
      <c r="C111" s="327" t="s">
        <v>116</v>
      </c>
      <c r="D111" s="327"/>
      <c r="E111" s="151" t="s">
        <v>39</v>
      </c>
      <c r="F111" s="251">
        <v>0</v>
      </c>
      <c r="G111" s="152">
        <v>8</v>
      </c>
      <c r="H111" s="152">
        <v>8</v>
      </c>
      <c r="I111" s="153">
        <v>72151402</v>
      </c>
      <c r="J111" s="231">
        <v>22167.333333333332</v>
      </c>
      <c r="K111" s="254">
        <v>6</v>
      </c>
      <c r="L111" s="231">
        <v>133003.98000000001</v>
      </c>
      <c r="M111" s="364">
        <v>21760</v>
      </c>
      <c r="N111" s="364">
        <f t="shared" si="7"/>
        <v>130560</v>
      </c>
    </row>
    <row r="112" spans="1:14" x14ac:dyDescent="0.25">
      <c r="A112" s="176"/>
      <c r="B112" s="176"/>
      <c r="C112" s="177"/>
      <c r="D112" s="177"/>
      <c r="E112" s="178"/>
      <c r="F112" s="176"/>
      <c r="G112" s="179"/>
      <c r="H112" s="179"/>
      <c r="I112" s="180"/>
      <c r="J112" s="65"/>
    </row>
    <row r="113" spans="1:14" x14ac:dyDescent="0.25">
      <c r="A113" s="320" t="s">
        <v>2</v>
      </c>
      <c r="B113" s="320"/>
      <c r="C113" s="320"/>
      <c r="D113" s="320"/>
      <c r="E113" s="320" t="s">
        <v>3</v>
      </c>
      <c r="F113" s="320"/>
      <c r="G113" s="320" t="s">
        <v>4</v>
      </c>
      <c r="H113" s="320"/>
      <c r="I113" s="320"/>
      <c r="J113" s="65"/>
    </row>
    <row r="114" spans="1:14" ht="15" customHeight="1" x14ac:dyDescent="0.25">
      <c r="A114" s="320" t="s">
        <v>51</v>
      </c>
      <c r="B114" s="320"/>
      <c r="C114" s="320"/>
      <c r="D114" s="320"/>
      <c r="E114" s="320" t="s">
        <v>52</v>
      </c>
      <c r="F114" s="320"/>
      <c r="G114" s="320"/>
      <c r="H114" s="320"/>
      <c r="I114" s="320"/>
      <c r="J114" s="359" t="s">
        <v>187</v>
      </c>
      <c r="K114" s="300" t="s">
        <v>183</v>
      </c>
      <c r="L114" s="301"/>
      <c r="M114" s="362" t="s">
        <v>197</v>
      </c>
      <c r="N114" s="362" t="s">
        <v>198</v>
      </c>
    </row>
    <row r="115" spans="1:14" ht="15.75" customHeight="1" x14ac:dyDescent="0.25">
      <c r="A115" s="146" t="s">
        <v>7</v>
      </c>
      <c r="B115" s="249" t="s">
        <v>8</v>
      </c>
      <c r="C115" s="320" t="s">
        <v>9</v>
      </c>
      <c r="D115" s="320"/>
      <c r="E115" s="249" t="s">
        <v>10</v>
      </c>
      <c r="F115" s="148" t="s">
        <v>11</v>
      </c>
      <c r="G115" s="249" t="s">
        <v>12</v>
      </c>
      <c r="H115" s="148" t="s">
        <v>13</v>
      </c>
      <c r="I115" s="249" t="s">
        <v>14</v>
      </c>
      <c r="J115" s="360"/>
      <c r="K115" s="248" t="s">
        <v>185</v>
      </c>
      <c r="L115" s="248" t="s">
        <v>161</v>
      </c>
      <c r="M115" s="363"/>
      <c r="N115" s="363"/>
    </row>
    <row r="116" spans="1:14" ht="38.25" customHeight="1" x14ac:dyDescent="0.25">
      <c r="A116" s="251">
        <v>76</v>
      </c>
      <c r="B116" s="151">
        <v>54611</v>
      </c>
      <c r="C116" s="327" t="s">
        <v>123</v>
      </c>
      <c r="D116" s="327"/>
      <c r="E116" s="151" t="s">
        <v>58</v>
      </c>
      <c r="F116" s="251">
        <v>0</v>
      </c>
      <c r="G116" s="152">
        <v>8</v>
      </c>
      <c r="H116" s="152">
        <v>8</v>
      </c>
      <c r="I116" s="153" t="s">
        <v>124</v>
      </c>
      <c r="J116" s="231">
        <v>102666.66666666667</v>
      </c>
      <c r="K116" s="254">
        <v>4</v>
      </c>
      <c r="L116" s="231">
        <v>410666.68</v>
      </c>
      <c r="M116" s="364">
        <v>100778</v>
      </c>
      <c r="N116" s="364">
        <f t="shared" ref="N116:N131" si="8">M116*K116</f>
        <v>403112</v>
      </c>
    </row>
    <row r="117" spans="1:14" ht="51.75" customHeight="1" x14ac:dyDescent="0.25">
      <c r="A117" s="251">
        <v>77</v>
      </c>
      <c r="B117" s="151">
        <v>54611</v>
      </c>
      <c r="C117" s="318" t="s">
        <v>57</v>
      </c>
      <c r="D117" s="318"/>
      <c r="E117" s="151" t="s">
        <v>58</v>
      </c>
      <c r="F117" s="251">
        <v>0</v>
      </c>
      <c r="G117" s="152">
        <v>10</v>
      </c>
      <c r="H117" s="152">
        <v>10</v>
      </c>
      <c r="I117" s="153" t="s">
        <v>59</v>
      </c>
      <c r="J117" s="231">
        <v>52000</v>
      </c>
      <c r="K117" s="254">
        <v>6</v>
      </c>
      <c r="L117" s="231">
        <v>312000</v>
      </c>
      <c r="M117" s="364">
        <v>51044</v>
      </c>
      <c r="N117" s="364">
        <f t="shared" si="8"/>
        <v>306264</v>
      </c>
    </row>
    <row r="118" spans="1:14" ht="126.75" customHeight="1" x14ac:dyDescent="0.25">
      <c r="A118" s="251">
        <v>78</v>
      </c>
      <c r="B118" s="151">
        <v>54611</v>
      </c>
      <c r="C118" s="347" t="s">
        <v>61</v>
      </c>
      <c r="D118" s="347" t="s">
        <v>62</v>
      </c>
      <c r="E118" s="151" t="s">
        <v>58</v>
      </c>
      <c r="F118" s="251">
        <v>0</v>
      </c>
      <c r="G118" s="152">
        <v>2</v>
      </c>
      <c r="H118" s="152">
        <v>2</v>
      </c>
      <c r="I118" s="153" t="s">
        <v>124</v>
      </c>
      <c r="J118" s="231">
        <v>78906.666666666672</v>
      </c>
      <c r="K118" s="254">
        <v>2</v>
      </c>
      <c r="L118" s="231">
        <v>157813.34</v>
      </c>
      <c r="M118" s="364">
        <v>77455</v>
      </c>
      <c r="N118" s="364">
        <f t="shared" si="8"/>
        <v>154910</v>
      </c>
    </row>
    <row r="119" spans="1:14" ht="48.75" customHeight="1" x14ac:dyDescent="0.25">
      <c r="A119" s="251">
        <v>79</v>
      </c>
      <c r="B119" s="251">
        <v>54622</v>
      </c>
      <c r="C119" s="353" t="s">
        <v>127</v>
      </c>
      <c r="D119" s="353"/>
      <c r="E119" s="151" t="s">
        <v>31</v>
      </c>
      <c r="F119" s="251">
        <v>0</v>
      </c>
      <c r="G119" s="152">
        <v>2</v>
      </c>
      <c r="H119" s="152">
        <v>2</v>
      </c>
      <c r="I119" s="153">
        <v>72101510</v>
      </c>
      <c r="J119" s="231">
        <v>325000</v>
      </c>
      <c r="K119" s="254">
        <v>1</v>
      </c>
      <c r="L119" s="231">
        <v>325000</v>
      </c>
      <c r="M119" s="364">
        <v>319020</v>
      </c>
      <c r="N119" s="364">
        <f t="shared" si="8"/>
        <v>319020</v>
      </c>
    </row>
    <row r="120" spans="1:14" ht="18.75" customHeight="1" x14ac:dyDescent="0.25">
      <c r="A120" s="251">
        <v>80</v>
      </c>
      <c r="B120" s="151">
        <v>54621</v>
      </c>
      <c r="C120" s="318" t="s">
        <v>65</v>
      </c>
      <c r="D120" s="318" t="s">
        <v>66</v>
      </c>
      <c r="E120" s="151" t="s">
        <v>58</v>
      </c>
      <c r="F120" s="251">
        <v>0</v>
      </c>
      <c r="G120" s="152">
        <v>4</v>
      </c>
      <c r="H120" s="152">
        <v>4</v>
      </c>
      <c r="I120" s="153" t="s">
        <v>64</v>
      </c>
      <c r="J120" s="231">
        <v>39000</v>
      </c>
      <c r="K120" s="254">
        <v>2</v>
      </c>
      <c r="L120" s="231">
        <v>78000</v>
      </c>
      <c r="M120" s="364">
        <v>38283</v>
      </c>
      <c r="N120" s="364">
        <f t="shared" si="8"/>
        <v>76566</v>
      </c>
    </row>
    <row r="121" spans="1:14" ht="20.25" customHeight="1" x14ac:dyDescent="0.25">
      <c r="A121" s="251">
        <v>81</v>
      </c>
      <c r="B121" s="151">
        <v>54621</v>
      </c>
      <c r="C121" s="318" t="s">
        <v>67</v>
      </c>
      <c r="D121" s="318" t="s">
        <v>68</v>
      </c>
      <c r="E121" s="151" t="s">
        <v>58</v>
      </c>
      <c r="F121" s="251">
        <v>0</v>
      </c>
      <c r="G121" s="152">
        <v>12</v>
      </c>
      <c r="H121" s="152">
        <v>12</v>
      </c>
      <c r="I121" s="153" t="s">
        <v>64</v>
      </c>
      <c r="J121" s="231">
        <v>95021</v>
      </c>
      <c r="K121" s="254">
        <v>6</v>
      </c>
      <c r="L121" s="231">
        <v>570126</v>
      </c>
      <c r="M121" s="364">
        <v>93273</v>
      </c>
      <c r="N121" s="364">
        <f t="shared" si="8"/>
        <v>559638</v>
      </c>
    </row>
    <row r="122" spans="1:14" ht="23.25" customHeight="1" x14ac:dyDescent="0.25">
      <c r="A122" s="251">
        <v>82</v>
      </c>
      <c r="B122" s="151">
        <v>54621</v>
      </c>
      <c r="C122" s="318" t="s">
        <v>69</v>
      </c>
      <c r="D122" s="318" t="s">
        <v>70</v>
      </c>
      <c r="E122" s="151" t="s">
        <v>58</v>
      </c>
      <c r="F122" s="251">
        <v>0</v>
      </c>
      <c r="G122" s="152">
        <v>2</v>
      </c>
      <c r="H122" s="152">
        <v>2</v>
      </c>
      <c r="I122" s="153" t="s">
        <v>64</v>
      </c>
      <c r="J122" s="231">
        <v>65000</v>
      </c>
      <c r="K122" s="254">
        <v>2</v>
      </c>
      <c r="L122" s="231">
        <v>130000</v>
      </c>
      <c r="M122" s="364">
        <v>63804</v>
      </c>
      <c r="N122" s="364">
        <f t="shared" si="8"/>
        <v>127608</v>
      </c>
    </row>
    <row r="123" spans="1:14" ht="27" customHeight="1" x14ac:dyDescent="0.25">
      <c r="A123" s="251">
        <v>83</v>
      </c>
      <c r="B123" s="151">
        <v>54621</v>
      </c>
      <c r="C123" s="318" t="s">
        <v>71</v>
      </c>
      <c r="D123" s="318" t="s">
        <v>72</v>
      </c>
      <c r="E123" s="151" t="s">
        <v>58</v>
      </c>
      <c r="F123" s="251">
        <v>0</v>
      </c>
      <c r="G123" s="152">
        <v>12</v>
      </c>
      <c r="H123" s="152">
        <v>12</v>
      </c>
      <c r="I123" s="153" t="s">
        <v>64</v>
      </c>
      <c r="J123" s="231">
        <v>67450</v>
      </c>
      <c r="K123" s="254">
        <v>5</v>
      </c>
      <c r="L123" s="231">
        <v>337250</v>
      </c>
      <c r="M123" s="364">
        <v>66209</v>
      </c>
      <c r="N123" s="364">
        <f t="shared" si="8"/>
        <v>331045</v>
      </c>
    </row>
    <row r="124" spans="1:14" ht="26.25" customHeight="1" x14ac:dyDescent="0.25">
      <c r="A124" s="251">
        <v>84</v>
      </c>
      <c r="B124" s="151">
        <v>54621</v>
      </c>
      <c r="C124" s="318" t="s">
        <v>73</v>
      </c>
      <c r="D124" s="318" t="s">
        <v>74</v>
      </c>
      <c r="E124" s="151" t="s">
        <v>58</v>
      </c>
      <c r="F124" s="251">
        <v>0</v>
      </c>
      <c r="G124" s="152">
        <v>2</v>
      </c>
      <c r="H124" s="152">
        <v>2</v>
      </c>
      <c r="I124" s="153" t="s">
        <v>64</v>
      </c>
      <c r="J124" s="231">
        <v>119880</v>
      </c>
      <c r="K124" s="254">
        <v>2</v>
      </c>
      <c r="L124" s="231">
        <v>239760</v>
      </c>
      <c r="M124" s="364">
        <v>117675</v>
      </c>
      <c r="N124" s="364">
        <f t="shared" si="8"/>
        <v>235350</v>
      </c>
    </row>
    <row r="125" spans="1:14" ht="21.75" customHeight="1" x14ac:dyDescent="0.25">
      <c r="A125" s="251">
        <v>85</v>
      </c>
      <c r="B125" s="151">
        <v>54621</v>
      </c>
      <c r="C125" s="318" t="s">
        <v>75</v>
      </c>
      <c r="D125" s="318" t="s">
        <v>76</v>
      </c>
      <c r="E125" s="151" t="s">
        <v>39</v>
      </c>
      <c r="F125" s="251">
        <v>0</v>
      </c>
      <c r="G125" s="152">
        <v>10</v>
      </c>
      <c r="H125" s="152">
        <v>10</v>
      </c>
      <c r="I125" s="153" t="s">
        <v>64</v>
      </c>
      <c r="J125" s="231">
        <v>45000</v>
      </c>
      <c r="K125" s="254">
        <v>6</v>
      </c>
      <c r="L125" s="231">
        <v>270000</v>
      </c>
      <c r="M125" s="364">
        <v>44172</v>
      </c>
      <c r="N125" s="364">
        <f t="shared" si="8"/>
        <v>265032</v>
      </c>
    </row>
    <row r="126" spans="1:14" ht="170.25" customHeight="1" x14ac:dyDescent="0.25">
      <c r="A126" s="251">
        <v>86</v>
      </c>
      <c r="B126" s="151">
        <v>54621</v>
      </c>
      <c r="C126" s="318" t="s">
        <v>77</v>
      </c>
      <c r="D126" s="318" t="s">
        <v>78</v>
      </c>
      <c r="E126" s="151" t="s">
        <v>31</v>
      </c>
      <c r="F126" s="251">
        <v>0</v>
      </c>
      <c r="G126" s="152">
        <v>18</v>
      </c>
      <c r="H126" s="152">
        <v>18</v>
      </c>
      <c r="I126" s="153" t="s">
        <v>64</v>
      </c>
      <c r="J126" s="231">
        <v>96606.666666666672</v>
      </c>
      <c r="K126" s="254">
        <v>12</v>
      </c>
      <c r="L126" s="231">
        <v>1159280.04</v>
      </c>
      <c r="M126" s="364">
        <v>94830</v>
      </c>
      <c r="N126" s="364">
        <f t="shared" si="8"/>
        <v>1137960</v>
      </c>
    </row>
    <row r="127" spans="1:14" ht="39" customHeight="1" x14ac:dyDescent="0.25">
      <c r="A127" s="251">
        <v>87</v>
      </c>
      <c r="B127" s="151">
        <v>54621</v>
      </c>
      <c r="C127" s="318" t="s">
        <v>79</v>
      </c>
      <c r="D127" s="318" t="s">
        <v>80</v>
      </c>
      <c r="E127" s="151" t="s">
        <v>39</v>
      </c>
      <c r="F127" s="251">
        <v>0</v>
      </c>
      <c r="G127" s="152">
        <v>21</v>
      </c>
      <c r="H127" s="152">
        <v>21</v>
      </c>
      <c r="I127" s="153" t="s">
        <v>64</v>
      </c>
      <c r="J127" s="231">
        <v>152983.33333333334</v>
      </c>
      <c r="K127" s="254">
        <v>15</v>
      </c>
      <c r="L127" s="231">
        <v>2294749.9499999997</v>
      </c>
      <c r="M127" s="364">
        <v>150169</v>
      </c>
      <c r="N127" s="364">
        <f t="shared" si="8"/>
        <v>2252535</v>
      </c>
    </row>
    <row r="128" spans="1:14" ht="107.25" customHeight="1" x14ac:dyDescent="0.25">
      <c r="A128" s="251">
        <v>88</v>
      </c>
      <c r="B128" s="151">
        <v>54621</v>
      </c>
      <c r="C128" s="321" t="s">
        <v>81</v>
      </c>
      <c r="D128" s="322"/>
      <c r="E128" s="151" t="s">
        <v>31</v>
      </c>
      <c r="F128" s="251">
        <v>0</v>
      </c>
      <c r="G128" s="152">
        <v>9</v>
      </c>
      <c r="H128" s="152">
        <v>9</v>
      </c>
      <c r="I128" s="153" t="s">
        <v>64</v>
      </c>
      <c r="J128" s="231">
        <v>586625</v>
      </c>
      <c r="K128" s="254">
        <v>6</v>
      </c>
      <c r="L128" s="231">
        <v>3519750</v>
      </c>
      <c r="M128" s="364">
        <v>575832</v>
      </c>
      <c r="N128" s="364">
        <f t="shared" si="8"/>
        <v>3454992</v>
      </c>
    </row>
    <row r="129" spans="1:14" ht="161.25" customHeight="1" x14ac:dyDescent="0.25">
      <c r="A129" s="251">
        <v>89</v>
      </c>
      <c r="B129" s="151">
        <v>54621</v>
      </c>
      <c r="C129" s="318" t="s">
        <v>86</v>
      </c>
      <c r="D129" s="318" t="s">
        <v>87</v>
      </c>
      <c r="E129" s="151" t="s">
        <v>31</v>
      </c>
      <c r="F129" s="251">
        <v>0</v>
      </c>
      <c r="G129" s="152">
        <v>9</v>
      </c>
      <c r="H129" s="152">
        <v>9</v>
      </c>
      <c r="I129" s="153" t="s">
        <v>64</v>
      </c>
      <c r="J129" s="231">
        <v>520000</v>
      </c>
      <c r="K129" s="254">
        <v>5</v>
      </c>
      <c r="L129" s="231">
        <v>2600000</v>
      </c>
      <c r="M129" s="364">
        <v>510432</v>
      </c>
      <c r="N129" s="364">
        <f t="shared" si="8"/>
        <v>2552160</v>
      </c>
    </row>
    <row r="130" spans="1:14" ht="30.75" customHeight="1" x14ac:dyDescent="0.25">
      <c r="A130" s="251">
        <v>90</v>
      </c>
      <c r="B130" s="151">
        <v>54621</v>
      </c>
      <c r="C130" s="318" t="s">
        <v>94</v>
      </c>
      <c r="D130" s="318"/>
      <c r="E130" s="151" t="s">
        <v>128</v>
      </c>
      <c r="F130" s="251">
        <v>0</v>
      </c>
      <c r="G130" s="152">
        <v>20</v>
      </c>
      <c r="H130" s="152">
        <v>20</v>
      </c>
      <c r="I130" s="153" t="s">
        <v>64</v>
      </c>
      <c r="J130" s="231">
        <v>45000</v>
      </c>
      <c r="K130" s="254">
        <v>15</v>
      </c>
      <c r="L130" s="231">
        <v>675000</v>
      </c>
      <c r="M130" s="364">
        <v>44172</v>
      </c>
      <c r="N130" s="364">
        <f t="shared" si="8"/>
        <v>662580</v>
      </c>
    </row>
    <row r="131" spans="1:14" ht="79.5" customHeight="1" x14ac:dyDescent="0.25">
      <c r="A131" s="251">
        <v>91</v>
      </c>
      <c r="B131" s="151">
        <v>54621</v>
      </c>
      <c r="C131" s="318" t="s">
        <v>92</v>
      </c>
      <c r="D131" s="318" t="s">
        <v>93</v>
      </c>
      <c r="E131" s="151" t="s">
        <v>31</v>
      </c>
      <c r="F131" s="251">
        <v>0</v>
      </c>
      <c r="G131" s="152">
        <v>21</v>
      </c>
      <c r="H131" s="152">
        <v>21</v>
      </c>
      <c r="I131" s="153" t="s">
        <v>64</v>
      </c>
      <c r="J131" s="231">
        <v>444000.66666666669</v>
      </c>
      <c r="K131" s="254">
        <v>10</v>
      </c>
      <c r="L131" s="231">
        <v>4440006.7</v>
      </c>
      <c r="M131" s="364">
        <v>435832</v>
      </c>
      <c r="N131" s="364">
        <f t="shared" si="8"/>
        <v>4358320</v>
      </c>
    </row>
    <row r="132" spans="1:14" x14ac:dyDescent="0.25">
      <c r="A132" s="181"/>
      <c r="B132" s="181"/>
      <c r="C132" s="182"/>
      <c r="D132" s="182"/>
      <c r="E132" s="183"/>
      <c r="F132" s="181"/>
      <c r="G132" s="184"/>
      <c r="H132" s="184"/>
      <c r="I132" s="185"/>
      <c r="J132" s="65"/>
      <c r="M132" s="361">
        <v>0</v>
      </c>
    </row>
    <row r="133" spans="1:14" x14ac:dyDescent="0.25">
      <c r="A133" s="320" t="s">
        <v>2</v>
      </c>
      <c r="B133" s="320"/>
      <c r="C133" s="320"/>
      <c r="D133" s="320"/>
      <c r="E133" s="320" t="s">
        <v>3</v>
      </c>
      <c r="F133" s="320"/>
      <c r="G133" s="320" t="s">
        <v>4</v>
      </c>
      <c r="H133" s="320"/>
      <c r="I133" s="320"/>
      <c r="J133" s="65"/>
    </row>
    <row r="134" spans="1:14" ht="15" customHeight="1" x14ac:dyDescent="0.25">
      <c r="A134" s="320" t="s">
        <v>95</v>
      </c>
      <c r="B134" s="320"/>
      <c r="C134" s="320"/>
      <c r="D134" s="320"/>
      <c r="E134" s="320" t="s">
        <v>96</v>
      </c>
      <c r="F134" s="320"/>
      <c r="G134" s="320"/>
      <c r="H134" s="320"/>
      <c r="I134" s="320"/>
      <c r="J134" s="359" t="s">
        <v>187</v>
      </c>
      <c r="K134" s="300" t="s">
        <v>183</v>
      </c>
      <c r="L134" s="301"/>
      <c r="M134" s="362" t="s">
        <v>197</v>
      </c>
      <c r="N134" s="362" t="s">
        <v>198</v>
      </c>
    </row>
    <row r="135" spans="1:14" ht="23.25" customHeight="1" x14ac:dyDescent="0.25">
      <c r="A135" s="146" t="s">
        <v>7</v>
      </c>
      <c r="B135" s="249" t="s">
        <v>8</v>
      </c>
      <c r="C135" s="320" t="s">
        <v>9</v>
      </c>
      <c r="D135" s="320"/>
      <c r="E135" s="249" t="s">
        <v>10</v>
      </c>
      <c r="F135" s="148" t="s">
        <v>11</v>
      </c>
      <c r="G135" s="249" t="s">
        <v>12</v>
      </c>
      <c r="H135" s="148" t="s">
        <v>13</v>
      </c>
      <c r="I135" s="249" t="s">
        <v>14</v>
      </c>
      <c r="J135" s="360"/>
      <c r="K135" s="248" t="s">
        <v>185</v>
      </c>
      <c r="L135" s="248" t="s">
        <v>161</v>
      </c>
      <c r="M135" s="363"/>
      <c r="N135" s="363"/>
    </row>
    <row r="136" spans="1:14" ht="41.25" customHeight="1" x14ac:dyDescent="0.25">
      <c r="A136" s="251">
        <v>92</v>
      </c>
      <c r="B136" s="251">
        <v>54740</v>
      </c>
      <c r="C136" s="327" t="s">
        <v>97</v>
      </c>
      <c r="D136" s="327" t="s">
        <v>98</v>
      </c>
      <c r="E136" s="151" t="s">
        <v>18</v>
      </c>
      <c r="F136" s="251">
        <v>0</v>
      </c>
      <c r="G136" s="152">
        <v>105</v>
      </c>
      <c r="H136" s="152">
        <v>105</v>
      </c>
      <c r="I136" s="153">
        <v>73151801</v>
      </c>
      <c r="J136" s="231">
        <v>65000</v>
      </c>
      <c r="K136" s="254">
        <v>89</v>
      </c>
      <c r="L136" s="231">
        <v>5785000</v>
      </c>
      <c r="M136" s="364">
        <v>63804</v>
      </c>
      <c r="N136" s="364">
        <f t="shared" ref="N136:N142" si="9">M136*K136</f>
        <v>5678556</v>
      </c>
    </row>
    <row r="137" spans="1:14" ht="35.25" customHeight="1" x14ac:dyDescent="0.25">
      <c r="A137" s="251">
        <v>93</v>
      </c>
      <c r="B137" s="151">
        <v>54760</v>
      </c>
      <c r="C137" s="328" t="s">
        <v>101</v>
      </c>
      <c r="D137" s="328"/>
      <c r="E137" s="151" t="s">
        <v>31</v>
      </c>
      <c r="F137" s="251">
        <v>0</v>
      </c>
      <c r="G137" s="152">
        <v>8</v>
      </c>
      <c r="H137" s="152">
        <v>8</v>
      </c>
      <c r="I137" s="153">
        <v>72154032</v>
      </c>
      <c r="J137" s="231">
        <v>219706.66666666666</v>
      </c>
      <c r="K137" s="254">
        <v>4</v>
      </c>
      <c r="L137" s="231">
        <v>878826.68</v>
      </c>
      <c r="M137" s="364">
        <v>215665</v>
      </c>
      <c r="N137" s="364">
        <f t="shared" si="9"/>
        <v>862660</v>
      </c>
    </row>
    <row r="138" spans="1:14" ht="27" customHeight="1" x14ac:dyDescent="0.25">
      <c r="A138" s="251">
        <v>94</v>
      </c>
      <c r="B138" s="151">
        <v>54760</v>
      </c>
      <c r="C138" s="328" t="s">
        <v>102</v>
      </c>
      <c r="D138" s="328" t="s">
        <v>103</v>
      </c>
      <c r="E138" s="151" t="s">
        <v>18</v>
      </c>
      <c r="F138" s="251">
        <v>0</v>
      </c>
      <c r="G138" s="152">
        <v>8</v>
      </c>
      <c r="H138" s="152">
        <v>8</v>
      </c>
      <c r="I138" s="153">
        <v>72154032</v>
      </c>
      <c r="J138" s="231">
        <v>354266.66666666669</v>
      </c>
      <c r="K138" s="254">
        <v>3</v>
      </c>
      <c r="L138" s="231">
        <v>1062800.01</v>
      </c>
      <c r="M138" s="364">
        <v>347749</v>
      </c>
      <c r="N138" s="364">
        <f t="shared" si="9"/>
        <v>1043247</v>
      </c>
    </row>
    <row r="139" spans="1:14" ht="37.5" customHeight="1" x14ac:dyDescent="0.25">
      <c r="A139" s="251">
        <v>95</v>
      </c>
      <c r="B139" s="151">
        <v>54760</v>
      </c>
      <c r="C139" s="328" t="s">
        <v>104</v>
      </c>
      <c r="D139" s="328" t="s">
        <v>105</v>
      </c>
      <c r="E139" s="151" t="s">
        <v>18</v>
      </c>
      <c r="F139" s="251">
        <v>0</v>
      </c>
      <c r="G139" s="152">
        <v>15</v>
      </c>
      <c r="H139" s="152">
        <v>15</v>
      </c>
      <c r="I139" s="153">
        <v>72153605</v>
      </c>
      <c r="J139" s="231">
        <v>168943.33333333334</v>
      </c>
      <c r="K139" s="254">
        <v>9</v>
      </c>
      <c r="L139" s="231">
        <v>1520489.97</v>
      </c>
      <c r="M139" s="364">
        <v>165835</v>
      </c>
      <c r="N139" s="364">
        <f t="shared" si="9"/>
        <v>1492515</v>
      </c>
    </row>
    <row r="140" spans="1:14" ht="35.25" customHeight="1" x14ac:dyDescent="0.25">
      <c r="A140" s="251">
        <v>96</v>
      </c>
      <c r="B140" s="151">
        <v>54760</v>
      </c>
      <c r="C140" s="329" t="s">
        <v>106</v>
      </c>
      <c r="D140" s="330" t="s">
        <v>107</v>
      </c>
      <c r="E140" s="151" t="s">
        <v>31</v>
      </c>
      <c r="F140" s="251">
        <v>0</v>
      </c>
      <c r="G140" s="152">
        <v>4</v>
      </c>
      <c r="H140" s="152">
        <v>4</v>
      </c>
      <c r="I140" s="153">
        <v>72153605</v>
      </c>
      <c r="J140" s="231">
        <v>420000</v>
      </c>
      <c r="K140" s="254">
        <v>2</v>
      </c>
      <c r="L140" s="231">
        <v>840000</v>
      </c>
      <c r="M140" s="364">
        <v>412272</v>
      </c>
      <c r="N140" s="364">
        <f t="shared" si="9"/>
        <v>824544</v>
      </c>
    </row>
    <row r="141" spans="1:14" ht="32.25" customHeight="1" x14ac:dyDescent="0.25">
      <c r="A141" s="251">
        <v>97</v>
      </c>
      <c r="B141" s="151">
        <v>54730</v>
      </c>
      <c r="C141" s="327" t="s">
        <v>129</v>
      </c>
      <c r="D141" s="327" t="s">
        <v>130</v>
      </c>
      <c r="E141" s="151" t="s">
        <v>18</v>
      </c>
      <c r="F141" s="251">
        <v>0</v>
      </c>
      <c r="G141" s="152">
        <v>65</v>
      </c>
      <c r="H141" s="152">
        <v>65</v>
      </c>
      <c r="I141" s="153">
        <v>73181104</v>
      </c>
      <c r="J141" s="231">
        <v>28511.666666666668</v>
      </c>
      <c r="K141" s="254">
        <v>28</v>
      </c>
      <c r="L141" s="231">
        <v>798326.76</v>
      </c>
      <c r="M141" s="364">
        <v>27988</v>
      </c>
      <c r="N141" s="364">
        <f t="shared" si="9"/>
        <v>783664</v>
      </c>
    </row>
    <row r="142" spans="1:14" ht="47.25" customHeight="1" x14ac:dyDescent="0.25">
      <c r="A142" s="251">
        <v>98</v>
      </c>
      <c r="B142" s="151">
        <v>54790</v>
      </c>
      <c r="C142" s="327" t="s">
        <v>119</v>
      </c>
      <c r="D142" s="327" t="s">
        <v>120</v>
      </c>
      <c r="E142" s="151" t="s">
        <v>18</v>
      </c>
      <c r="F142" s="251">
        <v>0</v>
      </c>
      <c r="G142" s="152">
        <v>150</v>
      </c>
      <c r="H142" s="152">
        <v>150</v>
      </c>
      <c r="I142" s="153">
        <v>72153501</v>
      </c>
      <c r="J142" s="231">
        <v>56596.666666666664</v>
      </c>
      <c r="K142" s="254">
        <v>98</v>
      </c>
      <c r="L142" s="231">
        <v>5546473.6600000001</v>
      </c>
      <c r="M142" s="364">
        <v>55556</v>
      </c>
      <c r="N142" s="364">
        <f t="shared" si="9"/>
        <v>5444488</v>
      </c>
    </row>
    <row r="143" spans="1:14" x14ac:dyDescent="0.25">
      <c r="A143" s="181"/>
      <c r="B143" s="183"/>
      <c r="C143" s="186"/>
      <c r="D143" s="186"/>
      <c r="E143" s="187"/>
      <c r="F143" s="181"/>
      <c r="G143" s="181"/>
      <c r="H143" s="181"/>
      <c r="I143" s="188"/>
      <c r="J143" s="65"/>
    </row>
    <row r="144" spans="1:14" x14ac:dyDescent="0.25">
      <c r="A144" s="189" t="s">
        <v>131</v>
      </c>
      <c r="B144" s="189"/>
      <c r="C144" s="189"/>
      <c r="D144" s="189"/>
      <c r="E144" s="335" t="s">
        <v>1</v>
      </c>
      <c r="F144" s="335"/>
      <c r="G144" s="335"/>
      <c r="H144" s="335"/>
      <c r="I144" s="222">
        <v>164000001829</v>
      </c>
      <c r="J144" s="65"/>
    </row>
    <row r="145" spans="1:14" x14ac:dyDescent="0.25">
      <c r="A145" s="332" t="s">
        <v>2</v>
      </c>
      <c r="B145" s="332"/>
      <c r="C145" s="332"/>
      <c r="D145" s="332"/>
      <c r="E145" s="320" t="s">
        <v>3</v>
      </c>
      <c r="F145" s="320"/>
      <c r="G145" s="320" t="s">
        <v>4</v>
      </c>
      <c r="H145" s="320"/>
      <c r="I145" s="320"/>
      <c r="J145" s="65"/>
    </row>
    <row r="146" spans="1:14" ht="15" customHeight="1" x14ac:dyDescent="0.25">
      <c r="A146" s="320" t="s">
        <v>5</v>
      </c>
      <c r="B146" s="320"/>
      <c r="C146" s="320"/>
      <c r="D146" s="320"/>
      <c r="E146" s="320" t="s">
        <v>6</v>
      </c>
      <c r="F146" s="320"/>
      <c r="G146" s="320"/>
      <c r="H146" s="320"/>
      <c r="I146" s="320"/>
      <c r="J146" s="359" t="s">
        <v>187</v>
      </c>
      <c r="K146" s="300" t="s">
        <v>183</v>
      </c>
      <c r="L146" s="301"/>
      <c r="M146" s="362" t="s">
        <v>197</v>
      </c>
      <c r="N146" s="362" t="s">
        <v>198</v>
      </c>
    </row>
    <row r="147" spans="1:14" ht="27.75" customHeight="1" x14ac:dyDescent="0.25">
      <c r="A147" s="249" t="s">
        <v>7</v>
      </c>
      <c r="B147" s="249" t="s">
        <v>8</v>
      </c>
      <c r="C147" s="320" t="s">
        <v>9</v>
      </c>
      <c r="D147" s="320"/>
      <c r="E147" s="249" t="s">
        <v>10</v>
      </c>
      <c r="F147" s="148" t="s">
        <v>11</v>
      </c>
      <c r="G147" s="249" t="s">
        <v>12</v>
      </c>
      <c r="H147" s="148" t="s">
        <v>13</v>
      </c>
      <c r="I147" s="249" t="s">
        <v>14</v>
      </c>
      <c r="J147" s="360"/>
      <c r="K147" s="248" t="s">
        <v>185</v>
      </c>
      <c r="L147" s="248" t="s">
        <v>161</v>
      </c>
      <c r="M147" s="363"/>
      <c r="N147" s="363"/>
    </row>
    <row r="148" spans="1:14" x14ac:dyDescent="0.25">
      <c r="A148" s="251"/>
      <c r="B148" s="349" t="s">
        <v>132</v>
      </c>
      <c r="C148" s="349"/>
      <c r="D148" s="349"/>
      <c r="E148" s="349"/>
      <c r="F148" s="349"/>
      <c r="G148" s="349"/>
      <c r="H148" s="349"/>
      <c r="I148" s="349"/>
      <c r="J148" s="65"/>
    </row>
    <row r="149" spans="1:14" x14ac:dyDescent="0.25">
      <c r="A149" s="251">
        <v>99</v>
      </c>
      <c r="B149" s="251">
        <v>54310</v>
      </c>
      <c r="C149" s="327" t="s">
        <v>133</v>
      </c>
      <c r="D149" s="327" t="s">
        <v>134</v>
      </c>
      <c r="E149" s="190" t="s">
        <v>18</v>
      </c>
      <c r="F149" s="251">
        <v>0</v>
      </c>
      <c r="G149" s="191">
        <f>153.4*2.5</f>
        <v>383.5</v>
      </c>
      <c r="H149" s="191">
        <f>153.4*2.5</f>
        <v>383.5</v>
      </c>
      <c r="I149" s="153">
        <v>72141510</v>
      </c>
      <c r="J149" s="231">
        <v>18941</v>
      </c>
      <c r="K149" s="254">
        <v>285.5</v>
      </c>
      <c r="L149" s="231">
        <v>5407655.5</v>
      </c>
      <c r="M149" s="364">
        <v>18593</v>
      </c>
      <c r="N149" s="364">
        <f t="shared" ref="N149:N150" si="10">M149*K149</f>
        <v>5308301.5</v>
      </c>
    </row>
    <row r="150" spans="1:14" ht="30.75" customHeight="1" x14ac:dyDescent="0.25">
      <c r="A150" s="251">
        <v>100</v>
      </c>
      <c r="B150" s="251">
        <v>54310</v>
      </c>
      <c r="C150" s="318" t="s">
        <v>17</v>
      </c>
      <c r="D150" s="318"/>
      <c r="E150" s="190" t="s">
        <v>18</v>
      </c>
      <c r="F150" s="251">
        <v>0</v>
      </c>
      <c r="G150" s="191">
        <v>14.88</v>
      </c>
      <c r="H150" s="191">
        <v>14.88</v>
      </c>
      <c r="I150" s="153">
        <v>72141510</v>
      </c>
      <c r="J150" s="231">
        <v>19518.333333333332</v>
      </c>
      <c r="K150" s="220">
        <v>7.88</v>
      </c>
      <c r="L150" s="231">
        <v>153804.44040000002</v>
      </c>
      <c r="M150" s="364">
        <v>19160</v>
      </c>
      <c r="N150" s="364">
        <f t="shared" si="10"/>
        <v>150980.79999999999</v>
      </c>
    </row>
    <row r="151" spans="1:14" x14ac:dyDescent="0.25">
      <c r="A151" s="343"/>
      <c r="B151" s="343"/>
      <c r="C151" s="343"/>
      <c r="D151" s="343"/>
      <c r="E151" s="343"/>
      <c r="F151" s="343"/>
      <c r="G151" s="343"/>
      <c r="H151" s="343"/>
      <c r="I151" s="343"/>
      <c r="J151" s="65"/>
    </row>
    <row r="152" spans="1:14" x14ac:dyDescent="0.25">
      <c r="A152" s="348" t="s">
        <v>2</v>
      </c>
      <c r="B152" s="348"/>
      <c r="C152" s="348"/>
      <c r="D152" s="348"/>
      <c r="E152" s="348" t="s">
        <v>3</v>
      </c>
      <c r="F152" s="348"/>
      <c r="G152" s="348" t="s">
        <v>4</v>
      </c>
      <c r="H152" s="348"/>
      <c r="I152" s="348"/>
      <c r="J152" s="65"/>
    </row>
    <row r="153" spans="1:14" ht="15" customHeight="1" x14ac:dyDescent="0.25">
      <c r="A153" s="348" t="s">
        <v>27</v>
      </c>
      <c r="B153" s="348"/>
      <c r="C153" s="348"/>
      <c r="D153" s="348"/>
      <c r="E153" s="348" t="s">
        <v>126</v>
      </c>
      <c r="F153" s="348"/>
      <c r="G153" s="348"/>
      <c r="H153" s="348"/>
      <c r="I153" s="348"/>
      <c r="J153" s="359" t="s">
        <v>187</v>
      </c>
      <c r="K153" s="300" t="s">
        <v>183</v>
      </c>
      <c r="L153" s="301"/>
      <c r="M153" s="362" t="s">
        <v>197</v>
      </c>
      <c r="N153" s="362" t="s">
        <v>198</v>
      </c>
    </row>
    <row r="154" spans="1:14" ht="33.75" customHeight="1" x14ac:dyDescent="0.25">
      <c r="A154" s="192" t="s">
        <v>7</v>
      </c>
      <c r="B154" s="252" t="s">
        <v>8</v>
      </c>
      <c r="C154" s="348" t="s">
        <v>9</v>
      </c>
      <c r="D154" s="348"/>
      <c r="E154" s="252" t="s">
        <v>10</v>
      </c>
      <c r="F154" s="194" t="s">
        <v>11</v>
      </c>
      <c r="G154" s="252" t="s">
        <v>12</v>
      </c>
      <c r="H154" s="194" t="s">
        <v>13</v>
      </c>
      <c r="I154" s="252" t="s">
        <v>14</v>
      </c>
      <c r="J154" s="360"/>
      <c r="K154" s="248" t="s">
        <v>185</v>
      </c>
      <c r="L154" s="248" t="s">
        <v>161</v>
      </c>
      <c r="M154" s="363"/>
      <c r="N154" s="363"/>
    </row>
    <row r="155" spans="1:14" ht="23.25" customHeight="1" x14ac:dyDescent="0.25">
      <c r="A155" s="195">
        <v>101</v>
      </c>
      <c r="B155" s="195">
        <v>54560</v>
      </c>
      <c r="C155" s="328" t="s">
        <v>111</v>
      </c>
      <c r="D155" s="328"/>
      <c r="E155" s="196" t="s">
        <v>18</v>
      </c>
      <c r="F155" s="195">
        <v>0</v>
      </c>
      <c r="G155" s="197">
        <v>431</v>
      </c>
      <c r="H155" s="197">
        <v>431</v>
      </c>
      <c r="I155" s="198">
        <v>72101501</v>
      </c>
      <c r="J155" s="231">
        <v>12000</v>
      </c>
      <c r="K155" s="254">
        <v>400</v>
      </c>
      <c r="L155" s="231">
        <v>4800000</v>
      </c>
      <c r="M155" s="364">
        <v>11780</v>
      </c>
      <c r="N155" s="364">
        <f t="shared" ref="N155:N160" si="11">M155*K155</f>
        <v>4712000</v>
      </c>
    </row>
    <row r="156" spans="1:14" ht="45" customHeight="1" x14ac:dyDescent="0.25">
      <c r="A156" s="195">
        <v>102</v>
      </c>
      <c r="B156" s="199">
        <v>54522</v>
      </c>
      <c r="C156" s="318" t="s">
        <v>38</v>
      </c>
      <c r="D156" s="318"/>
      <c r="E156" s="199" t="s">
        <v>39</v>
      </c>
      <c r="F156" s="195">
        <v>0</v>
      </c>
      <c r="G156" s="167">
        <v>80</v>
      </c>
      <c r="H156" s="167">
        <v>80</v>
      </c>
      <c r="I156" s="198">
        <v>72152601</v>
      </c>
      <c r="J156" s="231">
        <v>35000</v>
      </c>
      <c r="K156" s="254">
        <v>60</v>
      </c>
      <c r="L156" s="231">
        <v>2100000</v>
      </c>
      <c r="M156" s="364">
        <v>34356</v>
      </c>
      <c r="N156" s="364">
        <f t="shared" si="11"/>
        <v>2061360</v>
      </c>
    </row>
    <row r="157" spans="1:14" ht="36" customHeight="1" x14ac:dyDescent="0.25">
      <c r="A157" s="195">
        <v>103</v>
      </c>
      <c r="B157" s="199">
        <v>54522</v>
      </c>
      <c r="C157" s="318" t="s">
        <v>40</v>
      </c>
      <c r="D157" s="318" t="s">
        <v>114</v>
      </c>
      <c r="E157" s="199" t="s">
        <v>18</v>
      </c>
      <c r="F157" s="195">
        <v>0</v>
      </c>
      <c r="G157" s="167">
        <v>160</v>
      </c>
      <c r="H157" s="167">
        <v>160</v>
      </c>
      <c r="I157" s="198">
        <v>72152601</v>
      </c>
      <c r="J157" s="231">
        <v>38000</v>
      </c>
      <c r="K157" s="254">
        <v>140</v>
      </c>
      <c r="L157" s="231">
        <v>5320000</v>
      </c>
      <c r="M157" s="364">
        <v>37301</v>
      </c>
      <c r="N157" s="364">
        <f t="shared" si="11"/>
        <v>5222140</v>
      </c>
    </row>
    <row r="158" spans="1:14" ht="32.25" customHeight="1" x14ac:dyDescent="0.25">
      <c r="A158" s="195">
        <v>104</v>
      </c>
      <c r="B158" s="195">
        <v>54560</v>
      </c>
      <c r="C158" s="327" t="s">
        <v>115</v>
      </c>
      <c r="D158" s="327"/>
      <c r="E158" s="199" t="s">
        <v>18</v>
      </c>
      <c r="F158" s="195">
        <v>0</v>
      </c>
      <c r="G158" s="197">
        <v>27.45</v>
      </c>
      <c r="H158" s="167">
        <v>27.45</v>
      </c>
      <c r="I158" s="198">
        <v>72153204</v>
      </c>
      <c r="J158" s="231">
        <v>23400</v>
      </c>
      <c r="K158" s="220">
        <v>20.45</v>
      </c>
      <c r="L158" s="231">
        <v>478530</v>
      </c>
      <c r="M158" s="364">
        <v>22970</v>
      </c>
      <c r="N158" s="364">
        <f t="shared" si="11"/>
        <v>469736.5</v>
      </c>
    </row>
    <row r="159" spans="1:14" ht="28.5" customHeight="1" x14ac:dyDescent="0.25">
      <c r="A159" s="195">
        <v>105</v>
      </c>
      <c r="B159" s="199">
        <v>54522</v>
      </c>
      <c r="C159" s="328" t="s">
        <v>117</v>
      </c>
      <c r="D159" s="328" t="s">
        <v>118</v>
      </c>
      <c r="E159" s="199" t="s">
        <v>18</v>
      </c>
      <c r="F159" s="195">
        <v>0</v>
      </c>
      <c r="G159" s="167">
        <v>60</v>
      </c>
      <c r="H159" s="167">
        <v>60</v>
      </c>
      <c r="I159" s="198">
        <v>72152605</v>
      </c>
      <c r="J159" s="231">
        <v>39000</v>
      </c>
      <c r="K159" s="254">
        <v>45</v>
      </c>
      <c r="L159" s="231">
        <v>1755000</v>
      </c>
      <c r="M159" s="364">
        <v>38283</v>
      </c>
      <c r="N159" s="364">
        <f t="shared" si="11"/>
        <v>1722735</v>
      </c>
    </row>
    <row r="160" spans="1:14" ht="24.75" customHeight="1" x14ac:dyDescent="0.25">
      <c r="A160" s="195">
        <v>106</v>
      </c>
      <c r="B160" s="195">
        <v>54560</v>
      </c>
      <c r="C160" s="327" t="s">
        <v>116</v>
      </c>
      <c r="D160" s="327"/>
      <c r="E160" s="199" t="s">
        <v>39</v>
      </c>
      <c r="F160" s="198">
        <v>0</v>
      </c>
      <c r="G160" s="198">
        <v>31.24</v>
      </c>
      <c r="H160" s="198">
        <v>31.24</v>
      </c>
      <c r="I160" s="198">
        <v>72151402</v>
      </c>
      <c r="J160" s="231">
        <v>22167.333333333332</v>
      </c>
      <c r="K160" s="220">
        <v>15.62</v>
      </c>
      <c r="L160" s="231">
        <v>346253.69459999999</v>
      </c>
      <c r="M160" s="364">
        <v>21760</v>
      </c>
      <c r="N160" s="364">
        <f t="shared" si="11"/>
        <v>339891.20000000001</v>
      </c>
    </row>
    <row r="161" spans="1:14" x14ac:dyDescent="0.25">
      <c r="A161" s="343"/>
      <c r="B161" s="343"/>
      <c r="C161" s="343"/>
      <c r="D161" s="343"/>
      <c r="E161" s="343"/>
      <c r="F161" s="343"/>
      <c r="G161" s="343"/>
      <c r="H161" s="343"/>
      <c r="I161" s="343"/>
      <c r="J161" s="65"/>
    </row>
    <row r="162" spans="1:14" x14ac:dyDescent="0.25">
      <c r="A162" s="320" t="s">
        <v>2</v>
      </c>
      <c r="B162" s="320"/>
      <c r="C162" s="320"/>
      <c r="D162" s="320"/>
      <c r="E162" s="320" t="s">
        <v>3</v>
      </c>
      <c r="F162" s="320"/>
      <c r="G162" s="320" t="s">
        <v>4</v>
      </c>
      <c r="H162" s="320"/>
      <c r="I162" s="320"/>
      <c r="J162" s="65"/>
    </row>
    <row r="163" spans="1:14" ht="15" customHeight="1" x14ac:dyDescent="0.25">
      <c r="A163" s="320" t="s">
        <v>51</v>
      </c>
      <c r="B163" s="320"/>
      <c r="C163" s="320"/>
      <c r="D163" s="320"/>
      <c r="E163" s="320" t="s">
        <v>52</v>
      </c>
      <c r="F163" s="320"/>
      <c r="G163" s="320"/>
      <c r="H163" s="320"/>
      <c r="I163" s="320"/>
      <c r="J163" s="359" t="s">
        <v>187</v>
      </c>
      <c r="K163" s="300" t="s">
        <v>183</v>
      </c>
      <c r="L163" s="301"/>
      <c r="M163" s="362" t="s">
        <v>197</v>
      </c>
      <c r="N163" s="362" t="s">
        <v>198</v>
      </c>
    </row>
    <row r="164" spans="1:14" ht="29.25" customHeight="1" x14ac:dyDescent="0.25">
      <c r="A164" s="146" t="s">
        <v>7</v>
      </c>
      <c r="B164" s="249" t="s">
        <v>8</v>
      </c>
      <c r="C164" s="320" t="s">
        <v>9</v>
      </c>
      <c r="D164" s="320"/>
      <c r="E164" s="249" t="s">
        <v>10</v>
      </c>
      <c r="F164" s="148" t="s">
        <v>11</v>
      </c>
      <c r="G164" s="249" t="s">
        <v>12</v>
      </c>
      <c r="H164" s="148" t="s">
        <v>13</v>
      </c>
      <c r="I164" s="249" t="s">
        <v>14</v>
      </c>
      <c r="J164" s="360"/>
      <c r="K164" s="248" t="s">
        <v>185</v>
      </c>
      <c r="L164" s="248" t="s">
        <v>161</v>
      </c>
      <c r="M164" s="363"/>
      <c r="N164" s="363"/>
    </row>
    <row r="165" spans="1:14" ht="45" customHeight="1" x14ac:dyDescent="0.25">
      <c r="A165" s="251">
        <v>107</v>
      </c>
      <c r="B165" s="151">
        <v>54611</v>
      </c>
      <c r="C165" s="327" t="s">
        <v>123</v>
      </c>
      <c r="D165" s="327"/>
      <c r="E165" s="151" t="s">
        <v>58</v>
      </c>
      <c r="F165" s="251">
        <v>0</v>
      </c>
      <c r="G165" s="152">
        <v>10</v>
      </c>
      <c r="H165" s="152">
        <v>10</v>
      </c>
      <c r="I165" s="153" t="s">
        <v>124</v>
      </c>
      <c r="J165" s="231">
        <v>102666.66666666667</v>
      </c>
      <c r="K165" s="254">
        <v>4</v>
      </c>
      <c r="L165" s="231">
        <v>410666.68</v>
      </c>
      <c r="M165" s="364">
        <v>100778</v>
      </c>
      <c r="N165" s="364">
        <f t="shared" ref="N165:N169" si="12">M165*K165</f>
        <v>403112</v>
      </c>
    </row>
    <row r="166" spans="1:14" ht="51.75" customHeight="1" x14ac:dyDescent="0.25">
      <c r="A166" s="251">
        <v>108</v>
      </c>
      <c r="B166" s="151">
        <v>54611</v>
      </c>
      <c r="C166" s="318" t="s">
        <v>57</v>
      </c>
      <c r="D166" s="318"/>
      <c r="E166" s="151" t="s">
        <v>58</v>
      </c>
      <c r="F166" s="251">
        <v>0</v>
      </c>
      <c r="G166" s="152">
        <v>40</v>
      </c>
      <c r="H166" s="152">
        <v>40</v>
      </c>
      <c r="I166" s="153" t="s">
        <v>59</v>
      </c>
      <c r="J166" s="231">
        <v>52000</v>
      </c>
      <c r="K166" s="254">
        <v>20</v>
      </c>
      <c r="L166" s="231">
        <v>1040000</v>
      </c>
      <c r="M166" s="364">
        <v>51044</v>
      </c>
      <c r="N166" s="364">
        <f t="shared" si="12"/>
        <v>1020880</v>
      </c>
    </row>
    <row r="167" spans="1:14" ht="135" customHeight="1" x14ac:dyDescent="0.25">
      <c r="A167" s="251">
        <v>109</v>
      </c>
      <c r="B167" s="151">
        <v>54611</v>
      </c>
      <c r="C167" s="347" t="s">
        <v>61</v>
      </c>
      <c r="D167" s="347" t="s">
        <v>62</v>
      </c>
      <c r="E167" s="151" t="s">
        <v>58</v>
      </c>
      <c r="F167" s="251">
        <v>0</v>
      </c>
      <c r="G167" s="152">
        <v>10</v>
      </c>
      <c r="H167" s="152">
        <v>10</v>
      </c>
      <c r="I167" s="153" t="s">
        <v>124</v>
      </c>
      <c r="J167" s="231">
        <v>78906.666666666672</v>
      </c>
      <c r="K167" s="254">
        <v>5</v>
      </c>
      <c r="L167" s="231">
        <v>394533.35</v>
      </c>
      <c r="M167" s="364">
        <v>77455</v>
      </c>
      <c r="N167" s="364">
        <f t="shared" si="12"/>
        <v>387275</v>
      </c>
    </row>
    <row r="168" spans="1:14" ht="21.75" customHeight="1" x14ac:dyDescent="0.25">
      <c r="A168" s="251">
        <v>110</v>
      </c>
      <c r="B168" s="151">
        <v>54621</v>
      </c>
      <c r="C168" s="318" t="s">
        <v>65</v>
      </c>
      <c r="D168" s="318" t="s">
        <v>66</v>
      </c>
      <c r="E168" s="190" t="s">
        <v>58</v>
      </c>
      <c r="F168" s="251">
        <v>0</v>
      </c>
      <c r="G168" s="191">
        <v>5</v>
      </c>
      <c r="H168" s="191">
        <v>5</v>
      </c>
      <c r="I168" s="153" t="s">
        <v>64</v>
      </c>
      <c r="J168" s="231">
        <v>39000</v>
      </c>
      <c r="K168" s="254">
        <v>3</v>
      </c>
      <c r="L168" s="231">
        <v>117000</v>
      </c>
      <c r="M168" s="364">
        <v>38283</v>
      </c>
      <c r="N168" s="364">
        <f t="shared" si="12"/>
        <v>114849</v>
      </c>
    </row>
    <row r="169" spans="1:14" ht="29.25" customHeight="1" x14ac:dyDescent="0.25">
      <c r="A169" s="251">
        <v>111</v>
      </c>
      <c r="B169" s="151">
        <v>54621</v>
      </c>
      <c r="C169" s="318" t="s">
        <v>67</v>
      </c>
      <c r="D169" s="318" t="s">
        <v>68</v>
      </c>
      <c r="E169" s="190" t="s">
        <v>58</v>
      </c>
      <c r="F169" s="251">
        <v>0</v>
      </c>
      <c r="G169" s="191">
        <v>10</v>
      </c>
      <c r="H169" s="191">
        <v>10</v>
      </c>
      <c r="I169" s="153" t="s">
        <v>64</v>
      </c>
      <c r="J169" s="231">
        <v>95021</v>
      </c>
      <c r="K169" s="254">
        <v>5</v>
      </c>
      <c r="L169" s="231">
        <v>475105</v>
      </c>
      <c r="M169" s="364">
        <v>93273</v>
      </c>
      <c r="N169" s="364">
        <f t="shared" si="12"/>
        <v>466365</v>
      </c>
    </row>
    <row r="170" spans="1:14" x14ac:dyDescent="0.25">
      <c r="A170" s="343"/>
      <c r="B170" s="343"/>
      <c r="C170" s="343"/>
      <c r="D170" s="343"/>
      <c r="E170" s="343"/>
      <c r="F170" s="343"/>
      <c r="G170" s="343"/>
      <c r="H170" s="343"/>
      <c r="I170" s="343"/>
      <c r="J170" s="65"/>
    </row>
    <row r="171" spans="1:14" x14ac:dyDescent="0.25">
      <c r="A171" s="320" t="s">
        <v>2</v>
      </c>
      <c r="B171" s="320"/>
      <c r="C171" s="320"/>
      <c r="D171" s="320"/>
      <c r="E171" s="320" t="s">
        <v>3</v>
      </c>
      <c r="F171" s="320"/>
      <c r="G171" s="320" t="s">
        <v>4</v>
      </c>
      <c r="H171" s="320"/>
      <c r="I171" s="320"/>
      <c r="J171" s="65"/>
    </row>
    <row r="172" spans="1:14" ht="15" customHeight="1" x14ac:dyDescent="0.25">
      <c r="A172" s="320" t="s">
        <v>95</v>
      </c>
      <c r="B172" s="320"/>
      <c r="C172" s="320"/>
      <c r="D172" s="320"/>
      <c r="E172" s="320" t="s">
        <v>96</v>
      </c>
      <c r="F172" s="320"/>
      <c r="G172" s="320"/>
      <c r="H172" s="320"/>
      <c r="I172" s="320"/>
      <c r="J172" s="359" t="s">
        <v>187</v>
      </c>
      <c r="K172" s="300" t="s">
        <v>183</v>
      </c>
      <c r="L172" s="301"/>
      <c r="M172" s="362" t="s">
        <v>197</v>
      </c>
      <c r="N172" s="362" t="s">
        <v>198</v>
      </c>
    </row>
    <row r="173" spans="1:14" ht="23.25" customHeight="1" x14ac:dyDescent="0.25">
      <c r="A173" s="146" t="s">
        <v>7</v>
      </c>
      <c r="B173" s="249" t="s">
        <v>8</v>
      </c>
      <c r="C173" s="320" t="s">
        <v>9</v>
      </c>
      <c r="D173" s="320"/>
      <c r="E173" s="249" t="s">
        <v>10</v>
      </c>
      <c r="F173" s="148" t="s">
        <v>11</v>
      </c>
      <c r="G173" s="249" t="s">
        <v>12</v>
      </c>
      <c r="H173" s="148" t="s">
        <v>13</v>
      </c>
      <c r="I173" s="249" t="s">
        <v>14</v>
      </c>
      <c r="J173" s="360"/>
      <c r="K173" s="248" t="s">
        <v>185</v>
      </c>
      <c r="L173" s="248" t="s">
        <v>161</v>
      </c>
      <c r="M173" s="363"/>
      <c r="N173" s="363"/>
    </row>
    <row r="174" spans="1:14" ht="29.25" customHeight="1" x14ac:dyDescent="0.25">
      <c r="A174" s="251">
        <v>112</v>
      </c>
      <c r="B174" s="151">
        <v>54730</v>
      </c>
      <c r="C174" s="327" t="s">
        <v>129</v>
      </c>
      <c r="D174" s="327" t="s">
        <v>130</v>
      </c>
      <c r="E174" s="151" t="s">
        <v>18</v>
      </c>
      <c r="F174" s="251">
        <v>0</v>
      </c>
      <c r="G174" s="152">
        <v>221.2</v>
      </c>
      <c r="H174" s="152">
        <v>221.2</v>
      </c>
      <c r="I174" s="153">
        <v>73181104</v>
      </c>
      <c r="J174" s="231">
        <v>28511.666666666668</v>
      </c>
      <c r="K174" s="254">
        <v>110.1</v>
      </c>
      <c r="L174" s="231">
        <v>3139134.8669999996</v>
      </c>
      <c r="M174" s="364">
        <v>27988</v>
      </c>
      <c r="N174" s="364">
        <f t="shared" ref="N174:N180" si="13">M174*K174</f>
        <v>3081478.8</v>
      </c>
    </row>
    <row r="175" spans="1:14" ht="54" customHeight="1" x14ac:dyDescent="0.25">
      <c r="A175" s="251">
        <v>113</v>
      </c>
      <c r="B175" s="151">
        <v>54790</v>
      </c>
      <c r="C175" s="327" t="s">
        <v>119</v>
      </c>
      <c r="D175" s="327" t="s">
        <v>120</v>
      </c>
      <c r="E175" s="151" t="s">
        <v>18</v>
      </c>
      <c r="F175" s="251">
        <v>0</v>
      </c>
      <c r="G175" s="152">
        <v>180</v>
      </c>
      <c r="H175" s="152">
        <v>180</v>
      </c>
      <c r="I175" s="153">
        <v>72153501</v>
      </c>
      <c r="J175" s="231">
        <v>56596.666666666664</v>
      </c>
      <c r="K175" s="254">
        <v>90</v>
      </c>
      <c r="L175" s="231">
        <v>5093700.3</v>
      </c>
      <c r="M175" s="364">
        <v>55556</v>
      </c>
      <c r="N175" s="364">
        <f t="shared" si="13"/>
        <v>5000040</v>
      </c>
    </row>
    <row r="176" spans="1:14" ht="42.75" customHeight="1" x14ac:dyDescent="0.25">
      <c r="A176" s="251">
        <v>114</v>
      </c>
      <c r="B176" s="151">
        <v>54730</v>
      </c>
      <c r="C176" s="328" t="s">
        <v>99</v>
      </c>
      <c r="D176" s="328" t="s">
        <v>100</v>
      </c>
      <c r="E176" s="151" t="s">
        <v>18</v>
      </c>
      <c r="F176" s="251">
        <v>0</v>
      </c>
      <c r="G176" s="152">
        <v>5.0999999999999996</v>
      </c>
      <c r="H176" s="152">
        <v>5.0999999999999996</v>
      </c>
      <c r="I176" s="153">
        <v>72151303</v>
      </c>
      <c r="J176" s="231">
        <v>43605.666666666664</v>
      </c>
      <c r="K176" s="220">
        <v>2.5499999999999998</v>
      </c>
      <c r="L176" s="231">
        <v>111194.45849999999</v>
      </c>
      <c r="M176" s="364">
        <v>42804</v>
      </c>
      <c r="N176" s="364">
        <f t="shared" si="13"/>
        <v>109150.2</v>
      </c>
    </row>
    <row r="177" spans="1:14" ht="42.75" customHeight="1" x14ac:dyDescent="0.25">
      <c r="A177" s="251">
        <v>115</v>
      </c>
      <c r="B177" s="151">
        <v>54760</v>
      </c>
      <c r="C177" s="327" t="s">
        <v>135</v>
      </c>
      <c r="D177" s="327" t="s">
        <v>136</v>
      </c>
      <c r="E177" s="151" t="s">
        <v>31</v>
      </c>
      <c r="F177" s="251">
        <v>0</v>
      </c>
      <c r="G177" s="152">
        <v>8</v>
      </c>
      <c r="H177" s="152">
        <v>8</v>
      </c>
      <c r="I177" s="153">
        <v>72154032</v>
      </c>
      <c r="J177" s="231">
        <v>394024</v>
      </c>
      <c r="K177" s="254">
        <v>2</v>
      </c>
      <c r="L177" s="231">
        <v>788048</v>
      </c>
      <c r="M177" s="364">
        <v>386774</v>
      </c>
      <c r="N177" s="364">
        <f t="shared" si="13"/>
        <v>773548</v>
      </c>
    </row>
    <row r="178" spans="1:14" ht="39.75" customHeight="1" x14ac:dyDescent="0.25">
      <c r="A178" s="251">
        <v>116</v>
      </c>
      <c r="B178" s="151">
        <v>54760</v>
      </c>
      <c r="C178" s="328" t="s">
        <v>101</v>
      </c>
      <c r="D178" s="328"/>
      <c r="E178" s="190" t="s">
        <v>31</v>
      </c>
      <c r="F178" s="251">
        <v>0</v>
      </c>
      <c r="G178" s="191">
        <v>6</v>
      </c>
      <c r="H178" s="191">
        <v>6</v>
      </c>
      <c r="I178" s="153">
        <v>72154032</v>
      </c>
      <c r="J178" s="231">
        <v>219706.66666666666</v>
      </c>
      <c r="K178" s="254">
        <v>2</v>
      </c>
      <c r="L178" s="231">
        <v>439413.34</v>
      </c>
      <c r="M178" s="364">
        <v>215665</v>
      </c>
      <c r="N178" s="364">
        <f t="shared" si="13"/>
        <v>431330</v>
      </c>
    </row>
    <row r="179" spans="1:14" ht="35.25" customHeight="1" x14ac:dyDescent="0.25">
      <c r="A179" s="251">
        <v>117</v>
      </c>
      <c r="B179" s="151">
        <v>54760</v>
      </c>
      <c r="C179" s="328" t="s">
        <v>102</v>
      </c>
      <c r="D179" s="328" t="s">
        <v>103</v>
      </c>
      <c r="E179" s="190" t="s">
        <v>18</v>
      </c>
      <c r="F179" s="251">
        <v>0</v>
      </c>
      <c r="G179" s="191">
        <v>35</v>
      </c>
      <c r="H179" s="191">
        <v>35</v>
      </c>
      <c r="I179" s="153">
        <v>72154032</v>
      </c>
      <c r="J179" s="231">
        <v>354266.66666666669</v>
      </c>
      <c r="K179" s="254">
        <v>19</v>
      </c>
      <c r="L179" s="231">
        <v>6731066.7299999995</v>
      </c>
      <c r="M179" s="364">
        <v>347749</v>
      </c>
      <c r="N179" s="364">
        <f t="shared" si="13"/>
        <v>6607231</v>
      </c>
    </row>
    <row r="180" spans="1:14" ht="42.75" customHeight="1" x14ac:dyDescent="0.25">
      <c r="A180" s="251">
        <v>118</v>
      </c>
      <c r="B180" s="151">
        <v>54760</v>
      </c>
      <c r="C180" s="327" t="s">
        <v>137</v>
      </c>
      <c r="D180" s="327" t="s">
        <v>138</v>
      </c>
      <c r="E180" s="190" t="s">
        <v>31</v>
      </c>
      <c r="F180" s="251">
        <v>0</v>
      </c>
      <c r="G180" s="191">
        <v>38</v>
      </c>
      <c r="H180" s="191">
        <v>38</v>
      </c>
      <c r="I180" s="153">
        <v>72152303</v>
      </c>
      <c r="J180" s="231">
        <v>935333.33333333337</v>
      </c>
      <c r="K180" s="254">
        <v>15</v>
      </c>
      <c r="L180" s="231">
        <v>14029999.949999999</v>
      </c>
      <c r="M180" s="364">
        <v>915000</v>
      </c>
      <c r="N180" s="364">
        <f t="shared" si="13"/>
        <v>13725000</v>
      </c>
    </row>
    <row r="181" spans="1:14" x14ac:dyDescent="0.25">
      <c r="A181" s="343"/>
      <c r="B181" s="343"/>
      <c r="C181" s="343"/>
      <c r="D181" s="343"/>
      <c r="E181" s="343"/>
      <c r="F181" s="343"/>
      <c r="G181" s="343"/>
      <c r="H181" s="343"/>
      <c r="I181" s="343"/>
      <c r="J181" s="65"/>
    </row>
    <row r="182" spans="1:14" x14ac:dyDescent="0.25">
      <c r="A182" s="174" t="s">
        <v>139</v>
      </c>
      <c r="B182" s="174"/>
      <c r="C182" s="174"/>
      <c r="D182" s="174"/>
      <c r="E182" s="335" t="s">
        <v>1</v>
      </c>
      <c r="F182" s="335"/>
      <c r="G182" s="335"/>
      <c r="H182" s="335"/>
      <c r="I182" s="222">
        <v>164000001829</v>
      </c>
      <c r="J182" s="65"/>
    </row>
    <row r="183" spans="1:14" x14ac:dyDescent="0.25">
      <c r="A183" s="320" t="s">
        <v>2</v>
      </c>
      <c r="B183" s="320"/>
      <c r="C183" s="320"/>
      <c r="D183" s="320"/>
      <c r="E183" s="320" t="s">
        <v>3</v>
      </c>
      <c r="F183" s="320"/>
      <c r="G183" s="320" t="s">
        <v>4</v>
      </c>
      <c r="H183" s="320"/>
      <c r="I183" s="320"/>
      <c r="J183" s="65"/>
    </row>
    <row r="184" spans="1:14" ht="15" customHeight="1" x14ac:dyDescent="0.25">
      <c r="A184" s="320" t="s">
        <v>27</v>
      </c>
      <c r="B184" s="320"/>
      <c r="C184" s="320"/>
      <c r="D184" s="320"/>
      <c r="E184" s="320" t="s">
        <v>28</v>
      </c>
      <c r="F184" s="320"/>
      <c r="G184" s="320"/>
      <c r="H184" s="320"/>
      <c r="I184" s="320"/>
      <c r="J184" s="359" t="s">
        <v>187</v>
      </c>
      <c r="K184" s="300" t="s">
        <v>183</v>
      </c>
      <c r="L184" s="301"/>
      <c r="M184" s="362" t="s">
        <v>197</v>
      </c>
      <c r="N184" s="362" t="s">
        <v>198</v>
      </c>
    </row>
    <row r="185" spans="1:14" ht="27" customHeight="1" x14ac:dyDescent="0.25">
      <c r="A185" s="146" t="s">
        <v>7</v>
      </c>
      <c r="B185" s="249" t="s">
        <v>8</v>
      </c>
      <c r="C185" s="320" t="s">
        <v>9</v>
      </c>
      <c r="D185" s="320"/>
      <c r="E185" s="249" t="s">
        <v>10</v>
      </c>
      <c r="F185" s="148" t="s">
        <v>11</v>
      </c>
      <c r="G185" s="249" t="s">
        <v>12</v>
      </c>
      <c r="H185" s="148" t="s">
        <v>13</v>
      </c>
      <c r="I185" s="249" t="s">
        <v>14</v>
      </c>
      <c r="J185" s="360"/>
      <c r="K185" s="248" t="s">
        <v>185</v>
      </c>
      <c r="L185" s="248" t="s">
        <v>161</v>
      </c>
      <c r="M185" s="363"/>
      <c r="N185" s="363"/>
    </row>
    <row r="186" spans="1:14" ht="24" customHeight="1" x14ac:dyDescent="0.25">
      <c r="A186" s="251">
        <v>119</v>
      </c>
      <c r="B186" s="151">
        <v>54522</v>
      </c>
      <c r="C186" s="318" t="s">
        <v>38</v>
      </c>
      <c r="D186" s="318"/>
      <c r="E186" s="151" t="s">
        <v>39</v>
      </c>
      <c r="F186" s="251">
        <v>0</v>
      </c>
      <c r="G186" s="152">
        <v>25.67</v>
      </c>
      <c r="H186" s="152">
        <v>25.67</v>
      </c>
      <c r="I186" s="153">
        <v>72152601</v>
      </c>
      <c r="J186" s="231">
        <v>35000</v>
      </c>
      <c r="K186" s="220">
        <v>12.83</v>
      </c>
      <c r="L186" s="231">
        <v>449050</v>
      </c>
      <c r="M186" s="364">
        <v>34356</v>
      </c>
      <c r="N186" s="364">
        <f t="shared" ref="N186:N189" si="14">M186*K186</f>
        <v>440787.48</v>
      </c>
    </row>
    <row r="187" spans="1:14" ht="30.75" customHeight="1" x14ac:dyDescent="0.25">
      <c r="A187" s="251">
        <v>120</v>
      </c>
      <c r="B187" s="151">
        <v>54522</v>
      </c>
      <c r="C187" s="318" t="s">
        <v>40</v>
      </c>
      <c r="D187" s="318" t="s">
        <v>114</v>
      </c>
      <c r="E187" s="151" t="s">
        <v>18</v>
      </c>
      <c r="F187" s="251">
        <v>0</v>
      </c>
      <c r="G187" s="152">
        <v>60</v>
      </c>
      <c r="H187" s="152">
        <v>60</v>
      </c>
      <c r="I187" s="153">
        <v>72152601</v>
      </c>
      <c r="J187" s="231">
        <v>38000</v>
      </c>
      <c r="K187" s="254">
        <v>25</v>
      </c>
      <c r="L187" s="231">
        <v>950000</v>
      </c>
      <c r="M187" s="364">
        <v>37301</v>
      </c>
      <c r="N187" s="364">
        <f t="shared" si="14"/>
        <v>932525</v>
      </c>
    </row>
    <row r="188" spans="1:14" ht="29.25" customHeight="1" x14ac:dyDescent="0.25">
      <c r="A188" s="251">
        <v>121</v>
      </c>
      <c r="B188" s="251">
        <v>54560</v>
      </c>
      <c r="C188" s="328" t="s">
        <v>111</v>
      </c>
      <c r="D188" s="328"/>
      <c r="E188" s="151" t="s">
        <v>18</v>
      </c>
      <c r="F188" s="251">
        <v>0</v>
      </c>
      <c r="G188" s="152">
        <v>161</v>
      </c>
      <c r="H188" s="152">
        <v>161</v>
      </c>
      <c r="I188" s="153">
        <v>72101501</v>
      </c>
      <c r="J188" s="231">
        <v>12000</v>
      </c>
      <c r="K188" s="254">
        <v>80</v>
      </c>
      <c r="L188" s="231">
        <v>960000</v>
      </c>
      <c r="M188" s="364">
        <v>11780</v>
      </c>
      <c r="N188" s="364">
        <f t="shared" si="14"/>
        <v>942400</v>
      </c>
    </row>
    <row r="189" spans="1:14" ht="27.75" customHeight="1" x14ac:dyDescent="0.25">
      <c r="A189" s="251">
        <v>122</v>
      </c>
      <c r="B189" s="151">
        <v>54522</v>
      </c>
      <c r="C189" s="328" t="s">
        <v>117</v>
      </c>
      <c r="D189" s="328" t="s">
        <v>118</v>
      </c>
      <c r="E189" s="151" t="s">
        <v>18</v>
      </c>
      <c r="F189" s="251">
        <v>0</v>
      </c>
      <c r="G189" s="152">
        <v>170</v>
      </c>
      <c r="H189" s="152">
        <v>170</v>
      </c>
      <c r="I189" s="153">
        <v>72152605</v>
      </c>
      <c r="J189" s="231">
        <v>39000</v>
      </c>
      <c r="K189" s="254">
        <v>85</v>
      </c>
      <c r="L189" s="231">
        <v>3315000</v>
      </c>
      <c r="M189" s="364">
        <v>38283</v>
      </c>
      <c r="N189" s="364">
        <f t="shared" si="14"/>
        <v>3254055</v>
      </c>
    </row>
    <row r="190" spans="1:14" x14ac:dyDescent="0.25">
      <c r="A190" s="168"/>
      <c r="B190" s="168"/>
      <c r="C190" s="169"/>
      <c r="D190" s="169"/>
      <c r="E190" s="168"/>
      <c r="F190" s="168"/>
      <c r="G190" s="170"/>
      <c r="H190" s="170"/>
      <c r="I190" s="168"/>
      <c r="J190" s="65"/>
    </row>
    <row r="191" spans="1:14" x14ac:dyDescent="0.25">
      <c r="A191" s="320" t="s">
        <v>2</v>
      </c>
      <c r="B191" s="320"/>
      <c r="C191" s="320"/>
      <c r="D191" s="320"/>
      <c r="E191" s="320" t="s">
        <v>3</v>
      </c>
      <c r="F191" s="320"/>
      <c r="G191" s="320" t="s">
        <v>4</v>
      </c>
      <c r="H191" s="320"/>
      <c r="I191" s="320"/>
      <c r="J191" s="65"/>
    </row>
    <row r="192" spans="1:14" ht="15" customHeight="1" x14ac:dyDescent="0.25">
      <c r="A192" s="320" t="s">
        <v>51</v>
      </c>
      <c r="B192" s="320"/>
      <c r="C192" s="320"/>
      <c r="D192" s="320"/>
      <c r="E192" s="320" t="s">
        <v>52</v>
      </c>
      <c r="F192" s="320"/>
      <c r="G192" s="320"/>
      <c r="H192" s="320"/>
      <c r="I192" s="320"/>
      <c r="J192" s="359" t="s">
        <v>187</v>
      </c>
      <c r="K192" s="300" t="s">
        <v>183</v>
      </c>
      <c r="L192" s="301"/>
      <c r="M192" s="362" t="s">
        <v>197</v>
      </c>
      <c r="N192" s="362" t="s">
        <v>198</v>
      </c>
    </row>
    <row r="193" spans="1:14" ht="34.5" customHeight="1" x14ac:dyDescent="0.25">
      <c r="A193" s="146" t="s">
        <v>7</v>
      </c>
      <c r="B193" s="249" t="s">
        <v>8</v>
      </c>
      <c r="C193" s="320" t="s">
        <v>9</v>
      </c>
      <c r="D193" s="320"/>
      <c r="E193" s="249" t="s">
        <v>10</v>
      </c>
      <c r="F193" s="148" t="s">
        <v>11</v>
      </c>
      <c r="G193" s="249" t="s">
        <v>12</v>
      </c>
      <c r="H193" s="148" t="s">
        <v>13</v>
      </c>
      <c r="I193" s="249" t="s">
        <v>14</v>
      </c>
      <c r="J193" s="360"/>
      <c r="K193" s="248" t="s">
        <v>185</v>
      </c>
      <c r="L193" s="248" t="s">
        <v>161</v>
      </c>
      <c r="M193" s="363"/>
      <c r="N193" s="363"/>
    </row>
    <row r="194" spans="1:14" ht="47.25" customHeight="1" x14ac:dyDescent="0.25">
      <c r="A194" s="251">
        <v>123</v>
      </c>
      <c r="B194" s="151">
        <v>54611</v>
      </c>
      <c r="C194" s="327" t="s">
        <v>123</v>
      </c>
      <c r="D194" s="327"/>
      <c r="E194" s="151" t="s">
        <v>58</v>
      </c>
      <c r="F194" s="251">
        <v>0</v>
      </c>
      <c r="G194" s="152">
        <v>8</v>
      </c>
      <c r="H194" s="152">
        <v>8</v>
      </c>
      <c r="I194" s="153" t="s">
        <v>124</v>
      </c>
      <c r="J194" s="231">
        <v>102666.66666666667</v>
      </c>
      <c r="K194" s="254">
        <v>4</v>
      </c>
      <c r="L194" s="231">
        <v>410666.68</v>
      </c>
      <c r="M194" s="364">
        <v>100778</v>
      </c>
      <c r="N194" s="364">
        <f t="shared" ref="N194:N196" si="15">M194*K194</f>
        <v>403112</v>
      </c>
    </row>
    <row r="195" spans="1:14" ht="48" customHeight="1" x14ac:dyDescent="0.25">
      <c r="A195" s="251">
        <v>124</v>
      </c>
      <c r="B195" s="151">
        <v>54611</v>
      </c>
      <c r="C195" s="318" t="s">
        <v>57</v>
      </c>
      <c r="D195" s="318"/>
      <c r="E195" s="151" t="s">
        <v>58</v>
      </c>
      <c r="F195" s="251">
        <v>0</v>
      </c>
      <c r="G195" s="152">
        <v>10</v>
      </c>
      <c r="H195" s="152">
        <v>10</v>
      </c>
      <c r="I195" s="153" t="s">
        <v>59</v>
      </c>
      <c r="J195" s="231">
        <v>52000</v>
      </c>
      <c r="K195" s="254">
        <v>3</v>
      </c>
      <c r="L195" s="231">
        <v>156000</v>
      </c>
      <c r="M195" s="364">
        <v>51044</v>
      </c>
      <c r="N195" s="364">
        <f t="shared" si="15"/>
        <v>153132</v>
      </c>
    </row>
    <row r="196" spans="1:14" ht="133.5" customHeight="1" x14ac:dyDescent="0.25">
      <c r="A196" s="251">
        <v>125</v>
      </c>
      <c r="B196" s="151">
        <v>54611</v>
      </c>
      <c r="C196" s="347" t="s">
        <v>61</v>
      </c>
      <c r="D196" s="347" t="s">
        <v>62</v>
      </c>
      <c r="E196" s="151" t="s">
        <v>58</v>
      </c>
      <c r="F196" s="251">
        <v>0</v>
      </c>
      <c r="G196" s="152">
        <v>4</v>
      </c>
      <c r="H196" s="152">
        <v>4</v>
      </c>
      <c r="I196" s="153" t="s">
        <v>124</v>
      </c>
      <c r="J196" s="231">
        <v>78906.666666666672</v>
      </c>
      <c r="K196" s="254">
        <v>2</v>
      </c>
      <c r="L196" s="231">
        <v>157813.34</v>
      </c>
      <c r="M196" s="364">
        <v>77455</v>
      </c>
      <c r="N196" s="364">
        <f t="shared" si="15"/>
        <v>154910</v>
      </c>
    </row>
    <row r="197" spans="1:14" x14ac:dyDescent="0.25">
      <c r="A197" s="168"/>
      <c r="B197" s="168"/>
      <c r="C197" s="169"/>
      <c r="D197" s="169"/>
      <c r="E197" s="168"/>
      <c r="F197" s="168"/>
      <c r="G197" s="170"/>
      <c r="H197" s="170"/>
      <c r="I197" s="168"/>
      <c r="J197" s="65"/>
    </row>
    <row r="198" spans="1:14" x14ac:dyDescent="0.25">
      <c r="A198" s="320" t="s">
        <v>2</v>
      </c>
      <c r="B198" s="320"/>
      <c r="C198" s="320"/>
      <c r="D198" s="320"/>
      <c r="E198" s="320" t="s">
        <v>3</v>
      </c>
      <c r="F198" s="320"/>
      <c r="G198" s="320" t="s">
        <v>4</v>
      </c>
      <c r="H198" s="320"/>
      <c r="I198" s="320"/>
      <c r="J198" s="65"/>
    </row>
    <row r="199" spans="1:14" ht="15" customHeight="1" x14ac:dyDescent="0.25">
      <c r="A199" s="320" t="s">
        <v>95</v>
      </c>
      <c r="B199" s="320"/>
      <c r="C199" s="320"/>
      <c r="D199" s="320"/>
      <c r="E199" s="320" t="s">
        <v>96</v>
      </c>
      <c r="F199" s="320"/>
      <c r="G199" s="320"/>
      <c r="H199" s="320"/>
      <c r="I199" s="320"/>
      <c r="J199" s="359" t="s">
        <v>187</v>
      </c>
      <c r="K199" s="300" t="s">
        <v>183</v>
      </c>
      <c r="L199" s="301"/>
      <c r="M199" s="362" t="s">
        <v>197</v>
      </c>
      <c r="N199" s="362" t="s">
        <v>198</v>
      </c>
    </row>
    <row r="200" spans="1:14" ht="25.5" customHeight="1" x14ac:dyDescent="0.25">
      <c r="A200" s="146" t="s">
        <v>7</v>
      </c>
      <c r="B200" s="249" t="s">
        <v>8</v>
      </c>
      <c r="C200" s="320" t="s">
        <v>9</v>
      </c>
      <c r="D200" s="320"/>
      <c r="E200" s="249" t="s">
        <v>10</v>
      </c>
      <c r="F200" s="148" t="s">
        <v>11</v>
      </c>
      <c r="G200" s="249" t="s">
        <v>12</v>
      </c>
      <c r="H200" s="148" t="s">
        <v>13</v>
      </c>
      <c r="I200" s="249" t="s">
        <v>14</v>
      </c>
      <c r="J200" s="360"/>
      <c r="K200" s="248" t="s">
        <v>185</v>
      </c>
      <c r="L200" s="248" t="s">
        <v>161</v>
      </c>
      <c r="M200" s="363"/>
      <c r="N200" s="363"/>
    </row>
    <row r="201" spans="1:14" ht="34.5" customHeight="1" x14ac:dyDescent="0.25">
      <c r="A201" s="251">
        <v>126</v>
      </c>
      <c r="B201" s="251">
        <v>54560</v>
      </c>
      <c r="C201" s="327" t="s">
        <v>116</v>
      </c>
      <c r="D201" s="327"/>
      <c r="E201" s="151" t="s">
        <v>39</v>
      </c>
      <c r="F201" s="251">
        <v>0</v>
      </c>
      <c r="G201" s="152">
        <v>37</v>
      </c>
      <c r="H201" s="152">
        <v>37</v>
      </c>
      <c r="I201" s="153">
        <v>72151402</v>
      </c>
      <c r="J201" s="231">
        <v>22167.333333333332</v>
      </c>
      <c r="K201" s="254">
        <v>15</v>
      </c>
      <c r="L201" s="231">
        <v>332509.95</v>
      </c>
      <c r="M201" s="364">
        <v>21760</v>
      </c>
      <c r="N201" s="364">
        <f t="shared" ref="N201:N205" si="16">M201*K201</f>
        <v>326400</v>
      </c>
    </row>
    <row r="202" spans="1:14" ht="34.5" customHeight="1" x14ac:dyDescent="0.25">
      <c r="A202" s="251">
        <v>127</v>
      </c>
      <c r="B202" s="151">
        <v>54730</v>
      </c>
      <c r="C202" s="327" t="s">
        <v>129</v>
      </c>
      <c r="D202" s="327" t="s">
        <v>130</v>
      </c>
      <c r="E202" s="151" t="s">
        <v>18</v>
      </c>
      <c r="F202" s="251">
        <v>0</v>
      </c>
      <c r="G202" s="152">
        <v>101</v>
      </c>
      <c r="H202" s="152">
        <v>101</v>
      </c>
      <c r="I202" s="153">
        <v>73181104</v>
      </c>
      <c r="J202" s="231">
        <v>28511.666666666668</v>
      </c>
      <c r="K202" s="254">
        <v>50</v>
      </c>
      <c r="L202" s="231">
        <v>1425583.5</v>
      </c>
      <c r="M202" s="364">
        <v>27988</v>
      </c>
      <c r="N202" s="364">
        <f t="shared" si="16"/>
        <v>1399400</v>
      </c>
    </row>
    <row r="203" spans="1:14" ht="37.5" customHeight="1" x14ac:dyDescent="0.25">
      <c r="A203" s="251">
        <v>128</v>
      </c>
      <c r="B203" s="151">
        <v>54730</v>
      </c>
      <c r="C203" s="328" t="s">
        <v>99</v>
      </c>
      <c r="D203" s="328" t="s">
        <v>100</v>
      </c>
      <c r="E203" s="151" t="s">
        <v>18</v>
      </c>
      <c r="F203" s="251">
        <v>0</v>
      </c>
      <c r="G203" s="152">
        <v>75.69</v>
      </c>
      <c r="H203" s="152">
        <v>75.69</v>
      </c>
      <c r="I203" s="153">
        <v>72151303</v>
      </c>
      <c r="J203" s="231">
        <v>43605.666666666664</v>
      </c>
      <c r="K203" s="220">
        <v>37.840000000000003</v>
      </c>
      <c r="L203" s="231">
        <v>1650038.5528000002</v>
      </c>
      <c r="M203" s="364">
        <v>42804</v>
      </c>
      <c r="N203" s="364">
        <f t="shared" si="16"/>
        <v>1619703.36</v>
      </c>
    </row>
    <row r="204" spans="1:14" ht="30.75" customHeight="1" x14ac:dyDescent="0.25">
      <c r="A204" s="251">
        <v>129</v>
      </c>
      <c r="B204" s="151">
        <v>54760</v>
      </c>
      <c r="C204" s="328" t="s">
        <v>101</v>
      </c>
      <c r="D204" s="328"/>
      <c r="E204" s="151" t="s">
        <v>31</v>
      </c>
      <c r="F204" s="251">
        <v>0</v>
      </c>
      <c r="G204" s="152">
        <v>4</v>
      </c>
      <c r="H204" s="152">
        <v>4</v>
      </c>
      <c r="I204" s="153">
        <v>72154032</v>
      </c>
      <c r="J204" s="231">
        <v>219706.66666666666</v>
      </c>
      <c r="K204" s="254">
        <v>2</v>
      </c>
      <c r="L204" s="231">
        <v>439413.34</v>
      </c>
      <c r="M204" s="364">
        <v>215665</v>
      </c>
      <c r="N204" s="364">
        <f t="shared" si="16"/>
        <v>431330</v>
      </c>
    </row>
    <row r="205" spans="1:14" ht="30.75" customHeight="1" x14ac:dyDescent="0.25">
      <c r="A205" s="251">
        <v>130</v>
      </c>
      <c r="B205" s="151">
        <v>54760</v>
      </c>
      <c r="C205" s="328" t="s">
        <v>102</v>
      </c>
      <c r="D205" s="328" t="s">
        <v>103</v>
      </c>
      <c r="E205" s="151" t="s">
        <v>18</v>
      </c>
      <c r="F205" s="251">
        <v>0</v>
      </c>
      <c r="G205" s="152">
        <v>19</v>
      </c>
      <c r="H205" s="152">
        <v>19</v>
      </c>
      <c r="I205" s="153">
        <v>72154032</v>
      </c>
      <c r="J205" s="231">
        <v>354266.66666666669</v>
      </c>
      <c r="K205" s="254">
        <v>9</v>
      </c>
      <c r="L205" s="231">
        <v>3188400.03</v>
      </c>
      <c r="M205" s="364">
        <v>347749</v>
      </c>
      <c r="N205" s="364">
        <f t="shared" si="16"/>
        <v>3129741</v>
      </c>
    </row>
    <row r="206" spans="1:14" x14ac:dyDescent="0.25">
      <c r="A206" s="181"/>
      <c r="B206" s="183"/>
      <c r="C206" s="200"/>
      <c r="D206" s="200"/>
      <c r="E206" s="201"/>
      <c r="F206" s="181"/>
      <c r="G206" s="184"/>
      <c r="H206" s="184"/>
      <c r="I206" s="188"/>
      <c r="J206" s="65"/>
    </row>
    <row r="207" spans="1:14" x14ac:dyDescent="0.25">
      <c r="A207" s="334" t="s">
        <v>140</v>
      </c>
      <c r="B207" s="334"/>
      <c r="C207" s="334"/>
      <c r="D207" s="334"/>
      <c r="E207" s="335" t="s">
        <v>1</v>
      </c>
      <c r="F207" s="335"/>
      <c r="G207" s="335"/>
      <c r="H207" s="335"/>
      <c r="I207" s="222">
        <v>164000000131</v>
      </c>
      <c r="J207" s="65"/>
    </row>
    <row r="208" spans="1:14" x14ac:dyDescent="0.25">
      <c r="A208" s="320" t="s">
        <v>141</v>
      </c>
      <c r="B208" s="320"/>
      <c r="C208" s="320"/>
      <c r="D208" s="320"/>
      <c r="E208" s="320" t="s">
        <v>3</v>
      </c>
      <c r="F208" s="320"/>
      <c r="G208" s="320" t="s">
        <v>4</v>
      </c>
      <c r="H208" s="320"/>
      <c r="I208" s="320"/>
      <c r="J208" s="65"/>
    </row>
    <row r="209" spans="1:14" ht="15" customHeight="1" x14ac:dyDescent="0.25">
      <c r="A209" s="320" t="s">
        <v>5</v>
      </c>
      <c r="B209" s="320"/>
      <c r="C209" s="320"/>
      <c r="D209" s="320"/>
      <c r="E209" s="320" t="s">
        <v>6</v>
      </c>
      <c r="F209" s="320"/>
      <c r="G209" s="320"/>
      <c r="H209" s="320"/>
      <c r="I209" s="320"/>
      <c r="J209" s="359" t="s">
        <v>187</v>
      </c>
      <c r="K209" s="300" t="s">
        <v>183</v>
      </c>
      <c r="L209" s="301"/>
      <c r="M209" s="362" t="s">
        <v>197</v>
      </c>
      <c r="N209" s="362" t="s">
        <v>198</v>
      </c>
    </row>
    <row r="210" spans="1:14" ht="29.25" customHeight="1" x14ac:dyDescent="0.25">
      <c r="A210" s="249" t="s">
        <v>7</v>
      </c>
      <c r="B210" s="249" t="s">
        <v>8</v>
      </c>
      <c r="C210" s="320" t="s">
        <v>9</v>
      </c>
      <c r="D210" s="320"/>
      <c r="E210" s="249" t="s">
        <v>10</v>
      </c>
      <c r="F210" s="148" t="s">
        <v>11</v>
      </c>
      <c r="G210" s="249" t="s">
        <v>12</v>
      </c>
      <c r="H210" s="148" t="s">
        <v>13</v>
      </c>
      <c r="I210" s="249" t="s">
        <v>14</v>
      </c>
      <c r="J210" s="360"/>
      <c r="K210" s="248" t="s">
        <v>185</v>
      </c>
      <c r="L210" s="248" t="s">
        <v>161</v>
      </c>
      <c r="M210" s="363"/>
      <c r="N210" s="363"/>
    </row>
    <row r="211" spans="1:14" ht="21.75" customHeight="1" x14ac:dyDescent="0.25">
      <c r="A211" s="251">
        <v>131</v>
      </c>
      <c r="B211" s="251">
        <v>54310</v>
      </c>
      <c r="C211" s="318" t="s">
        <v>17</v>
      </c>
      <c r="D211" s="318"/>
      <c r="E211" s="151" t="s">
        <v>18</v>
      </c>
      <c r="F211" s="251">
        <v>0</v>
      </c>
      <c r="G211" s="152">
        <v>15</v>
      </c>
      <c r="H211" s="152">
        <v>15</v>
      </c>
      <c r="I211" s="153">
        <v>72141510</v>
      </c>
      <c r="J211" s="231">
        <v>19518.333333333332</v>
      </c>
      <c r="K211" s="254">
        <v>10</v>
      </c>
      <c r="L211" s="231">
        <v>195183.30000000002</v>
      </c>
      <c r="M211" s="364">
        <v>19160</v>
      </c>
      <c r="N211" s="364">
        <f t="shared" ref="N211:N214" si="17">M211*K211</f>
        <v>191600</v>
      </c>
    </row>
    <row r="212" spans="1:14" ht="19.5" customHeight="1" x14ac:dyDescent="0.25">
      <c r="A212" s="251">
        <v>132</v>
      </c>
      <c r="B212" s="251">
        <v>54310</v>
      </c>
      <c r="C212" s="318" t="s">
        <v>20</v>
      </c>
      <c r="D212" s="318" t="s">
        <v>21</v>
      </c>
      <c r="E212" s="151" t="s">
        <v>18</v>
      </c>
      <c r="F212" s="251">
        <v>0</v>
      </c>
      <c r="G212" s="152">
        <f>25</f>
        <v>25</v>
      </c>
      <c r="H212" s="152">
        <f>25</f>
        <v>25</v>
      </c>
      <c r="I212" s="153">
        <v>72141510</v>
      </c>
      <c r="J212" s="231">
        <v>10400</v>
      </c>
      <c r="K212" s="254">
        <v>12</v>
      </c>
      <c r="L212" s="231">
        <v>124800</v>
      </c>
      <c r="M212" s="364">
        <v>10209</v>
      </c>
      <c r="N212" s="364">
        <f t="shared" si="17"/>
        <v>122508</v>
      </c>
    </row>
    <row r="213" spans="1:14" ht="17.25" customHeight="1" x14ac:dyDescent="0.25">
      <c r="A213" s="251">
        <v>133</v>
      </c>
      <c r="B213" s="251">
        <v>54310</v>
      </c>
      <c r="C213" s="318" t="s">
        <v>22</v>
      </c>
      <c r="D213" s="318" t="s">
        <v>23</v>
      </c>
      <c r="E213" s="151" t="s">
        <v>18</v>
      </c>
      <c r="F213" s="251">
        <v>0</v>
      </c>
      <c r="G213" s="152">
        <f>25</f>
        <v>25</v>
      </c>
      <c r="H213" s="152">
        <f>25</f>
        <v>25</v>
      </c>
      <c r="I213" s="153">
        <v>72141510</v>
      </c>
      <c r="J213" s="231">
        <v>10400</v>
      </c>
      <c r="K213" s="254">
        <v>12</v>
      </c>
      <c r="L213" s="231">
        <v>124800</v>
      </c>
      <c r="M213" s="364">
        <v>10209</v>
      </c>
      <c r="N213" s="364">
        <f t="shared" si="17"/>
        <v>122508</v>
      </c>
    </row>
    <row r="214" spans="1:14" ht="37.5" customHeight="1" x14ac:dyDescent="0.25">
      <c r="A214" s="251">
        <v>134</v>
      </c>
      <c r="B214" s="251">
        <v>54330</v>
      </c>
      <c r="C214" s="318" t="s">
        <v>24</v>
      </c>
      <c r="D214" s="318" t="s">
        <v>25</v>
      </c>
      <c r="E214" s="151" t="s">
        <v>26</v>
      </c>
      <c r="F214" s="251">
        <v>0</v>
      </c>
      <c r="G214" s="152">
        <v>2.63</v>
      </c>
      <c r="H214" s="152">
        <v>2.63</v>
      </c>
      <c r="I214" s="153">
        <v>72141511</v>
      </c>
      <c r="J214" s="231">
        <v>52000</v>
      </c>
      <c r="K214" s="220">
        <v>2.63</v>
      </c>
      <c r="L214" s="231">
        <v>136760</v>
      </c>
      <c r="M214" s="364">
        <v>51044</v>
      </c>
      <c r="N214" s="364">
        <f t="shared" si="17"/>
        <v>134245.72</v>
      </c>
    </row>
    <row r="215" spans="1:14" x14ac:dyDescent="0.25">
      <c r="A215" s="343"/>
      <c r="B215" s="343"/>
      <c r="C215" s="343"/>
      <c r="D215" s="343"/>
      <c r="E215" s="343"/>
      <c r="F215" s="343"/>
      <c r="G215" s="343"/>
      <c r="H215" s="343"/>
      <c r="I215" s="343"/>
      <c r="J215" s="65"/>
    </row>
    <row r="216" spans="1:14" x14ac:dyDescent="0.25">
      <c r="A216" s="320" t="s">
        <v>2</v>
      </c>
      <c r="B216" s="320"/>
      <c r="C216" s="320"/>
      <c r="D216" s="320"/>
      <c r="E216" s="320" t="s">
        <v>3</v>
      </c>
      <c r="F216" s="320"/>
      <c r="G216" s="320" t="s">
        <v>4</v>
      </c>
      <c r="H216" s="320"/>
      <c r="I216" s="320"/>
      <c r="J216" s="65"/>
    </row>
    <row r="217" spans="1:14" ht="15" customHeight="1" x14ac:dyDescent="0.25">
      <c r="A217" s="320" t="s">
        <v>27</v>
      </c>
      <c r="B217" s="320"/>
      <c r="C217" s="320"/>
      <c r="D217" s="320"/>
      <c r="E217" s="320" t="s">
        <v>28</v>
      </c>
      <c r="F217" s="320"/>
      <c r="G217" s="320"/>
      <c r="H217" s="320"/>
      <c r="I217" s="320"/>
      <c r="J217" s="359" t="s">
        <v>187</v>
      </c>
      <c r="K217" s="300" t="s">
        <v>183</v>
      </c>
      <c r="L217" s="301"/>
      <c r="M217" s="362" t="s">
        <v>197</v>
      </c>
      <c r="N217" s="362" t="s">
        <v>198</v>
      </c>
    </row>
    <row r="218" spans="1:14" ht="26.25" customHeight="1" x14ac:dyDescent="0.25">
      <c r="A218" s="146" t="s">
        <v>7</v>
      </c>
      <c r="B218" s="249" t="s">
        <v>8</v>
      </c>
      <c r="C218" s="320" t="s">
        <v>9</v>
      </c>
      <c r="D218" s="320"/>
      <c r="E218" s="249" t="s">
        <v>10</v>
      </c>
      <c r="F218" s="148" t="s">
        <v>11</v>
      </c>
      <c r="G218" s="249" t="s">
        <v>12</v>
      </c>
      <c r="H218" s="148" t="s">
        <v>13</v>
      </c>
      <c r="I218" s="249" t="s">
        <v>14</v>
      </c>
      <c r="J218" s="360"/>
      <c r="K218" s="248" t="s">
        <v>185</v>
      </c>
      <c r="L218" s="248" t="s">
        <v>161</v>
      </c>
      <c r="M218" s="363"/>
      <c r="N218" s="363"/>
    </row>
    <row r="219" spans="1:14" ht="33.75" customHeight="1" x14ac:dyDescent="0.25">
      <c r="A219" s="251">
        <v>135</v>
      </c>
      <c r="B219" s="251">
        <v>54540</v>
      </c>
      <c r="C219" s="327" t="s">
        <v>142</v>
      </c>
      <c r="D219" s="327" t="s">
        <v>143</v>
      </c>
      <c r="E219" s="151" t="s">
        <v>18</v>
      </c>
      <c r="F219" s="251">
        <v>0</v>
      </c>
      <c r="G219" s="152">
        <v>3</v>
      </c>
      <c r="H219" s="152">
        <v>3</v>
      </c>
      <c r="I219" s="153">
        <v>72151901</v>
      </c>
      <c r="J219" s="231">
        <v>337833.33333333331</v>
      </c>
      <c r="K219" s="254">
        <v>1</v>
      </c>
      <c r="L219" s="231">
        <v>337833.33</v>
      </c>
      <c r="M219" s="364">
        <v>331618</v>
      </c>
      <c r="N219" s="364">
        <f t="shared" ref="N219:N234" si="18">M219*K219</f>
        <v>331618</v>
      </c>
    </row>
    <row r="220" spans="1:14" ht="22.5" customHeight="1" x14ac:dyDescent="0.25">
      <c r="A220" s="251">
        <v>136</v>
      </c>
      <c r="B220" s="251">
        <v>54560</v>
      </c>
      <c r="C220" s="328" t="s">
        <v>29</v>
      </c>
      <c r="D220" s="328" t="s">
        <v>30</v>
      </c>
      <c r="E220" s="151" t="s">
        <v>31</v>
      </c>
      <c r="F220" s="251">
        <v>0</v>
      </c>
      <c r="G220" s="152">
        <v>4</v>
      </c>
      <c r="H220" s="152">
        <v>4</v>
      </c>
      <c r="I220" s="153">
        <v>72151901</v>
      </c>
      <c r="J220" s="231">
        <v>19500</v>
      </c>
      <c r="K220" s="254">
        <v>3</v>
      </c>
      <c r="L220" s="231">
        <v>58500</v>
      </c>
      <c r="M220" s="364">
        <v>19142</v>
      </c>
      <c r="N220" s="364">
        <f t="shared" si="18"/>
        <v>57426</v>
      </c>
    </row>
    <row r="221" spans="1:14" ht="20.25" customHeight="1" x14ac:dyDescent="0.25">
      <c r="A221" s="251">
        <v>137</v>
      </c>
      <c r="B221" s="251">
        <v>54560</v>
      </c>
      <c r="C221" s="328" t="s">
        <v>32</v>
      </c>
      <c r="D221" s="328" t="s">
        <v>30</v>
      </c>
      <c r="E221" s="151" t="s">
        <v>31</v>
      </c>
      <c r="F221" s="251">
        <v>0</v>
      </c>
      <c r="G221" s="152">
        <v>2</v>
      </c>
      <c r="H221" s="152">
        <v>2</v>
      </c>
      <c r="I221" s="153">
        <v>72151901</v>
      </c>
      <c r="J221" s="231">
        <v>19500</v>
      </c>
      <c r="K221" s="254">
        <v>1</v>
      </c>
      <c r="L221" s="231">
        <v>19500</v>
      </c>
      <c r="M221" s="364">
        <v>19142</v>
      </c>
      <c r="N221" s="364">
        <f t="shared" si="18"/>
        <v>19142</v>
      </c>
    </row>
    <row r="222" spans="1:14" ht="22.5" customHeight="1" x14ac:dyDescent="0.25">
      <c r="A222" s="251">
        <v>138</v>
      </c>
      <c r="B222" s="251">
        <v>54560</v>
      </c>
      <c r="C222" s="328" t="s">
        <v>33</v>
      </c>
      <c r="D222" s="328" t="s">
        <v>30</v>
      </c>
      <c r="E222" s="151" t="s">
        <v>31</v>
      </c>
      <c r="F222" s="251">
        <v>0</v>
      </c>
      <c r="G222" s="152">
        <v>4</v>
      </c>
      <c r="H222" s="152">
        <v>4</v>
      </c>
      <c r="I222" s="153">
        <v>72151901</v>
      </c>
      <c r="J222" s="231">
        <v>19500</v>
      </c>
      <c r="K222" s="254">
        <v>3</v>
      </c>
      <c r="L222" s="231">
        <v>58500</v>
      </c>
      <c r="M222" s="364">
        <v>19142</v>
      </c>
      <c r="N222" s="364">
        <f t="shared" si="18"/>
        <v>57426</v>
      </c>
    </row>
    <row r="223" spans="1:14" ht="22.5" customHeight="1" x14ac:dyDescent="0.25">
      <c r="A223" s="251">
        <v>139</v>
      </c>
      <c r="B223" s="251">
        <v>54560</v>
      </c>
      <c r="C223" s="328" t="s">
        <v>34</v>
      </c>
      <c r="D223" s="328" t="s">
        <v>30</v>
      </c>
      <c r="E223" s="151" t="s">
        <v>31</v>
      </c>
      <c r="F223" s="251">
        <v>0</v>
      </c>
      <c r="G223" s="152">
        <v>31</v>
      </c>
      <c r="H223" s="152">
        <v>31</v>
      </c>
      <c r="I223" s="153">
        <v>72101501</v>
      </c>
      <c r="J223" s="231">
        <v>19500</v>
      </c>
      <c r="K223" s="254">
        <v>15</v>
      </c>
      <c r="L223" s="231">
        <v>292500</v>
      </c>
      <c r="M223" s="364">
        <v>19142</v>
      </c>
      <c r="N223" s="364">
        <f t="shared" si="18"/>
        <v>287130</v>
      </c>
    </row>
    <row r="224" spans="1:14" ht="22.5" customHeight="1" x14ac:dyDescent="0.25">
      <c r="A224" s="251">
        <v>140</v>
      </c>
      <c r="B224" s="251">
        <v>54560</v>
      </c>
      <c r="C224" s="328" t="s">
        <v>111</v>
      </c>
      <c r="D224" s="328"/>
      <c r="E224" s="151" t="s">
        <v>18</v>
      </c>
      <c r="F224" s="251">
        <v>0</v>
      </c>
      <c r="G224" s="152">
        <v>54.6</v>
      </c>
      <c r="H224" s="152">
        <v>54.6</v>
      </c>
      <c r="I224" s="153">
        <v>72101501</v>
      </c>
      <c r="J224" s="231">
        <v>12000</v>
      </c>
      <c r="K224" s="254">
        <v>27.3</v>
      </c>
      <c r="L224" s="231">
        <v>327600</v>
      </c>
      <c r="M224" s="364">
        <v>11780</v>
      </c>
      <c r="N224" s="364">
        <f t="shared" si="18"/>
        <v>321594</v>
      </c>
    </row>
    <row r="225" spans="1:14" ht="27" customHeight="1" x14ac:dyDescent="0.25">
      <c r="A225" s="251">
        <v>141</v>
      </c>
      <c r="B225" s="251">
        <v>54560</v>
      </c>
      <c r="C225" s="328" t="s">
        <v>112</v>
      </c>
      <c r="D225" s="328" t="s">
        <v>113</v>
      </c>
      <c r="E225" s="151" t="s">
        <v>18</v>
      </c>
      <c r="F225" s="251">
        <v>0</v>
      </c>
      <c r="G225" s="152">
        <v>20</v>
      </c>
      <c r="H225" s="152">
        <v>20</v>
      </c>
      <c r="I225" s="153">
        <v>72101501</v>
      </c>
      <c r="J225" s="231">
        <v>20000</v>
      </c>
      <c r="K225" s="254">
        <v>10</v>
      </c>
      <c r="L225" s="231">
        <v>200000</v>
      </c>
      <c r="M225" s="364">
        <v>19632</v>
      </c>
      <c r="N225" s="364">
        <f t="shared" si="18"/>
        <v>196320</v>
      </c>
    </row>
    <row r="226" spans="1:14" ht="32.25" customHeight="1" x14ac:dyDescent="0.25">
      <c r="A226" s="251">
        <v>142</v>
      </c>
      <c r="B226" s="251">
        <v>54540</v>
      </c>
      <c r="C226" s="327" t="s">
        <v>144</v>
      </c>
      <c r="D226" s="327" t="s">
        <v>145</v>
      </c>
      <c r="E226" s="151" t="s">
        <v>26</v>
      </c>
      <c r="F226" s="251">
        <v>0</v>
      </c>
      <c r="G226" s="152">
        <v>1.68</v>
      </c>
      <c r="H226" s="152">
        <v>1.68</v>
      </c>
      <c r="I226" s="153">
        <v>72151901</v>
      </c>
      <c r="J226" s="231">
        <v>285004.66666666669</v>
      </c>
      <c r="K226" s="220">
        <v>1.68</v>
      </c>
      <c r="L226" s="231">
        <v>478807.84559999994</v>
      </c>
      <c r="M226" s="364">
        <v>279761</v>
      </c>
      <c r="N226" s="364">
        <f t="shared" si="18"/>
        <v>469998.48</v>
      </c>
    </row>
    <row r="227" spans="1:14" ht="29.25" customHeight="1" x14ac:dyDescent="0.25">
      <c r="A227" s="251">
        <v>143</v>
      </c>
      <c r="B227" s="251">
        <v>54560</v>
      </c>
      <c r="C227" s="327" t="s">
        <v>115</v>
      </c>
      <c r="D227" s="327"/>
      <c r="E227" s="151" t="s">
        <v>18</v>
      </c>
      <c r="F227" s="251">
        <v>0</v>
      </c>
      <c r="G227" s="152">
        <v>24</v>
      </c>
      <c r="H227" s="152">
        <v>24</v>
      </c>
      <c r="I227" s="153">
        <v>72153204</v>
      </c>
      <c r="J227" s="231">
        <v>23400</v>
      </c>
      <c r="K227" s="254">
        <v>12</v>
      </c>
      <c r="L227" s="231">
        <v>280800</v>
      </c>
      <c r="M227" s="364">
        <v>22970</v>
      </c>
      <c r="N227" s="364">
        <f t="shared" si="18"/>
        <v>275640</v>
      </c>
    </row>
    <row r="228" spans="1:14" ht="29.25" customHeight="1" x14ac:dyDescent="0.25">
      <c r="A228" s="251">
        <v>144</v>
      </c>
      <c r="B228" s="251">
        <v>54540</v>
      </c>
      <c r="C228" s="319" t="s">
        <v>37</v>
      </c>
      <c r="D228" s="319"/>
      <c r="E228" s="151" t="s">
        <v>18</v>
      </c>
      <c r="F228" s="251">
        <v>0</v>
      </c>
      <c r="G228" s="152">
        <v>8</v>
      </c>
      <c r="H228" s="152">
        <v>8</v>
      </c>
      <c r="I228" s="153">
        <v>72152509</v>
      </c>
      <c r="J228" s="231">
        <v>32000</v>
      </c>
      <c r="K228" s="254">
        <v>4</v>
      </c>
      <c r="L228" s="231">
        <v>128000</v>
      </c>
      <c r="M228" s="364">
        <v>31412</v>
      </c>
      <c r="N228" s="364">
        <f t="shared" si="18"/>
        <v>125648</v>
      </c>
    </row>
    <row r="229" spans="1:14" ht="31.5" customHeight="1" x14ac:dyDescent="0.25">
      <c r="A229" s="251">
        <v>145</v>
      </c>
      <c r="B229" s="151">
        <v>54522</v>
      </c>
      <c r="C229" s="319" t="s">
        <v>38</v>
      </c>
      <c r="D229" s="319"/>
      <c r="E229" s="151" t="s">
        <v>39</v>
      </c>
      <c r="F229" s="251">
        <v>0</v>
      </c>
      <c r="G229" s="152">
        <v>23</v>
      </c>
      <c r="H229" s="152">
        <v>23</v>
      </c>
      <c r="I229" s="153">
        <v>72152601</v>
      </c>
      <c r="J229" s="231">
        <v>35000</v>
      </c>
      <c r="K229" s="254">
        <v>11.5</v>
      </c>
      <c r="L229" s="231">
        <v>402500</v>
      </c>
      <c r="M229" s="364">
        <v>34356</v>
      </c>
      <c r="N229" s="364">
        <f t="shared" si="18"/>
        <v>395094</v>
      </c>
    </row>
    <row r="230" spans="1:14" ht="27.75" customHeight="1" x14ac:dyDescent="0.25">
      <c r="A230" s="251">
        <v>146</v>
      </c>
      <c r="B230" s="151">
        <v>54522</v>
      </c>
      <c r="C230" s="319" t="s">
        <v>40</v>
      </c>
      <c r="D230" s="319" t="s">
        <v>114</v>
      </c>
      <c r="E230" s="151" t="s">
        <v>18</v>
      </c>
      <c r="F230" s="251">
        <v>0</v>
      </c>
      <c r="G230" s="152">
        <v>50</v>
      </c>
      <c r="H230" s="152">
        <v>50</v>
      </c>
      <c r="I230" s="153">
        <v>72152601</v>
      </c>
      <c r="J230" s="231">
        <v>38000</v>
      </c>
      <c r="K230" s="254">
        <v>25</v>
      </c>
      <c r="L230" s="231">
        <v>950000</v>
      </c>
      <c r="M230" s="364">
        <v>37301</v>
      </c>
      <c r="N230" s="364">
        <f t="shared" si="18"/>
        <v>932525</v>
      </c>
    </row>
    <row r="231" spans="1:14" ht="32.25" customHeight="1" x14ac:dyDescent="0.25">
      <c r="A231" s="251">
        <v>147</v>
      </c>
      <c r="B231" s="251">
        <v>54560</v>
      </c>
      <c r="C231" s="327" t="s">
        <v>116</v>
      </c>
      <c r="D231" s="327"/>
      <c r="E231" s="151" t="s">
        <v>39</v>
      </c>
      <c r="F231" s="251">
        <v>0</v>
      </c>
      <c r="G231" s="152">
        <v>36.5</v>
      </c>
      <c r="H231" s="152">
        <v>36.5</v>
      </c>
      <c r="I231" s="153">
        <v>72151402</v>
      </c>
      <c r="J231" s="231">
        <v>22167.333333333332</v>
      </c>
      <c r="K231" s="254">
        <v>36.5</v>
      </c>
      <c r="L231" s="231">
        <v>809107.54500000004</v>
      </c>
      <c r="M231" s="364">
        <v>21760</v>
      </c>
      <c r="N231" s="364">
        <f t="shared" si="18"/>
        <v>794240</v>
      </c>
    </row>
    <row r="232" spans="1:14" ht="30" customHeight="1" x14ac:dyDescent="0.25">
      <c r="A232" s="251">
        <v>148</v>
      </c>
      <c r="B232" s="251">
        <v>54560</v>
      </c>
      <c r="C232" s="319" t="s">
        <v>45</v>
      </c>
      <c r="D232" s="319" t="s">
        <v>46</v>
      </c>
      <c r="E232" s="151" t="s">
        <v>18</v>
      </c>
      <c r="F232" s="251">
        <v>0</v>
      </c>
      <c r="G232" s="152">
        <v>6</v>
      </c>
      <c r="H232" s="152">
        <v>6</v>
      </c>
      <c r="I232" s="153">
        <v>72101501</v>
      </c>
      <c r="J232" s="231">
        <v>107347.66666666667</v>
      </c>
      <c r="K232" s="254">
        <v>3</v>
      </c>
      <c r="L232" s="231">
        <v>322043.01</v>
      </c>
      <c r="M232" s="364">
        <v>105373</v>
      </c>
      <c r="N232" s="364">
        <f t="shared" si="18"/>
        <v>316119</v>
      </c>
    </row>
    <row r="233" spans="1:14" ht="23.25" customHeight="1" x14ac:dyDescent="0.25">
      <c r="A233" s="251">
        <v>149</v>
      </c>
      <c r="B233" s="151">
        <v>54522</v>
      </c>
      <c r="C233" s="328" t="s">
        <v>117</v>
      </c>
      <c r="D233" s="328" t="s">
        <v>118</v>
      </c>
      <c r="E233" s="151" t="s">
        <v>18</v>
      </c>
      <c r="F233" s="251">
        <v>0</v>
      </c>
      <c r="G233" s="152">
        <v>104</v>
      </c>
      <c r="H233" s="152">
        <v>104</v>
      </c>
      <c r="I233" s="153">
        <v>72152605</v>
      </c>
      <c r="J233" s="231">
        <v>39000</v>
      </c>
      <c r="K233" s="254">
        <v>52</v>
      </c>
      <c r="L233" s="231">
        <v>2028000</v>
      </c>
      <c r="M233" s="364">
        <v>38283</v>
      </c>
      <c r="N233" s="364">
        <f t="shared" si="18"/>
        <v>1990716</v>
      </c>
    </row>
    <row r="234" spans="1:14" ht="45.75" customHeight="1" x14ac:dyDescent="0.25">
      <c r="A234" s="251">
        <v>150</v>
      </c>
      <c r="B234" s="251">
        <v>54560</v>
      </c>
      <c r="C234" s="328" t="s">
        <v>109</v>
      </c>
      <c r="D234" s="328" t="s">
        <v>110</v>
      </c>
      <c r="E234" s="151" t="s">
        <v>18</v>
      </c>
      <c r="F234" s="251">
        <v>0</v>
      </c>
      <c r="G234" s="152">
        <v>55</v>
      </c>
      <c r="H234" s="152">
        <v>55</v>
      </c>
      <c r="I234" s="153">
        <v>72152504</v>
      </c>
      <c r="J234" s="231">
        <v>65000</v>
      </c>
      <c r="K234" s="254">
        <v>27.5</v>
      </c>
      <c r="L234" s="231">
        <v>1787500</v>
      </c>
      <c r="M234" s="364">
        <v>63804</v>
      </c>
      <c r="N234" s="364">
        <f t="shared" si="18"/>
        <v>1754610</v>
      </c>
    </row>
    <row r="235" spans="1:14" x14ac:dyDescent="0.25">
      <c r="A235" s="343"/>
      <c r="B235" s="343"/>
      <c r="C235" s="343"/>
      <c r="D235" s="343"/>
      <c r="E235" s="343"/>
      <c r="F235" s="343"/>
      <c r="G235" s="343"/>
      <c r="H235" s="343"/>
      <c r="I235" s="343"/>
      <c r="J235" s="65"/>
    </row>
    <row r="236" spans="1:14" x14ac:dyDescent="0.25">
      <c r="A236" s="320" t="s">
        <v>2</v>
      </c>
      <c r="B236" s="320"/>
      <c r="C236" s="320"/>
      <c r="D236" s="320"/>
      <c r="E236" s="320" t="s">
        <v>3</v>
      </c>
      <c r="F236" s="320"/>
      <c r="G236" s="320" t="s">
        <v>4</v>
      </c>
      <c r="H236" s="320"/>
      <c r="I236" s="320"/>
      <c r="J236" s="65"/>
    </row>
    <row r="237" spans="1:14" ht="15" customHeight="1" x14ac:dyDescent="0.25">
      <c r="A237" s="320" t="s">
        <v>51</v>
      </c>
      <c r="B237" s="320"/>
      <c r="C237" s="320"/>
      <c r="D237" s="320"/>
      <c r="E237" s="320" t="s">
        <v>52</v>
      </c>
      <c r="F237" s="320"/>
      <c r="G237" s="320"/>
      <c r="H237" s="320"/>
      <c r="I237" s="320"/>
      <c r="J237" s="359" t="s">
        <v>187</v>
      </c>
      <c r="K237" s="300" t="s">
        <v>183</v>
      </c>
      <c r="L237" s="301"/>
      <c r="M237" s="362" t="s">
        <v>197</v>
      </c>
      <c r="N237" s="362" t="s">
        <v>198</v>
      </c>
    </row>
    <row r="238" spans="1:14" ht="25.5" customHeight="1" x14ac:dyDescent="0.25">
      <c r="A238" s="146" t="s">
        <v>7</v>
      </c>
      <c r="B238" s="249" t="s">
        <v>8</v>
      </c>
      <c r="C238" s="320" t="s">
        <v>9</v>
      </c>
      <c r="D238" s="320"/>
      <c r="E238" s="249" t="s">
        <v>10</v>
      </c>
      <c r="F238" s="148" t="s">
        <v>11</v>
      </c>
      <c r="G238" s="249" t="s">
        <v>12</v>
      </c>
      <c r="H238" s="148" t="s">
        <v>13</v>
      </c>
      <c r="I238" s="249" t="s">
        <v>14</v>
      </c>
      <c r="J238" s="360"/>
      <c r="K238" s="248" t="s">
        <v>185</v>
      </c>
      <c r="L238" s="248" t="s">
        <v>161</v>
      </c>
      <c r="M238" s="363"/>
      <c r="N238" s="363"/>
    </row>
    <row r="239" spans="1:14" ht="46.5" customHeight="1" x14ac:dyDescent="0.25">
      <c r="A239" s="251">
        <v>151</v>
      </c>
      <c r="B239" s="151">
        <v>54611</v>
      </c>
      <c r="C239" s="327" t="s">
        <v>123</v>
      </c>
      <c r="D239" s="327"/>
      <c r="E239" s="151" t="s">
        <v>58</v>
      </c>
      <c r="F239" s="251">
        <v>0</v>
      </c>
      <c r="G239" s="152">
        <v>6</v>
      </c>
      <c r="H239" s="152">
        <v>6</v>
      </c>
      <c r="I239" s="153" t="s">
        <v>124</v>
      </c>
      <c r="J239" s="231">
        <v>102666.66666666667</v>
      </c>
      <c r="K239" s="254">
        <v>3</v>
      </c>
      <c r="L239" s="231">
        <v>308000.01</v>
      </c>
      <c r="M239" s="364">
        <v>100778</v>
      </c>
      <c r="N239" s="364">
        <f t="shared" ref="N239:N253" si="19">M239*K239</f>
        <v>302334</v>
      </c>
    </row>
    <row r="240" spans="1:14" ht="49.5" customHeight="1" x14ac:dyDescent="0.25">
      <c r="A240" s="251">
        <v>152</v>
      </c>
      <c r="B240" s="151">
        <v>54611</v>
      </c>
      <c r="C240" s="318" t="s">
        <v>57</v>
      </c>
      <c r="D240" s="318"/>
      <c r="E240" s="151" t="s">
        <v>58</v>
      </c>
      <c r="F240" s="251">
        <v>0</v>
      </c>
      <c r="G240" s="152">
        <v>6</v>
      </c>
      <c r="H240" s="152">
        <v>6</v>
      </c>
      <c r="I240" s="153" t="s">
        <v>59</v>
      </c>
      <c r="J240" s="231">
        <v>52000</v>
      </c>
      <c r="K240" s="254">
        <v>3</v>
      </c>
      <c r="L240" s="231">
        <v>156000</v>
      </c>
      <c r="M240" s="364">
        <v>51044</v>
      </c>
      <c r="N240" s="364">
        <f t="shared" si="19"/>
        <v>153132</v>
      </c>
    </row>
    <row r="241" spans="1:14" ht="132.75" customHeight="1" x14ac:dyDescent="0.25">
      <c r="A241" s="251">
        <v>153</v>
      </c>
      <c r="B241" s="151">
        <v>54611</v>
      </c>
      <c r="C241" s="347" t="s">
        <v>61</v>
      </c>
      <c r="D241" s="347" t="s">
        <v>62</v>
      </c>
      <c r="E241" s="151" t="s">
        <v>58</v>
      </c>
      <c r="F241" s="251">
        <v>0</v>
      </c>
      <c r="G241" s="152">
        <v>4</v>
      </c>
      <c r="H241" s="152">
        <v>4</v>
      </c>
      <c r="I241" s="153" t="s">
        <v>124</v>
      </c>
      <c r="J241" s="231">
        <v>78906.666666666672</v>
      </c>
      <c r="K241" s="254">
        <v>2</v>
      </c>
      <c r="L241" s="231">
        <v>157813.34</v>
      </c>
      <c r="M241" s="364">
        <v>77455</v>
      </c>
      <c r="N241" s="364">
        <f t="shared" si="19"/>
        <v>154910</v>
      </c>
    </row>
    <row r="242" spans="1:14" ht="45.75" customHeight="1" x14ac:dyDescent="0.25">
      <c r="A242" s="251">
        <v>154</v>
      </c>
      <c r="B242" s="151">
        <v>54621</v>
      </c>
      <c r="C242" s="327" t="s">
        <v>146</v>
      </c>
      <c r="D242" s="327" t="s">
        <v>147</v>
      </c>
      <c r="E242" s="151" t="s">
        <v>58</v>
      </c>
      <c r="F242" s="251">
        <v>0</v>
      </c>
      <c r="G242" s="152">
        <v>2</v>
      </c>
      <c r="H242" s="152">
        <v>2</v>
      </c>
      <c r="I242" s="153" t="s">
        <v>64</v>
      </c>
      <c r="J242" s="231">
        <v>650000</v>
      </c>
      <c r="K242" s="254">
        <v>1</v>
      </c>
      <c r="L242" s="231">
        <v>650000</v>
      </c>
      <c r="M242" s="364">
        <v>638040</v>
      </c>
      <c r="N242" s="364">
        <f t="shared" si="19"/>
        <v>638040</v>
      </c>
    </row>
    <row r="243" spans="1:14" ht="24.75" customHeight="1" x14ac:dyDescent="0.25">
      <c r="A243" s="251">
        <v>155</v>
      </c>
      <c r="B243" s="151">
        <v>54621</v>
      </c>
      <c r="C243" s="319" t="s">
        <v>65</v>
      </c>
      <c r="D243" s="319" t="s">
        <v>66</v>
      </c>
      <c r="E243" s="151" t="s">
        <v>58</v>
      </c>
      <c r="F243" s="251">
        <v>0</v>
      </c>
      <c r="G243" s="152">
        <v>11</v>
      </c>
      <c r="H243" s="152">
        <v>11</v>
      </c>
      <c r="I243" s="153" t="s">
        <v>64</v>
      </c>
      <c r="J243" s="231">
        <v>39000</v>
      </c>
      <c r="K243" s="254">
        <v>5</v>
      </c>
      <c r="L243" s="231">
        <v>195000</v>
      </c>
      <c r="M243" s="364">
        <v>38283</v>
      </c>
      <c r="N243" s="364">
        <f t="shared" si="19"/>
        <v>191415</v>
      </c>
    </row>
    <row r="244" spans="1:14" ht="19.5" customHeight="1" x14ac:dyDescent="0.25">
      <c r="A244" s="251">
        <v>156</v>
      </c>
      <c r="B244" s="151">
        <v>54621</v>
      </c>
      <c r="C244" s="319" t="s">
        <v>67</v>
      </c>
      <c r="D244" s="319" t="s">
        <v>68</v>
      </c>
      <c r="E244" s="151" t="s">
        <v>58</v>
      </c>
      <c r="F244" s="251">
        <v>0</v>
      </c>
      <c r="G244" s="152">
        <v>11</v>
      </c>
      <c r="H244" s="152">
        <v>11</v>
      </c>
      <c r="I244" s="153" t="s">
        <v>64</v>
      </c>
      <c r="J244" s="231">
        <v>95021</v>
      </c>
      <c r="K244" s="254">
        <v>5</v>
      </c>
      <c r="L244" s="231">
        <v>475105</v>
      </c>
      <c r="M244" s="364">
        <v>93273</v>
      </c>
      <c r="N244" s="364">
        <f t="shared" si="19"/>
        <v>466365</v>
      </c>
    </row>
    <row r="245" spans="1:14" ht="27" customHeight="1" x14ac:dyDescent="0.25">
      <c r="A245" s="251">
        <v>157</v>
      </c>
      <c r="B245" s="151">
        <v>54621</v>
      </c>
      <c r="C245" s="319" t="s">
        <v>69</v>
      </c>
      <c r="D245" s="319" t="s">
        <v>70</v>
      </c>
      <c r="E245" s="151" t="s">
        <v>58</v>
      </c>
      <c r="F245" s="251">
        <v>0</v>
      </c>
      <c r="G245" s="152">
        <v>1</v>
      </c>
      <c r="H245" s="152">
        <v>1</v>
      </c>
      <c r="I245" s="153" t="s">
        <v>64</v>
      </c>
      <c r="J245" s="231">
        <v>65000</v>
      </c>
      <c r="K245" s="254">
        <v>1</v>
      </c>
      <c r="L245" s="231">
        <v>65000</v>
      </c>
      <c r="M245" s="364">
        <v>63804</v>
      </c>
      <c r="N245" s="364">
        <f t="shared" si="19"/>
        <v>63804</v>
      </c>
    </row>
    <row r="246" spans="1:14" ht="36" customHeight="1" x14ac:dyDescent="0.25">
      <c r="A246" s="251">
        <v>158</v>
      </c>
      <c r="B246" s="151">
        <v>54621</v>
      </c>
      <c r="C246" s="319" t="s">
        <v>71</v>
      </c>
      <c r="D246" s="319" t="s">
        <v>72</v>
      </c>
      <c r="E246" s="151" t="s">
        <v>58</v>
      </c>
      <c r="F246" s="251">
        <v>0</v>
      </c>
      <c r="G246" s="152">
        <v>11</v>
      </c>
      <c r="H246" s="152">
        <v>11</v>
      </c>
      <c r="I246" s="153" t="s">
        <v>64</v>
      </c>
      <c r="J246" s="231">
        <v>67450</v>
      </c>
      <c r="K246" s="254">
        <v>5</v>
      </c>
      <c r="L246" s="231">
        <v>337250</v>
      </c>
      <c r="M246" s="364">
        <v>66209</v>
      </c>
      <c r="N246" s="364">
        <f t="shared" si="19"/>
        <v>331045</v>
      </c>
    </row>
    <row r="247" spans="1:14" ht="30.75" customHeight="1" x14ac:dyDescent="0.25">
      <c r="A247" s="251">
        <v>159</v>
      </c>
      <c r="B247" s="151">
        <v>54621</v>
      </c>
      <c r="C247" s="319" t="s">
        <v>73</v>
      </c>
      <c r="D247" s="319" t="s">
        <v>74</v>
      </c>
      <c r="E247" s="151" t="s">
        <v>58</v>
      </c>
      <c r="F247" s="251">
        <v>0</v>
      </c>
      <c r="G247" s="152">
        <v>2</v>
      </c>
      <c r="H247" s="152">
        <v>2</v>
      </c>
      <c r="I247" s="153" t="s">
        <v>64</v>
      </c>
      <c r="J247" s="231">
        <v>119880</v>
      </c>
      <c r="K247" s="254">
        <v>1</v>
      </c>
      <c r="L247" s="231">
        <v>119880</v>
      </c>
      <c r="M247" s="364">
        <v>117675</v>
      </c>
      <c r="N247" s="364">
        <f t="shared" si="19"/>
        <v>117675</v>
      </c>
    </row>
    <row r="248" spans="1:14" ht="23.25" customHeight="1" x14ac:dyDescent="0.25">
      <c r="A248" s="251">
        <v>160</v>
      </c>
      <c r="B248" s="151">
        <v>54621</v>
      </c>
      <c r="C248" s="319" t="s">
        <v>75</v>
      </c>
      <c r="D248" s="319" t="s">
        <v>76</v>
      </c>
      <c r="E248" s="151" t="s">
        <v>39</v>
      </c>
      <c r="F248" s="251">
        <v>0</v>
      </c>
      <c r="G248" s="152">
        <v>6</v>
      </c>
      <c r="H248" s="152">
        <v>6</v>
      </c>
      <c r="I248" s="153" t="s">
        <v>64</v>
      </c>
      <c r="J248" s="231">
        <v>45000</v>
      </c>
      <c r="K248" s="254">
        <v>4</v>
      </c>
      <c r="L248" s="231">
        <v>180000</v>
      </c>
      <c r="M248" s="364">
        <v>44172</v>
      </c>
      <c r="N248" s="364">
        <f t="shared" si="19"/>
        <v>176688</v>
      </c>
    </row>
    <row r="249" spans="1:14" ht="75" customHeight="1" x14ac:dyDescent="0.25">
      <c r="A249" s="251">
        <v>161</v>
      </c>
      <c r="B249" s="151">
        <v>54621</v>
      </c>
      <c r="C249" s="318" t="s">
        <v>77</v>
      </c>
      <c r="D249" s="318" t="s">
        <v>78</v>
      </c>
      <c r="E249" s="151" t="s">
        <v>31</v>
      </c>
      <c r="F249" s="251">
        <v>0</v>
      </c>
      <c r="G249" s="152">
        <v>6</v>
      </c>
      <c r="H249" s="152">
        <v>6</v>
      </c>
      <c r="I249" s="153" t="s">
        <v>64</v>
      </c>
      <c r="J249" s="231">
        <v>96606.666666666672</v>
      </c>
      <c r="K249" s="254">
        <v>3</v>
      </c>
      <c r="L249" s="231">
        <v>289820.01</v>
      </c>
      <c r="M249" s="364">
        <v>94830</v>
      </c>
      <c r="N249" s="364">
        <f t="shared" si="19"/>
        <v>284490</v>
      </c>
    </row>
    <row r="250" spans="1:14" ht="102.75" customHeight="1" x14ac:dyDescent="0.25">
      <c r="A250" s="251">
        <v>162</v>
      </c>
      <c r="B250" s="151">
        <v>54621</v>
      </c>
      <c r="C250" s="318" t="s">
        <v>81</v>
      </c>
      <c r="D250" s="318" t="s">
        <v>82</v>
      </c>
      <c r="E250" s="151" t="s">
        <v>31</v>
      </c>
      <c r="F250" s="251">
        <v>0</v>
      </c>
      <c r="G250" s="152">
        <v>2</v>
      </c>
      <c r="H250" s="152">
        <v>2</v>
      </c>
      <c r="I250" s="153" t="s">
        <v>64</v>
      </c>
      <c r="J250" s="231">
        <v>586625</v>
      </c>
      <c r="K250" s="254">
        <v>1</v>
      </c>
      <c r="L250" s="231">
        <v>586625</v>
      </c>
      <c r="M250" s="364">
        <v>575832</v>
      </c>
      <c r="N250" s="364">
        <f t="shared" si="19"/>
        <v>575832</v>
      </c>
    </row>
    <row r="251" spans="1:14" ht="170.25" customHeight="1" x14ac:dyDescent="0.25">
      <c r="A251" s="251">
        <v>163</v>
      </c>
      <c r="B251" s="151">
        <v>54621</v>
      </c>
      <c r="C251" s="342" t="s">
        <v>86</v>
      </c>
      <c r="D251" s="342" t="s">
        <v>87</v>
      </c>
      <c r="E251" s="151" t="s">
        <v>31</v>
      </c>
      <c r="F251" s="251">
        <v>0</v>
      </c>
      <c r="G251" s="152">
        <v>2</v>
      </c>
      <c r="H251" s="152">
        <v>2</v>
      </c>
      <c r="I251" s="153" t="s">
        <v>64</v>
      </c>
      <c r="J251" s="231">
        <v>520000</v>
      </c>
      <c r="K251" s="254">
        <v>1</v>
      </c>
      <c r="L251" s="231">
        <v>520000</v>
      </c>
      <c r="M251" s="364">
        <v>510432</v>
      </c>
      <c r="N251" s="364">
        <f t="shared" si="19"/>
        <v>510432</v>
      </c>
    </row>
    <row r="252" spans="1:14" ht="39.75" customHeight="1" x14ac:dyDescent="0.25">
      <c r="A252" s="251">
        <v>164</v>
      </c>
      <c r="B252" s="151">
        <v>54621</v>
      </c>
      <c r="C252" s="318" t="s">
        <v>94</v>
      </c>
      <c r="D252" s="318"/>
      <c r="E252" s="151" t="s">
        <v>31</v>
      </c>
      <c r="F252" s="251">
        <v>0</v>
      </c>
      <c r="G252" s="152">
        <v>28</v>
      </c>
      <c r="H252" s="152">
        <v>28</v>
      </c>
      <c r="I252" s="153" t="s">
        <v>64</v>
      </c>
      <c r="J252" s="231">
        <v>45000</v>
      </c>
      <c r="K252" s="254">
        <v>14</v>
      </c>
      <c r="L252" s="231">
        <v>630000</v>
      </c>
      <c r="M252" s="364">
        <v>44172</v>
      </c>
      <c r="N252" s="364">
        <f t="shared" si="19"/>
        <v>618408</v>
      </c>
    </row>
    <row r="253" spans="1:14" ht="105" customHeight="1" x14ac:dyDescent="0.25">
      <c r="A253" s="251">
        <v>165</v>
      </c>
      <c r="B253" s="151">
        <v>54621</v>
      </c>
      <c r="C253" s="318" t="s">
        <v>92</v>
      </c>
      <c r="D253" s="318" t="s">
        <v>93</v>
      </c>
      <c r="E253" s="151" t="s">
        <v>31</v>
      </c>
      <c r="F253" s="251">
        <v>0</v>
      </c>
      <c r="G253" s="152">
        <v>11</v>
      </c>
      <c r="H253" s="152">
        <v>11</v>
      </c>
      <c r="I253" s="153" t="s">
        <v>64</v>
      </c>
      <c r="J253" s="231">
        <v>444000.66666666669</v>
      </c>
      <c r="K253" s="254">
        <v>2</v>
      </c>
      <c r="L253" s="231">
        <v>888001.34</v>
      </c>
      <c r="M253" s="364">
        <v>435832</v>
      </c>
      <c r="N253" s="364">
        <f t="shared" si="19"/>
        <v>871664</v>
      </c>
    </row>
    <row r="254" spans="1:14" x14ac:dyDescent="0.25">
      <c r="A254" s="343"/>
      <c r="B254" s="343"/>
      <c r="C254" s="343"/>
      <c r="D254" s="343"/>
      <c r="E254" s="343"/>
      <c r="F254" s="343"/>
      <c r="G254" s="343"/>
      <c r="H254" s="343"/>
      <c r="I254" s="343"/>
      <c r="J254" s="65"/>
    </row>
    <row r="255" spans="1:14" ht="15" customHeight="1" x14ac:dyDescent="0.25">
      <c r="A255" s="344" t="s">
        <v>141</v>
      </c>
      <c r="B255" s="345"/>
      <c r="C255" s="345"/>
      <c r="D255" s="346"/>
      <c r="E255" s="344" t="s">
        <v>3</v>
      </c>
      <c r="F255" s="346"/>
      <c r="G255" s="320" t="s">
        <v>4</v>
      </c>
      <c r="H255" s="320"/>
      <c r="I255" s="320"/>
      <c r="J255" s="65"/>
    </row>
    <row r="256" spans="1:14" ht="15" customHeight="1" x14ac:dyDescent="0.25">
      <c r="A256" s="320" t="s">
        <v>95</v>
      </c>
      <c r="B256" s="320"/>
      <c r="C256" s="320"/>
      <c r="D256" s="320"/>
      <c r="E256" s="320" t="s">
        <v>96</v>
      </c>
      <c r="F256" s="320"/>
      <c r="G256" s="320"/>
      <c r="H256" s="320"/>
      <c r="I256" s="320"/>
      <c r="J256" s="359" t="s">
        <v>187</v>
      </c>
      <c r="K256" s="300" t="s">
        <v>183</v>
      </c>
      <c r="L256" s="301"/>
      <c r="M256" s="362" t="s">
        <v>197</v>
      </c>
      <c r="N256" s="362" t="s">
        <v>198</v>
      </c>
    </row>
    <row r="257" spans="1:14" ht="24" customHeight="1" x14ac:dyDescent="0.25">
      <c r="A257" s="146" t="s">
        <v>7</v>
      </c>
      <c r="B257" s="249" t="s">
        <v>8</v>
      </c>
      <c r="C257" s="320" t="s">
        <v>9</v>
      </c>
      <c r="D257" s="320"/>
      <c r="E257" s="249" t="s">
        <v>10</v>
      </c>
      <c r="F257" s="148" t="s">
        <v>11</v>
      </c>
      <c r="G257" s="249" t="s">
        <v>12</v>
      </c>
      <c r="H257" s="148" t="s">
        <v>13</v>
      </c>
      <c r="I257" s="249" t="s">
        <v>14</v>
      </c>
      <c r="J257" s="360"/>
      <c r="K257" s="248" t="s">
        <v>185</v>
      </c>
      <c r="L257" s="248" t="s">
        <v>161</v>
      </c>
      <c r="M257" s="363"/>
      <c r="N257" s="363"/>
    </row>
    <row r="258" spans="1:14" ht="44.25" customHeight="1" x14ac:dyDescent="0.25">
      <c r="A258" s="251">
        <v>166</v>
      </c>
      <c r="B258" s="151">
        <v>54730</v>
      </c>
      <c r="C258" s="327" t="s">
        <v>129</v>
      </c>
      <c r="D258" s="327" t="s">
        <v>130</v>
      </c>
      <c r="E258" s="151" t="s">
        <v>18</v>
      </c>
      <c r="F258" s="251">
        <v>0</v>
      </c>
      <c r="G258" s="152">
        <v>60</v>
      </c>
      <c r="H258" s="152">
        <v>60</v>
      </c>
      <c r="I258" s="153">
        <v>73181104</v>
      </c>
      <c r="J258" s="231">
        <v>28511.666666666668</v>
      </c>
      <c r="K258" s="254">
        <v>25</v>
      </c>
      <c r="L258" s="231">
        <v>712791.75</v>
      </c>
      <c r="M258" s="364">
        <v>27988</v>
      </c>
      <c r="N258" s="364">
        <f t="shared" ref="N258:N263" si="20">M258*K258</f>
        <v>699700</v>
      </c>
    </row>
    <row r="259" spans="1:14" ht="33" customHeight="1" x14ac:dyDescent="0.25">
      <c r="A259" s="251">
        <v>167</v>
      </c>
      <c r="B259" s="251">
        <v>54740</v>
      </c>
      <c r="C259" s="327" t="s">
        <v>97</v>
      </c>
      <c r="D259" s="327" t="s">
        <v>98</v>
      </c>
      <c r="E259" s="151" t="s">
        <v>18</v>
      </c>
      <c r="F259" s="251">
        <v>0</v>
      </c>
      <c r="G259" s="152">
        <v>60</v>
      </c>
      <c r="H259" s="152">
        <v>60</v>
      </c>
      <c r="I259" s="153">
        <v>73151801</v>
      </c>
      <c r="J259" s="231">
        <v>65000</v>
      </c>
      <c r="K259" s="254">
        <v>25</v>
      </c>
      <c r="L259" s="231">
        <v>1625000</v>
      </c>
      <c r="M259" s="364">
        <v>63804</v>
      </c>
      <c r="N259" s="364">
        <f t="shared" si="20"/>
        <v>1595100</v>
      </c>
    </row>
    <row r="260" spans="1:14" ht="43.5" customHeight="1" x14ac:dyDescent="0.25">
      <c r="A260" s="251">
        <v>168</v>
      </c>
      <c r="B260" s="151">
        <v>54730</v>
      </c>
      <c r="C260" s="328" t="s">
        <v>99</v>
      </c>
      <c r="D260" s="328" t="s">
        <v>100</v>
      </c>
      <c r="E260" s="151" t="s">
        <v>18</v>
      </c>
      <c r="F260" s="251">
        <v>0</v>
      </c>
      <c r="G260" s="152">
        <v>65.69</v>
      </c>
      <c r="H260" s="152">
        <v>65.69</v>
      </c>
      <c r="I260" s="153">
        <v>72151303</v>
      </c>
      <c r="J260" s="231">
        <v>43605.666666666664</v>
      </c>
      <c r="K260" s="220">
        <v>29.69</v>
      </c>
      <c r="L260" s="231">
        <v>1294652.3422999999</v>
      </c>
      <c r="M260" s="364">
        <v>42804</v>
      </c>
      <c r="N260" s="364">
        <f t="shared" si="20"/>
        <v>1270850.76</v>
      </c>
    </row>
    <row r="261" spans="1:14" ht="36.75" customHeight="1" x14ac:dyDescent="0.25">
      <c r="A261" s="251">
        <v>169</v>
      </c>
      <c r="B261" s="151">
        <v>54760</v>
      </c>
      <c r="C261" s="328" t="s">
        <v>101</v>
      </c>
      <c r="D261" s="328"/>
      <c r="E261" s="151" t="s">
        <v>31</v>
      </c>
      <c r="F261" s="251">
        <v>0</v>
      </c>
      <c r="G261" s="152">
        <v>10</v>
      </c>
      <c r="H261" s="152">
        <v>10</v>
      </c>
      <c r="I261" s="153">
        <v>72154032</v>
      </c>
      <c r="J261" s="231">
        <v>219706.66666666666</v>
      </c>
      <c r="K261" s="254">
        <v>5</v>
      </c>
      <c r="L261" s="231">
        <v>1098533.3500000001</v>
      </c>
      <c r="M261" s="364">
        <v>215665</v>
      </c>
      <c r="N261" s="364">
        <f t="shared" si="20"/>
        <v>1078325</v>
      </c>
    </row>
    <row r="262" spans="1:14" ht="39.75" customHeight="1" x14ac:dyDescent="0.25">
      <c r="A262" s="251">
        <v>170</v>
      </c>
      <c r="B262" s="151">
        <v>54760</v>
      </c>
      <c r="C262" s="329" t="s">
        <v>106</v>
      </c>
      <c r="D262" s="330" t="s">
        <v>107</v>
      </c>
      <c r="E262" s="151" t="s">
        <v>31</v>
      </c>
      <c r="F262" s="251">
        <v>0</v>
      </c>
      <c r="G262" s="152">
        <v>8</v>
      </c>
      <c r="H262" s="152">
        <v>8</v>
      </c>
      <c r="I262" s="153">
        <v>72153605</v>
      </c>
      <c r="J262" s="231">
        <v>420000</v>
      </c>
      <c r="K262" s="254">
        <v>4</v>
      </c>
      <c r="L262" s="231">
        <v>1680000</v>
      </c>
      <c r="M262" s="364">
        <v>412272</v>
      </c>
      <c r="N262" s="364">
        <f t="shared" si="20"/>
        <v>1649088</v>
      </c>
    </row>
    <row r="263" spans="1:14" ht="54" customHeight="1" x14ac:dyDescent="0.25">
      <c r="A263" s="251">
        <v>171</v>
      </c>
      <c r="B263" s="151">
        <v>54790</v>
      </c>
      <c r="C263" s="327" t="s">
        <v>119</v>
      </c>
      <c r="D263" s="327" t="s">
        <v>120</v>
      </c>
      <c r="E263" s="151" t="s">
        <v>18</v>
      </c>
      <c r="F263" s="251">
        <v>0</v>
      </c>
      <c r="G263" s="152">
        <v>120</v>
      </c>
      <c r="H263" s="152">
        <v>120</v>
      </c>
      <c r="I263" s="153">
        <v>72153501</v>
      </c>
      <c r="J263" s="231">
        <v>56596.666666666664</v>
      </c>
      <c r="K263" s="254">
        <v>60</v>
      </c>
      <c r="L263" s="231">
        <v>3395800.1999999997</v>
      </c>
      <c r="M263" s="364">
        <v>55556</v>
      </c>
      <c r="N263" s="364">
        <f t="shared" si="20"/>
        <v>3333360</v>
      </c>
    </row>
    <row r="264" spans="1:14" x14ac:dyDescent="0.25">
      <c r="A264" s="168"/>
      <c r="B264" s="168"/>
      <c r="C264" s="169"/>
      <c r="D264" s="169"/>
      <c r="E264" s="168"/>
      <c r="F264" s="168"/>
      <c r="G264" s="170"/>
      <c r="H264" s="170"/>
      <c r="I264" s="168"/>
      <c r="J264" s="65"/>
    </row>
    <row r="265" spans="1:14" x14ac:dyDescent="0.25">
      <c r="A265" s="334" t="s">
        <v>148</v>
      </c>
      <c r="B265" s="334"/>
      <c r="C265" s="334"/>
      <c r="D265" s="334"/>
      <c r="E265" s="335" t="s">
        <v>1</v>
      </c>
      <c r="F265" s="335"/>
      <c r="G265" s="335"/>
      <c r="H265" s="335"/>
      <c r="I265" s="222">
        <v>164000001829</v>
      </c>
      <c r="J265" s="65"/>
    </row>
    <row r="266" spans="1:14" x14ac:dyDescent="0.25">
      <c r="A266" s="341" t="s">
        <v>2</v>
      </c>
      <c r="B266" s="341"/>
      <c r="C266" s="341"/>
      <c r="D266" s="341"/>
      <c r="E266" s="341" t="s">
        <v>3</v>
      </c>
      <c r="F266" s="341"/>
      <c r="G266" s="341" t="s">
        <v>4</v>
      </c>
      <c r="H266" s="341"/>
      <c r="I266" s="341"/>
      <c r="J266" s="65"/>
    </row>
    <row r="267" spans="1:14" ht="15" customHeight="1" x14ac:dyDescent="0.25">
      <c r="A267" s="340" t="s">
        <v>95</v>
      </c>
      <c r="B267" s="340"/>
      <c r="C267" s="340"/>
      <c r="D267" s="340"/>
      <c r="E267" s="340" t="s">
        <v>96</v>
      </c>
      <c r="F267" s="340"/>
      <c r="G267" s="340"/>
      <c r="H267" s="340"/>
      <c r="I267" s="340"/>
      <c r="J267" s="359" t="s">
        <v>187</v>
      </c>
      <c r="K267" s="300" t="s">
        <v>183</v>
      </c>
      <c r="L267" s="301"/>
      <c r="M267" s="362" t="s">
        <v>197</v>
      </c>
      <c r="N267" s="362" t="s">
        <v>198</v>
      </c>
    </row>
    <row r="268" spans="1:14" ht="33" customHeight="1" x14ac:dyDescent="0.25">
      <c r="A268" s="202" t="s">
        <v>7</v>
      </c>
      <c r="B268" s="253" t="s">
        <v>8</v>
      </c>
      <c r="C268" s="340" t="s">
        <v>9</v>
      </c>
      <c r="D268" s="340"/>
      <c r="E268" s="253" t="s">
        <v>10</v>
      </c>
      <c r="F268" s="250" t="s">
        <v>11</v>
      </c>
      <c r="G268" s="253" t="s">
        <v>12</v>
      </c>
      <c r="H268" s="250" t="s">
        <v>13</v>
      </c>
      <c r="I268" s="253" t="s">
        <v>14</v>
      </c>
      <c r="J268" s="360"/>
      <c r="K268" s="248" t="s">
        <v>185</v>
      </c>
      <c r="L268" s="248" t="s">
        <v>161</v>
      </c>
      <c r="M268" s="363"/>
      <c r="N268" s="363"/>
    </row>
    <row r="269" spans="1:14" ht="32.25" customHeight="1" x14ac:dyDescent="0.25">
      <c r="A269" s="205">
        <v>172</v>
      </c>
      <c r="B269" s="205">
        <v>54740</v>
      </c>
      <c r="C269" s="327" t="s">
        <v>149</v>
      </c>
      <c r="D269" s="327" t="s">
        <v>150</v>
      </c>
      <c r="E269" s="206" t="s">
        <v>18</v>
      </c>
      <c r="F269" s="205">
        <v>0</v>
      </c>
      <c r="G269" s="207">
        <v>48.38</v>
      </c>
      <c r="H269" s="207">
        <v>48.38</v>
      </c>
      <c r="I269" s="208">
        <v>72152504</v>
      </c>
      <c r="J269" s="231">
        <v>78000</v>
      </c>
      <c r="K269" s="220">
        <v>24.19</v>
      </c>
      <c r="L269" s="231">
        <v>1886820</v>
      </c>
      <c r="M269" s="364">
        <v>76565</v>
      </c>
      <c r="N269" s="364">
        <f t="shared" ref="N269:N271" si="21">M269*K269</f>
        <v>1852107.35</v>
      </c>
    </row>
    <row r="270" spans="1:14" ht="41.25" customHeight="1" x14ac:dyDescent="0.25">
      <c r="A270" s="205">
        <v>173</v>
      </c>
      <c r="B270" s="205">
        <v>54740</v>
      </c>
      <c r="C270" s="327" t="s">
        <v>151</v>
      </c>
      <c r="D270" s="327" t="s">
        <v>152</v>
      </c>
      <c r="E270" s="206" t="s">
        <v>39</v>
      </c>
      <c r="F270" s="205">
        <v>0</v>
      </c>
      <c r="G270" s="207">
        <v>31.8</v>
      </c>
      <c r="H270" s="207">
        <v>31.8</v>
      </c>
      <c r="I270" s="208">
        <v>72152504</v>
      </c>
      <c r="J270" s="231">
        <v>38978</v>
      </c>
      <c r="K270" s="254">
        <v>15.7</v>
      </c>
      <c r="L270" s="231">
        <v>611954.6</v>
      </c>
      <c r="M270" s="364">
        <v>38261</v>
      </c>
      <c r="N270" s="364">
        <f t="shared" si="21"/>
        <v>600697.69999999995</v>
      </c>
    </row>
    <row r="271" spans="1:14" ht="34.5" customHeight="1" x14ac:dyDescent="0.25">
      <c r="A271" s="205">
        <v>174</v>
      </c>
      <c r="B271" s="209">
        <v>54740</v>
      </c>
      <c r="C271" s="336" t="s">
        <v>153</v>
      </c>
      <c r="D271" s="336" t="s">
        <v>154</v>
      </c>
      <c r="E271" s="210" t="s">
        <v>18</v>
      </c>
      <c r="F271" s="209">
        <v>0</v>
      </c>
      <c r="G271" s="211">
        <v>10.25</v>
      </c>
      <c r="H271" s="211">
        <v>10.25</v>
      </c>
      <c r="I271" s="212">
        <v>72152504</v>
      </c>
      <c r="J271" s="231">
        <v>91000</v>
      </c>
      <c r="K271" s="220">
        <v>5.12</v>
      </c>
      <c r="L271" s="231">
        <v>465920</v>
      </c>
      <c r="M271" s="364">
        <v>89326</v>
      </c>
      <c r="N271" s="364">
        <f t="shared" si="21"/>
        <v>457349.12</v>
      </c>
    </row>
    <row r="272" spans="1:14" x14ac:dyDescent="0.25">
      <c r="A272" s="213"/>
      <c r="B272" s="187"/>
      <c r="C272" s="214"/>
      <c r="D272" s="214"/>
      <c r="E272" s="215"/>
      <c r="F272" s="213"/>
      <c r="G272" s="216"/>
      <c r="H272" s="216"/>
      <c r="I272" s="188"/>
      <c r="J272" s="65"/>
    </row>
    <row r="273" spans="1:14" x14ac:dyDescent="0.25">
      <c r="A273" s="338" t="s">
        <v>155</v>
      </c>
      <c r="B273" s="338"/>
      <c r="C273" s="338"/>
      <c r="D273" s="339"/>
      <c r="E273" s="335" t="s">
        <v>165</v>
      </c>
      <c r="F273" s="335"/>
      <c r="G273" s="335"/>
      <c r="H273" s="335"/>
      <c r="I273" s="222">
        <v>164000000116</v>
      </c>
      <c r="J273" s="65"/>
    </row>
    <row r="274" spans="1:14" x14ac:dyDescent="0.25">
      <c r="A274" s="332" t="s">
        <v>2</v>
      </c>
      <c r="B274" s="332"/>
      <c r="C274" s="332"/>
      <c r="D274" s="332"/>
      <c r="E274" s="332" t="s">
        <v>3</v>
      </c>
      <c r="F274" s="332"/>
      <c r="G274" s="332" t="s">
        <v>4</v>
      </c>
      <c r="H274" s="332"/>
      <c r="I274" s="332"/>
      <c r="J274" s="65"/>
    </row>
    <row r="275" spans="1:14" ht="15" customHeight="1" x14ac:dyDescent="0.25">
      <c r="A275" s="320" t="s">
        <v>95</v>
      </c>
      <c r="B275" s="320"/>
      <c r="C275" s="320"/>
      <c r="D275" s="320"/>
      <c r="E275" s="320" t="s">
        <v>96</v>
      </c>
      <c r="F275" s="320"/>
      <c r="G275" s="320"/>
      <c r="H275" s="320"/>
      <c r="I275" s="320"/>
      <c r="J275" s="359" t="s">
        <v>187</v>
      </c>
      <c r="K275" s="300" t="s">
        <v>183</v>
      </c>
      <c r="L275" s="301"/>
      <c r="M275" s="362" t="s">
        <v>197</v>
      </c>
      <c r="N275" s="362" t="s">
        <v>198</v>
      </c>
    </row>
    <row r="276" spans="1:14" ht="27" customHeight="1" x14ac:dyDescent="0.25">
      <c r="A276" s="146" t="s">
        <v>7</v>
      </c>
      <c r="B276" s="249" t="s">
        <v>8</v>
      </c>
      <c r="C276" s="320" t="s">
        <v>9</v>
      </c>
      <c r="D276" s="320"/>
      <c r="E276" s="249" t="s">
        <v>10</v>
      </c>
      <c r="F276" s="148" t="s">
        <v>11</v>
      </c>
      <c r="G276" s="249" t="s">
        <v>12</v>
      </c>
      <c r="H276" s="148" t="s">
        <v>13</v>
      </c>
      <c r="I276" s="249" t="s">
        <v>14</v>
      </c>
      <c r="J276" s="360"/>
      <c r="K276" s="248" t="s">
        <v>185</v>
      </c>
      <c r="L276" s="248" t="s">
        <v>161</v>
      </c>
      <c r="M276" s="363"/>
      <c r="N276" s="363"/>
    </row>
    <row r="277" spans="1:14" ht="54" customHeight="1" x14ac:dyDescent="0.25">
      <c r="A277" s="205">
        <v>175</v>
      </c>
      <c r="B277" s="205">
        <v>54740</v>
      </c>
      <c r="C277" s="327" t="s">
        <v>149</v>
      </c>
      <c r="D277" s="327" t="s">
        <v>150</v>
      </c>
      <c r="E277" s="206" t="s">
        <v>18</v>
      </c>
      <c r="F277" s="205">
        <v>0</v>
      </c>
      <c r="G277" s="207">
        <v>15.3</v>
      </c>
      <c r="H277" s="207">
        <v>15.3</v>
      </c>
      <c r="I277" s="208">
        <v>72152504</v>
      </c>
      <c r="J277" s="231">
        <v>78000</v>
      </c>
      <c r="K277" s="220">
        <v>7.65</v>
      </c>
      <c r="L277" s="231">
        <v>596700</v>
      </c>
      <c r="M277" s="364">
        <v>76565</v>
      </c>
      <c r="N277" s="364">
        <f t="shared" ref="N277:N279" si="22">M277*K277</f>
        <v>585722.25</v>
      </c>
    </row>
    <row r="278" spans="1:14" ht="51.75" customHeight="1" x14ac:dyDescent="0.25">
      <c r="A278" s="205">
        <v>176</v>
      </c>
      <c r="B278" s="205">
        <v>54740</v>
      </c>
      <c r="C278" s="327" t="s">
        <v>151</v>
      </c>
      <c r="D278" s="327" t="s">
        <v>152</v>
      </c>
      <c r="E278" s="206" t="s">
        <v>39</v>
      </c>
      <c r="F278" s="205">
        <v>0</v>
      </c>
      <c r="G278" s="207">
        <v>15.8</v>
      </c>
      <c r="H278" s="207">
        <v>15.8</v>
      </c>
      <c r="I278" s="208">
        <v>72152504</v>
      </c>
      <c r="J278" s="231">
        <v>38978</v>
      </c>
      <c r="K278" s="220">
        <v>5.62</v>
      </c>
      <c r="L278" s="231">
        <v>219056.36000000002</v>
      </c>
      <c r="M278" s="364">
        <v>38261</v>
      </c>
      <c r="N278" s="364">
        <f t="shared" si="22"/>
        <v>215026.82</v>
      </c>
    </row>
    <row r="279" spans="1:14" ht="41.25" customHeight="1" x14ac:dyDescent="0.25">
      <c r="A279" s="205">
        <v>177</v>
      </c>
      <c r="B279" s="205">
        <v>54740</v>
      </c>
      <c r="C279" s="336" t="s">
        <v>153</v>
      </c>
      <c r="D279" s="336" t="s">
        <v>154</v>
      </c>
      <c r="E279" s="206" t="s">
        <v>18</v>
      </c>
      <c r="F279" s="205">
        <v>0</v>
      </c>
      <c r="G279" s="207">
        <v>11.25</v>
      </c>
      <c r="H279" s="207">
        <v>11.25</v>
      </c>
      <c r="I279" s="208">
        <v>72152504</v>
      </c>
      <c r="J279" s="231">
        <v>91000</v>
      </c>
      <c r="K279" s="220">
        <v>5.25</v>
      </c>
      <c r="L279" s="231">
        <v>477750</v>
      </c>
      <c r="M279" s="364">
        <v>89326</v>
      </c>
      <c r="N279" s="364">
        <f t="shared" si="22"/>
        <v>468961.5</v>
      </c>
    </row>
    <row r="280" spans="1:14" x14ac:dyDescent="0.25">
      <c r="A280" s="205"/>
      <c r="B280" s="206"/>
      <c r="C280" s="217"/>
      <c r="D280" s="217"/>
      <c r="E280" s="218"/>
      <c r="F280" s="205"/>
      <c r="G280" s="207"/>
      <c r="H280" s="207"/>
      <c r="I280" s="208"/>
      <c r="J280" s="65"/>
    </row>
    <row r="281" spans="1:14" x14ac:dyDescent="0.25">
      <c r="A281" s="337" t="s">
        <v>156</v>
      </c>
      <c r="B281" s="338"/>
      <c r="C281" s="338"/>
      <c r="D281" s="339"/>
      <c r="E281" s="335" t="s">
        <v>165</v>
      </c>
      <c r="F281" s="335"/>
      <c r="G281" s="335"/>
      <c r="H281" s="335"/>
      <c r="I281" s="222">
        <v>164000000116</v>
      </c>
      <c r="J281" s="65"/>
    </row>
    <row r="282" spans="1:14" x14ac:dyDescent="0.25">
      <c r="A282" s="320" t="s">
        <v>2</v>
      </c>
      <c r="B282" s="320"/>
      <c r="C282" s="320"/>
      <c r="D282" s="320"/>
      <c r="E282" s="320" t="s">
        <v>3</v>
      </c>
      <c r="F282" s="320"/>
      <c r="G282" s="320" t="s">
        <v>4</v>
      </c>
      <c r="H282" s="320"/>
      <c r="I282" s="320"/>
      <c r="J282" s="65"/>
    </row>
    <row r="283" spans="1:14" ht="15" customHeight="1" x14ac:dyDescent="0.25">
      <c r="A283" s="320" t="s">
        <v>95</v>
      </c>
      <c r="B283" s="320"/>
      <c r="C283" s="320"/>
      <c r="D283" s="320"/>
      <c r="E283" s="320" t="s">
        <v>96</v>
      </c>
      <c r="F283" s="320"/>
      <c r="G283" s="320"/>
      <c r="H283" s="320"/>
      <c r="I283" s="320"/>
      <c r="J283" s="359" t="s">
        <v>187</v>
      </c>
      <c r="K283" s="300" t="s">
        <v>183</v>
      </c>
      <c r="L283" s="301"/>
      <c r="M283" s="362" t="s">
        <v>197</v>
      </c>
      <c r="N283" s="362" t="s">
        <v>198</v>
      </c>
    </row>
    <row r="284" spans="1:14" ht="24" customHeight="1" x14ac:dyDescent="0.25">
      <c r="A284" s="146" t="s">
        <v>7</v>
      </c>
      <c r="B284" s="249" t="s">
        <v>8</v>
      </c>
      <c r="C284" s="320" t="s">
        <v>9</v>
      </c>
      <c r="D284" s="320"/>
      <c r="E284" s="249" t="s">
        <v>10</v>
      </c>
      <c r="F284" s="148" t="s">
        <v>11</v>
      </c>
      <c r="G284" s="249" t="s">
        <v>12</v>
      </c>
      <c r="H284" s="148" t="s">
        <v>13</v>
      </c>
      <c r="I284" s="249" t="s">
        <v>14</v>
      </c>
      <c r="J284" s="360"/>
      <c r="K284" s="248" t="s">
        <v>185</v>
      </c>
      <c r="L284" s="248" t="s">
        <v>161</v>
      </c>
      <c r="M284" s="363"/>
      <c r="N284" s="363"/>
    </row>
    <row r="285" spans="1:14" ht="35.25" customHeight="1" x14ac:dyDescent="0.25">
      <c r="A285" s="251">
        <v>178</v>
      </c>
      <c r="B285" s="251">
        <v>54740</v>
      </c>
      <c r="C285" s="327" t="s">
        <v>149</v>
      </c>
      <c r="D285" s="327" t="s">
        <v>150</v>
      </c>
      <c r="E285" s="151" t="s">
        <v>18</v>
      </c>
      <c r="F285" s="251">
        <v>0</v>
      </c>
      <c r="G285" s="152">
        <v>20.399999999999999</v>
      </c>
      <c r="H285" s="152">
        <v>20.399999999999999</v>
      </c>
      <c r="I285" s="153">
        <v>72152504</v>
      </c>
      <c r="J285" s="231">
        <v>78000</v>
      </c>
      <c r="K285" s="254">
        <v>10.199999999999999</v>
      </c>
      <c r="L285" s="231">
        <v>795600</v>
      </c>
      <c r="M285" s="364">
        <v>76565</v>
      </c>
      <c r="N285" s="364">
        <f t="shared" ref="N285:N287" si="23">M285*K285</f>
        <v>780963</v>
      </c>
    </row>
    <row r="286" spans="1:14" ht="37.5" customHeight="1" x14ac:dyDescent="0.25">
      <c r="A286" s="251">
        <v>179</v>
      </c>
      <c r="B286" s="251">
        <v>54740</v>
      </c>
      <c r="C286" s="327" t="s">
        <v>151</v>
      </c>
      <c r="D286" s="327" t="s">
        <v>152</v>
      </c>
      <c r="E286" s="151" t="s">
        <v>39</v>
      </c>
      <c r="F286" s="251">
        <v>0</v>
      </c>
      <c r="G286" s="152">
        <v>18.8</v>
      </c>
      <c r="H286" s="152">
        <v>18.8</v>
      </c>
      <c r="I286" s="153">
        <v>72152504</v>
      </c>
      <c r="J286" s="231">
        <v>38978</v>
      </c>
      <c r="K286" s="254">
        <v>18.8</v>
      </c>
      <c r="L286" s="231">
        <v>732786.4</v>
      </c>
      <c r="M286" s="364">
        <v>38261</v>
      </c>
      <c r="N286" s="364">
        <f t="shared" si="23"/>
        <v>719306.8</v>
      </c>
    </row>
    <row r="287" spans="1:14" ht="36" customHeight="1" x14ac:dyDescent="0.25">
      <c r="A287" s="251">
        <v>180</v>
      </c>
      <c r="B287" s="155">
        <v>54740</v>
      </c>
      <c r="C287" s="336" t="s">
        <v>153</v>
      </c>
      <c r="D287" s="336" t="s">
        <v>154</v>
      </c>
      <c r="E287" s="154" t="s">
        <v>18</v>
      </c>
      <c r="F287" s="155">
        <v>0</v>
      </c>
      <c r="G287" s="156">
        <v>8.5</v>
      </c>
      <c r="H287" s="156">
        <v>8.5</v>
      </c>
      <c r="I287" s="157">
        <v>72152504</v>
      </c>
      <c r="J287" s="231">
        <v>91000</v>
      </c>
      <c r="K287" s="254">
        <v>4.5</v>
      </c>
      <c r="L287" s="231">
        <v>409500</v>
      </c>
      <c r="M287" s="364">
        <v>89326</v>
      </c>
      <c r="N287" s="364">
        <f t="shared" si="23"/>
        <v>401967</v>
      </c>
    </row>
    <row r="288" spans="1:14" x14ac:dyDescent="0.25">
      <c r="A288" s="181"/>
      <c r="B288" s="183"/>
      <c r="C288" s="186"/>
      <c r="D288" s="186"/>
      <c r="E288" s="187"/>
      <c r="F288" s="181"/>
      <c r="G288" s="181"/>
      <c r="H288" s="181"/>
      <c r="I288" s="188"/>
      <c r="J288" s="65"/>
    </row>
    <row r="289" spans="1:14" x14ac:dyDescent="0.25">
      <c r="A289" s="334" t="s">
        <v>157</v>
      </c>
      <c r="B289" s="334"/>
      <c r="C289" s="334"/>
      <c r="D289" s="334"/>
      <c r="E289" s="335" t="s">
        <v>165</v>
      </c>
      <c r="F289" s="335"/>
      <c r="G289" s="335"/>
      <c r="H289" s="335"/>
      <c r="I289" s="222">
        <v>164000000116</v>
      </c>
      <c r="J289" s="65"/>
    </row>
    <row r="290" spans="1:14" x14ac:dyDescent="0.25">
      <c r="A290" s="332" t="s">
        <v>2</v>
      </c>
      <c r="B290" s="332"/>
      <c r="C290" s="332"/>
      <c r="D290" s="332"/>
      <c r="E290" s="320" t="s">
        <v>3</v>
      </c>
      <c r="F290" s="320"/>
      <c r="G290" s="320" t="s">
        <v>4</v>
      </c>
      <c r="H290" s="320"/>
      <c r="I290" s="320"/>
      <c r="J290" s="65"/>
    </row>
    <row r="291" spans="1:14" ht="15" customHeight="1" x14ac:dyDescent="0.25">
      <c r="A291" s="320" t="s">
        <v>95</v>
      </c>
      <c r="B291" s="320"/>
      <c r="C291" s="320"/>
      <c r="D291" s="320"/>
      <c r="E291" s="320" t="s">
        <v>96</v>
      </c>
      <c r="F291" s="320"/>
      <c r="G291" s="320"/>
      <c r="H291" s="320"/>
      <c r="I291" s="320"/>
      <c r="J291" s="359" t="s">
        <v>187</v>
      </c>
      <c r="K291" s="300" t="s">
        <v>183</v>
      </c>
      <c r="L291" s="301"/>
      <c r="M291" s="362" t="s">
        <v>197</v>
      </c>
      <c r="N291" s="362" t="s">
        <v>198</v>
      </c>
    </row>
    <row r="292" spans="1:14" ht="27.75" customHeight="1" x14ac:dyDescent="0.25">
      <c r="A292" s="146" t="s">
        <v>7</v>
      </c>
      <c r="B292" s="249" t="s">
        <v>8</v>
      </c>
      <c r="C292" s="320" t="s">
        <v>9</v>
      </c>
      <c r="D292" s="320"/>
      <c r="E292" s="249" t="s">
        <v>10</v>
      </c>
      <c r="F292" s="148" t="s">
        <v>11</v>
      </c>
      <c r="G292" s="249" t="s">
        <v>12</v>
      </c>
      <c r="H292" s="148" t="s">
        <v>13</v>
      </c>
      <c r="I292" s="249" t="s">
        <v>14</v>
      </c>
      <c r="J292" s="360"/>
      <c r="K292" s="248" t="s">
        <v>185</v>
      </c>
      <c r="L292" s="248" t="s">
        <v>161</v>
      </c>
      <c r="M292" s="363"/>
      <c r="N292" s="363"/>
    </row>
    <row r="293" spans="1:14" ht="33.75" customHeight="1" x14ac:dyDescent="0.25">
      <c r="A293" s="251">
        <v>181</v>
      </c>
      <c r="B293" s="251">
        <v>54740</v>
      </c>
      <c r="C293" s="327" t="s">
        <v>149</v>
      </c>
      <c r="D293" s="327" t="s">
        <v>150</v>
      </c>
      <c r="E293" s="151" t="s">
        <v>18</v>
      </c>
      <c r="F293" s="251">
        <v>0</v>
      </c>
      <c r="G293" s="152">
        <v>20.399999999999999</v>
      </c>
      <c r="H293" s="152">
        <v>20.399999999999999</v>
      </c>
      <c r="I293" s="153">
        <v>72152504</v>
      </c>
      <c r="J293" s="231">
        <v>78000</v>
      </c>
      <c r="K293" s="254">
        <v>10.199999999999999</v>
      </c>
      <c r="L293" s="231">
        <v>795600</v>
      </c>
      <c r="M293" s="364">
        <v>76565</v>
      </c>
      <c r="N293" s="364">
        <f t="shared" ref="N293:N295" si="24">M293*K293</f>
        <v>780963</v>
      </c>
    </row>
    <row r="294" spans="1:14" ht="35.25" customHeight="1" x14ac:dyDescent="0.25">
      <c r="A294" s="251">
        <v>182</v>
      </c>
      <c r="B294" s="251">
        <v>54740</v>
      </c>
      <c r="C294" s="327" t="s">
        <v>151</v>
      </c>
      <c r="D294" s="327" t="s">
        <v>152</v>
      </c>
      <c r="E294" s="151" t="s">
        <v>39</v>
      </c>
      <c r="F294" s="251">
        <v>0</v>
      </c>
      <c r="G294" s="152">
        <v>18.8</v>
      </c>
      <c r="H294" s="152">
        <v>18.8</v>
      </c>
      <c r="I294" s="153">
        <v>72152504</v>
      </c>
      <c r="J294" s="231">
        <v>38978</v>
      </c>
      <c r="K294" s="254">
        <v>9.8000000000000007</v>
      </c>
      <c r="L294" s="231">
        <v>381984.4</v>
      </c>
      <c r="M294" s="364">
        <v>38261</v>
      </c>
      <c r="N294" s="364">
        <f t="shared" si="24"/>
        <v>374957.80000000005</v>
      </c>
    </row>
    <row r="295" spans="1:14" ht="28.5" customHeight="1" x14ac:dyDescent="0.25">
      <c r="A295" s="251">
        <v>183</v>
      </c>
      <c r="B295" s="155">
        <v>54740</v>
      </c>
      <c r="C295" s="333" t="s">
        <v>153</v>
      </c>
      <c r="D295" s="333" t="s">
        <v>154</v>
      </c>
      <c r="E295" s="154" t="s">
        <v>18</v>
      </c>
      <c r="F295" s="155">
        <v>0</v>
      </c>
      <c r="G295" s="156">
        <v>8.5</v>
      </c>
      <c r="H295" s="156">
        <v>8.5</v>
      </c>
      <c r="I295" s="157">
        <v>72152504</v>
      </c>
      <c r="J295" s="231">
        <v>91000</v>
      </c>
      <c r="K295" s="254">
        <v>2.5</v>
      </c>
      <c r="L295" s="231">
        <v>227500</v>
      </c>
      <c r="M295" s="364">
        <v>89326</v>
      </c>
      <c r="N295" s="364">
        <f t="shared" si="24"/>
        <v>223315</v>
      </c>
    </row>
    <row r="296" spans="1:14" x14ac:dyDescent="0.25">
      <c r="A296" s="181"/>
      <c r="B296" s="183"/>
      <c r="C296" s="200"/>
      <c r="D296" s="200"/>
      <c r="E296" s="201"/>
      <c r="F296" s="181"/>
      <c r="G296" s="184"/>
      <c r="H296" s="184"/>
      <c r="I296" s="188"/>
      <c r="J296" s="65"/>
    </row>
    <row r="297" spans="1:14" x14ac:dyDescent="0.25">
      <c r="A297" s="334" t="s">
        <v>158</v>
      </c>
      <c r="B297" s="334"/>
      <c r="C297" s="334"/>
      <c r="D297" s="334"/>
      <c r="E297" s="335" t="s">
        <v>1</v>
      </c>
      <c r="F297" s="335"/>
      <c r="G297" s="335"/>
      <c r="H297" s="335"/>
      <c r="I297" s="222">
        <v>164000001812</v>
      </c>
      <c r="J297" s="65"/>
    </row>
    <row r="298" spans="1:14" x14ac:dyDescent="0.25">
      <c r="A298" s="332" t="s">
        <v>2</v>
      </c>
      <c r="B298" s="332"/>
      <c r="C298" s="332"/>
      <c r="D298" s="332"/>
      <c r="E298" s="332" t="s">
        <v>3</v>
      </c>
      <c r="F298" s="332"/>
      <c r="G298" s="332" t="s">
        <v>4</v>
      </c>
      <c r="H298" s="332"/>
      <c r="I298" s="332"/>
      <c r="J298" s="65"/>
    </row>
    <row r="299" spans="1:14" ht="15" customHeight="1" x14ac:dyDescent="0.25">
      <c r="A299" s="320" t="s">
        <v>5</v>
      </c>
      <c r="B299" s="320"/>
      <c r="C299" s="320"/>
      <c r="D299" s="320"/>
      <c r="E299" s="320" t="s">
        <v>6</v>
      </c>
      <c r="F299" s="320"/>
      <c r="G299" s="320"/>
      <c r="H299" s="320"/>
      <c r="I299" s="320"/>
      <c r="J299" s="359" t="s">
        <v>187</v>
      </c>
      <c r="K299" s="300" t="s">
        <v>183</v>
      </c>
      <c r="L299" s="301"/>
      <c r="M299" s="362" t="s">
        <v>197</v>
      </c>
      <c r="N299" s="362" t="s">
        <v>198</v>
      </c>
    </row>
    <row r="300" spans="1:14" ht="33.75" customHeight="1" x14ac:dyDescent="0.25">
      <c r="A300" s="249" t="s">
        <v>7</v>
      </c>
      <c r="B300" s="249" t="s">
        <v>8</v>
      </c>
      <c r="C300" s="320" t="s">
        <v>9</v>
      </c>
      <c r="D300" s="320"/>
      <c r="E300" s="249" t="s">
        <v>10</v>
      </c>
      <c r="F300" s="148" t="s">
        <v>11</v>
      </c>
      <c r="G300" s="249" t="s">
        <v>12</v>
      </c>
      <c r="H300" s="148" t="s">
        <v>13</v>
      </c>
      <c r="I300" s="249" t="s">
        <v>14</v>
      </c>
      <c r="J300" s="360"/>
      <c r="K300" s="248" t="s">
        <v>185</v>
      </c>
      <c r="L300" s="248" t="s">
        <v>161</v>
      </c>
      <c r="M300" s="363"/>
      <c r="N300" s="363"/>
    </row>
    <row r="301" spans="1:14" ht="23.25" customHeight="1" x14ac:dyDescent="0.25">
      <c r="A301" s="251">
        <v>184</v>
      </c>
      <c r="B301" s="251">
        <v>54310</v>
      </c>
      <c r="C301" s="318" t="s">
        <v>20</v>
      </c>
      <c r="D301" s="318" t="s">
        <v>21</v>
      </c>
      <c r="E301" s="151" t="s">
        <v>18</v>
      </c>
      <c r="F301" s="251">
        <v>0</v>
      </c>
      <c r="G301" s="152">
        <v>29.8</v>
      </c>
      <c r="H301" s="152">
        <v>29.8</v>
      </c>
      <c r="I301" s="153">
        <v>72141510</v>
      </c>
      <c r="J301" s="231">
        <v>10400</v>
      </c>
      <c r="K301" s="254">
        <v>14.8</v>
      </c>
      <c r="L301" s="231">
        <v>153920</v>
      </c>
      <c r="M301" s="364">
        <v>10209</v>
      </c>
      <c r="N301" s="364">
        <f t="shared" ref="N301:N302" si="25">M301*K301</f>
        <v>151093.20000000001</v>
      </c>
    </row>
    <row r="302" spans="1:14" ht="25.5" customHeight="1" x14ac:dyDescent="0.25">
      <c r="A302" s="251">
        <v>185</v>
      </c>
      <c r="B302" s="251">
        <v>54310</v>
      </c>
      <c r="C302" s="318" t="s">
        <v>22</v>
      </c>
      <c r="D302" s="318" t="s">
        <v>23</v>
      </c>
      <c r="E302" s="151" t="s">
        <v>18</v>
      </c>
      <c r="F302" s="251">
        <v>0</v>
      </c>
      <c r="G302" s="152">
        <v>84.35</v>
      </c>
      <c r="H302" s="152">
        <v>84.35</v>
      </c>
      <c r="I302" s="153">
        <v>72141510</v>
      </c>
      <c r="J302" s="231">
        <v>10400</v>
      </c>
      <c r="K302" s="220">
        <v>74.349999999999994</v>
      </c>
      <c r="L302" s="231">
        <v>773239.99999999988</v>
      </c>
      <c r="M302" s="364">
        <v>10209</v>
      </c>
      <c r="N302" s="364">
        <f t="shared" si="25"/>
        <v>759039.14999999991</v>
      </c>
    </row>
    <row r="303" spans="1:14" x14ac:dyDescent="0.25">
      <c r="A303" s="168"/>
      <c r="B303" s="168"/>
      <c r="C303" s="169"/>
      <c r="D303" s="169"/>
      <c r="E303" s="168"/>
      <c r="F303" s="168"/>
      <c r="G303" s="170"/>
      <c r="H303" s="170"/>
      <c r="I303" s="168"/>
      <c r="J303" s="65"/>
    </row>
    <row r="304" spans="1:14" x14ac:dyDescent="0.25">
      <c r="A304" s="320" t="s">
        <v>2</v>
      </c>
      <c r="B304" s="320"/>
      <c r="C304" s="320"/>
      <c r="D304" s="320"/>
      <c r="E304" s="320" t="s">
        <v>3</v>
      </c>
      <c r="F304" s="320"/>
      <c r="G304" s="320" t="s">
        <v>4</v>
      </c>
      <c r="H304" s="320"/>
      <c r="I304" s="320"/>
      <c r="J304" s="65"/>
    </row>
    <row r="305" spans="1:14" ht="15" customHeight="1" x14ac:dyDescent="0.25">
      <c r="A305" s="320" t="s">
        <v>27</v>
      </c>
      <c r="B305" s="320"/>
      <c r="C305" s="320"/>
      <c r="D305" s="320"/>
      <c r="E305" s="320" t="s">
        <v>28</v>
      </c>
      <c r="F305" s="320"/>
      <c r="G305" s="320"/>
      <c r="H305" s="320"/>
      <c r="I305" s="320"/>
      <c r="J305" s="359" t="s">
        <v>187</v>
      </c>
      <c r="K305" s="300" t="s">
        <v>183</v>
      </c>
      <c r="L305" s="301"/>
      <c r="M305" s="362" t="s">
        <v>197</v>
      </c>
      <c r="N305" s="362" t="s">
        <v>198</v>
      </c>
    </row>
    <row r="306" spans="1:14" ht="35.25" customHeight="1" x14ac:dyDescent="0.25">
      <c r="A306" s="146" t="s">
        <v>7</v>
      </c>
      <c r="B306" s="249" t="s">
        <v>8</v>
      </c>
      <c r="C306" s="320" t="s">
        <v>9</v>
      </c>
      <c r="D306" s="320"/>
      <c r="E306" s="249" t="s">
        <v>10</v>
      </c>
      <c r="F306" s="148" t="s">
        <v>11</v>
      </c>
      <c r="G306" s="249" t="s">
        <v>12</v>
      </c>
      <c r="H306" s="148" t="s">
        <v>13</v>
      </c>
      <c r="I306" s="249" t="s">
        <v>14</v>
      </c>
      <c r="J306" s="360"/>
      <c r="K306" s="248" t="s">
        <v>185</v>
      </c>
      <c r="L306" s="248" t="s">
        <v>161</v>
      </c>
      <c r="M306" s="363"/>
      <c r="N306" s="363"/>
    </row>
    <row r="307" spans="1:14" ht="33.75" customHeight="1" x14ac:dyDescent="0.25">
      <c r="A307" s="251">
        <v>186</v>
      </c>
      <c r="B307" s="151">
        <v>54522</v>
      </c>
      <c r="C307" s="318" t="s">
        <v>38</v>
      </c>
      <c r="D307" s="318"/>
      <c r="E307" s="152" t="s">
        <v>39</v>
      </c>
      <c r="F307" s="251">
        <v>0</v>
      </c>
      <c r="G307" s="152">
        <v>15</v>
      </c>
      <c r="H307" s="152">
        <v>15</v>
      </c>
      <c r="I307" s="153">
        <v>72152601</v>
      </c>
      <c r="J307" s="231">
        <v>35000</v>
      </c>
      <c r="K307" s="254">
        <v>6</v>
      </c>
      <c r="L307" s="231">
        <v>210000</v>
      </c>
      <c r="M307" s="364">
        <v>34356</v>
      </c>
      <c r="N307" s="364">
        <f t="shared" ref="N307:N315" si="26">M307*K307</f>
        <v>206136</v>
      </c>
    </row>
    <row r="308" spans="1:14" ht="39" customHeight="1" x14ac:dyDescent="0.25">
      <c r="A308" s="251">
        <v>187</v>
      </c>
      <c r="B308" s="151">
        <v>54522</v>
      </c>
      <c r="C308" s="318" t="s">
        <v>40</v>
      </c>
      <c r="D308" s="318" t="s">
        <v>114</v>
      </c>
      <c r="E308" s="152" t="s">
        <v>18</v>
      </c>
      <c r="F308" s="251">
        <v>0</v>
      </c>
      <c r="G308" s="152">
        <v>12</v>
      </c>
      <c r="H308" s="152">
        <v>12</v>
      </c>
      <c r="I308" s="153">
        <v>72152601</v>
      </c>
      <c r="J308" s="231">
        <v>38000</v>
      </c>
      <c r="K308" s="254">
        <v>6</v>
      </c>
      <c r="L308" s="231">
        <v>228000</v>
      </c>
      <c r="M308" s="364">
        <v>37301</v>
      </c>
      <c r="N308" s="364">
        <f t="shared" si="26"/>
        <v>223806</v>
      </c>
    </row>
    <row r="309" spans="1:14" ht="30.75" customHeight="1" x14ac:dyDescent="0.25">
      <c r="A309" s="251">
        <v>188</v>
      </c>
      <c r="B309" s="251">
        <v>54560</v>
      </c>
      <c r="C309" s="319" t="s">
        <v>49</v>
      </c>
      <c r="D309" s="319" t="s">
        <v>50</v>
      </c>
      <c r="E309" s="151" t="s">
        <v>18</v>
      </c>
      <c r="F309" s="251">
        <v>0</v>
      </c>
      <c r="G309" s="152">
        <v>15</v>
      </c>
      <c r="H309" s="152">
        <v>15</v>
      </c>
      <c r="I309" s="153">
        <v>72101501</v>
      </c>
      <c r="J309" s="231">
        <v>116347.66666666667</v>
      </c>
      <c r="K309" s="254">
        <v>6</v>
      </c>
      <c r="L309" s="231">
        <v>698086.02</v>
      </c>
      <c r="M309" s="364">
        <v>114207</v>
      </c>
      <c r="N309" s="364">
        <f t="shared" si="26"/>
        <v>685242</v>
      </c>
    </row>
    <row r="310" spans="1:14" ht="18" customHeight="1" x14ac:dyDescent="0.25">
      <c r="A310" s="251">
        <v>189</v>
      </c>
      <c r="B310" s="251">
        <v>54560</v>
      </c>
      <c r="C310" s="328" t="s">
        <v>29</v>
      </c>
      <c r="D310" s="328" t="s">
        <v>30</v>
      </c>
      <c r="E310" s="151" t="s">
        <v>31</v>
      </c>
      <c r="F310" s="251">
        <v>0</v>
      </c>
      <c r="G310" s="152">
        <v>8</v>
      </c>
      <c r="H310" s="152">
        <v>8</v>
      </c>
      <c r="I310" s="153">
        <v>72101501</v>
      </c>
      <c r="J310" s="231">
        <v>19500</v>
      </c>
      <c r="K310" s="254">
        <v>4</v>
      </c>
      <c r="L310" s="231">
        <v>78000</v>
      </c>
      <c r="M310" s="364">
        <v>19142</v>
      </c>
      <c r="N310" s="364">
        <f t="shared" si="26"/>
        <v>76568</v>
      </c>
    </row>
    <row r="311" spans="1:14" ht="27" customHeight="1" x14ac:dyDescent="0.25">
      <c r="A311" s="251">
        <v>190</v>
      </c>
      <c r="B311" s="251">
        <v>54560</v>
      </c>
      <c r="C311" s="328" t="s">
        <v>32</v>
      </c>
      <c r="D311" s="328" t="s">
        <v>30</v>
      </c>
      <c r="E311" s="151" t="s">
        <v>31</v>
      </c>
      <c r="F311" s="251">
        <v>0</v>
      </c>
      <c r="G311" s="152">
        <v>8</v>
      </c>
      <c r="H311" s="152">
        <v>8</v>
      </c>
      <c r="I311" s="153">
        <v>72101501</v>
      </c>
      <c r="J311" s="231">
        <v>19500</v>
      </c>
      <c r="K311" s="254">
        <v>5</v>
      </c>
      <c r="L311" s="231">
        <v>97500</v>
      </c>
      <c r="M311" s="364">
        <v>19142</v>
      </c>
      <c r="N311" s="364">
        <f t="shared" si="26"/>
        <v>95710</v>
      </c>
    </row>
    <row r="312" spans="1:14" ht="21.75" customHeight="1" x14ac:dyDescent="0.25">
      <c r="A312" s="251">
        <v>191</v>
      </c>
      <c r="B312" s="251">
        <v>54560</v>
      </c>
      <c r="C312" s="328" t="s">
        <v>33</v>
      </c>
      <c r="D312" s="328" t="s">
        <v>30</v>
      </c>
      <c r="E312" s="151" t="s">
        <v>31</v>
      </c>
      <c r="F312" s="251">
        <v>0</v>
      </c>
      <c r="G312" s="152">
        <v>18</v>
      </c>
      <c r="H312" s="152">
        <v>18</v>
      </c>
      <c r="I312" s="153">
        <v>72101501</v>
      </c>
      <c r="J312" s="231">
        <v>19500</v>
      </c>
      <c r="K312" s="254">
        <v>13</v>
      </c>
      <c r="L312" s="231">
        <v>253500</v>
      </c>
      <c r="M312" s="364">
        <v>19142</v>
      </c>
      <c r="N312" s="364">
        <f t="shared" si="26"/>
        <v>248846</v>
      </c>
    </row>
    <row r="313" spans="1:14" ht="15" customHeight="1" x14ac:dyDescent="0.25">
      <c r="A313" s="251">
        <v>192</v>
      </c>
      <c r="B313" s="251">
        <v>54560</v>
      </c>
      <c r="C313" s="328" t="s">
        <v>34</v>
      </c>
      <c r="D313" s="328" t="s">
        <v>30</v>
      </c>
      <c r="E313" s="151" t="s">
        <v>31</v>
      </c>
      <c r="F313" s="251">
        <v>0</v>
      </c>
      <c r="G313" s="152">
        <v>16</v>
      </c>
      <c r="H313" s="152">
        <v>16</v>
      </c>
      <c r="I313" s="153">
        <v>72101501</v>
      </c>
      <c r="J313" s="231">
        <v>19500</v>
      </c>
      <c r="K313" s="254">
        <v>12</v>
      </c>
      <c r="L313" s="231">
        <v>234000</v>
      </c>
      <c r="M313" s="364">
        <v>19142</v>
      </c>
      <c r="N313" s="364">
        <f t="shared" si="26"/>
        <v>229704</v>
      </c>
    </row>
    <row r="314" spans="1:14" ht="42" customHeight="1" x14ac:dyDescent="0.25">
      <c r="A314" s="251">
        <v>193</v>
      </c>
      <c r="B314" s="251">
        <v>54560</v>
      </c>
      <c r="C314" s="328" t="s">
        <v>109</v>
      </c>
      <c r="D314" s="328" t="s">
        <v>110</v>
      </c>
      <c r="E314" s="151" t="s">
        <v>18</v>
      </c>
      <c r="F314" s="251">
        <v>0</v>
      </c>
      <c r="G314" s="152">
        <v>30</v>
      </c>
      <c r="H314" s="152">
        <v>30</v>
      </c>
      <c r="I314" s="153">
        <v>72152504</v>
      </c>
      <c r="J314" s="231">
        <v>65000</v>
      </c>
      <c r="K314" s="254">
        <v>11</v>
      </c>
      <c r="L314" s="231">
        <v>715000</v>
      </c>
      <c r="M314" s="364">
        <v>63804</v>
      </c>
      <c r="N314" s="364">
        <f t="shared" si="26"/>
        <v>701844</v>
      </c>
    </row>
    <row r="315" spans="1:14" ht="41.25" customHeight="1" x14ac:dyDescent="0.25">
      <c r="A315" s="251">
        <v>194</v>
      </c>
      <c r="B315" s="251">
        <v>54560</v>
      </c>
      <c r="C315" s="321" t="s">
        <v>48</v>
      </c>
      <c r="D315" s="322"/>
      <c r="E315" s="151" t="s">
        <v>18</v>
      </c>
      <c r="F315" s="251">
        <v>0</v>
      </c>
      <c r="G315" s="152">
        <v>14.6</v>
      </c>
      <c r="H315" s="152">
        <v>14.6</v>
      </c>
      <c r="I315" s="153">
        <v>73151801</v>
      </c>
      <c r="J315" s="231">
        <v>65000</v>
      </c>
      <c r="K315" s="254">
        <v>14.6</v>
      </c>
      <c r="L315" s="231">
        <v>949000</v>
      </c>
      <c r="M315" s="364">
        <v>63804</v>
      </c>
      <c r="N315" s="364">
        <f t="shared" si="26"/>
        <v>931538.4</v>
      </c>
    </row>
    <row r="316" spans="1:14" x14ac:dyDescent="0.25">
      <c r="A316" s="168"/>
      <c r="B316" s="168"/>
      <c r="C316" s="169"/>
      <c r="D316" s="169"/>
      <c r="E316" s="168"/>
      <c r="F316" s="168"/>
      <c r="G316" s="170"/>
      <c r="H316" s="170"/>
      <c r="I316" s="168"/>
      <c r="J316" s="65"/>
    </row>
    <row r="317" spans="1:14" x14ac:dyDescent="0.25">
      <c r="A317" s="320" t="s">
        <v>2</v>
      </c>
      <c r="B317" s="320"/>
      <c r="C317" s="320"/>
      <c r="D317" s="320"/>
      <c r="E317" s="320" t="s">
        <v>3</v>
      </c>
      <c r="F317" s="320"/>
      <c r="G317" s="320" t="s">
        <v>4</v>
      </c>
      <c r="H317" s="320"/>
      <c r="I317" s="320"/>
      <c r="J317" s="65"/>
    </row>
    <row r="318" spans="1:14" ht="15" customHeight="1" x14ac:dyDescent="0.25">
      <c r="A318" s="320" t="s">
        <v>51</v>
      </c>
      <c r="B318" s="320"/>
      <c r="C318" s="320"/>
      <c r="D318" s="320"/>
      <c r="E318" s="320" t="s">
        <v>52</v>
      </c>
      <c r="F318" s="320"/>
      <c r="G318" s="320"/>
      <c r="H318" s="320"/>
      <c r="I318" s="320"/>
      <c r="J318" s="359" t="s">
        <v>187</v>
      </c>
      <c r="K318" s="300" t="s">
        <v>183</v>
      </c>
      <c r="L318" s="301"/>
      <c r="M318" s="362" t="s">
        <v>197</v>
      </c>
      <c r="N318" s="362" t="s">
        <v>198</v>
      </c>
    </row>
    <row r="319" spans="1:14" ht="32.25" customHeight="1" x14ac:dyDescent="0.25">
      <c r="A319" s="146" t="s">
        <v>7</v>
      </c>
      <c r="B319" s="249" t="s">
        <v>8</v>
      </c>
      <c r="C319" s="320" t="s">
        <v>9</v>
      </c>
      <c r="D319" s="320"/>
      <c r="E319" s="249" t="s">
        <v>10</v>
      </c>
      <c r="F319" s="148" t="s">
        <v>11</v>
      </c>
      <c r="G319" s="249" t="s">
        <v>12</v>
      </c>
      <c r="H319" s="148" t="s">
        <v>13</v>
      </c>
      <c r="I319" s="249" t="s">
        <v>14</v>
      </c>
      <c r="J319" s="360"/>
      <c r="K319" s="248" t="s">
        <v>185</v>
      </c>
      <c r="L319" s="248" t="s">
        <v>161</v>
      </c>
      <c r="M319" s="363"/>
      <c r="N319" s="363"/>
    </row>
    <row r="320" spans="1:14" ht="44.25" customHeight="1" x14ac:dyDescent="0.25">
      <c r="A320" s="251">
        <v>195</v>
      </c>
      <c r="B320" s="151">
        <v>54611</v>
      </c>
      <c r="C320" s="319" t="s">
        <v>57</v>
      </c>
      <c r="D320" s="319"/>
      <c r="E320" s="151" t="s">
        <v>58</v>
      </c>
      <c r="F320" s="251">
        <v>0</v>
      </c>
      <c r="G320" s="152">
        <v>10</v>
      </c>
      <c r="H320" s="152">
        <v>10</v>
      </c>
      <c r="I320" s="153" t="s">
        <v>59</v>
      </c>
      <c r="J320" s="231">
        <v>52000</v>
      </c>
      <c r="K320" s="254">
        <v>5</v>
      </c>
      <c r="L320" s="231">
        <v>260000</v>
      </c>
      <c r="M320" s="364">
        <v>51044</v>
      </c>
      <c r="N320" s="364">
        <f t="shared" ref="N320:N328" si="27">M320*K320</f>
        <v>255220</v>
      </c>
    </row>
    <row r="321" spans="1:14" ht="170.25" customHeight="1" x14ac:dyDescent="0.25">
      <c r="A321" s="251">
        <v>196</v>
      </c>
      <c r="B321" s="151">
        <v>54621</v>
      </c>
      <c r="C321" s="318" t="s">
        <v>77</v>
      </c>
      <c r="D321" s="318" t="s">
        <v>78</v>
      </c>
      <c r="E321" s="151" t="s">
        <v>31</v>
      </c>
      <c r="F321" s="251">
        <v>0</v>
      </c>
      <c r="G321" s="152">
        <v>19</v>
      </c>
      <c r="H321" s="152">
        <v>19</v>
      </c>
      <c r="I321" s="153" t="s">
        <v>64</v>
      </c>
      <c r="J321" s="231">
        <v>96606.666666666672</v>
      </c>
      <c r="K321" s="254">
        <v>8</v>
      </c>
      <c r="L321" s="231">
        <v>772853.36</v>
      </c>
      <c r="M321" s="364">
        <v>94830</v>
      </c>
      <c r="N321" s="364">
        <f t="shared" si="27"/>
        <v>758640</v>
      </c>
    </row>
    <row r="322" spans="1:14" ht="36.75" customHeight="1" x14ac:dyDescent="0.25">
      <c r="A322" s="251">
        <v>197</v>
      </c>
      <c r="B322" s="151">
        <v>54621</v>
      </c>
      <c r="C322" s="319" t="s">
        <v>79</v>
      </c>
      <c r="D322" s="319" t="s">
        <v>80</v>
      </c>
      <c r="E322" s="151" t="s">
        <v>39</v>
      </c>
      <c r="F322" s="251">
        <v>0</v>
      </c>
      <c r="G322" s="152">
        <v>23</v>
      </c>
      <c r="H322" s="152">
        <v>23</v>
      </c>
      <c r="I322" s="153" t="s">
        <v>64</v>
      </c>
      <c r="J322" s="231">
        <v>152983.33333333334</v>
      </c>
      <c r="K322" s="254">
        <v>11</v>
      </c>
      <c r="L322" s="231">
        <v>1682816.63</v>
      </c>
      <c r="M322" s="364">
        <v>150169</v>
      </c>
      <c r="N322" s="364">
        <f t="shared" si="27"/>
        <v>1651859</v>
      </c>
    </row>
    <row r="323" spans="1:14" ht="136.5" customHeight="1" x14ac:dyDescent="0.25">
      <c r="A323" s="251">
        <v>198</v>
      </c>
      <c r="B323" s="151">
        <v>54621</v>
      </c>
      <c r="C323" s="321" t="s">
        <v>81</v>
      </c>
      <c r="D323" s="322"/>
      <c r="E323" s="151" t="s">
        <v>31</v>
      </c>
      <c r="F323" s="251"/>
      <c r="G323" s="152">
        <v>6</v>
      </c>
      <c r="H323" s="152">
        <v>6</v>
      </c>
      <c r="I323" s="153" t="s">
        <v>64</v>
      </c>
      <c r="J323" s="231">
        <v>586625</v>
      </c>
      <c r="K323" s="254">
        <v>3</v>
      </c>
      <c r="L323" s="231">
        <v>1759875</v>
      </c>
      <c r="M323" s="364">
        <v>575832</v>
      </c>
      <c r="N323" s="364">
        <f t="shared" si="27"/>
        <v>1727496</v>
      </c>
    </row>
    <row r="324" spans="1:14" ht="29.25" customHeight="1" x14ac:dyDescent="0.25">
      <c r="A324" s="251">
        <v>199</v>
      </c>
      <c r="B324" s="151">
        <v>54621</v>
      </c>
      <c r="C324" s="318" t="s">
        <v>94</v>
      </c>
      <c r="D324" s="318"/>
      <c r="E324" s="151" t="s">
        <v>31</v>
      </c>
      <c r="F324" s="251">
        <v>0</v>
      </c>
      <c r="G324" s="152">
        <v>10</v>
      </c>
      <c r="H324" s="152">
        <v>10</v>
      </c>
      <c r="I324" s="153" t="s">
        <v>85</v>
      </c>
      <c r="J324" s="231">
        <v>45000</v>
      </c>
      <c r="K324" s="254">
        <v>5</v>
      </c>
      <c r="L324" s="231">
        <v>225000</v>
      </c>
      <c r="M324" s="364">
        <v>44172</v>
      </c>
      <c r="N324" s="364">
        <f t="shared" si="27"/>
        <v>220860</v>
      </c>
    </row>
    <row r="325" spans="1:14" ht="170.25" customHeight="1" x14ac:dyDescent="0.25">
      <c r="A325" s="251">
        <v>200</v>
      </c>
      <c r="B325" s="151">
        <v>54621</v>
      </c>
      <c r="C325" s="318" t="s">
        <v>90</v>
      </c>
      <c r="D325" s="318" t="s">
        <v>91</v>
      </c>
      <c r="E325" s="151" t="s">
        <v>31</v>
      </c>
      <c r="F325" s="251">
        <v>0</v>
      </c>
      <c r="G325" s="152">
        <v>10</v>
      </c>
      <c r="H325" s="152">
        <v>10</v>
      </c>
      <c r="I325" s="153" t="s">
        <v>64</v>
      </c>
      <c r="J325" s="231">
        <v>520000</v>
      </c>
      <c r="K325" s="254">
        <v>3</v>
      </c>
      <c r="L325" s="231">
        <v>1560000</v>
      </c>
      <c r="M325" s="364">
        <v>510432</v>
      </c>
      <c r="N325" s="364">
        <f t="shared" si="27"/>
        <v>1531296</v>
      </c>
    </row>
    <row r="326" spans="1:14" ht="170.25" customHeight="1" x14ac:dyDescent="0.25">
      <c r="A326" s="251">
        <v>201</v>
      </c>
      <c r="B326" s="151">
        <v>54621</v>
      </c>
      <c r="C326" s="318" t="s">
        <v>88</v>
      </c>
      <c r="D326" s="318" t="s">
        <v>89</v>
      </c>
      <c r="E326" s="151" t="s">
        <v>31</v>
      </c>
      <c r="F326" s="251">
        <v>0</v>
      </c>
      <c r="G326" s="152">
        <v>16</v>
      </c>
      <c r="H326" s="152">
        <v>16</v>
      </c>
      <c r="I326" s="153" t="s">
        <v>64</v>
      </c>
      <c r="J326" s="231">
        <v>280000</v>
      </c>
      <c r="K326" s="254">
        <v>6</v>
      </c>
      <c r="L326" s="231">
        <v>1680000</v>
      </c>
      <c r="M326" s="364">
        <v>274848</v>
      </c>
      <c r="N326" s="364">
        <f t="shared" si="27"/>
        <v>1649088</v>
      </c>
    </row>
    <row r="327" spans="1:14" ht="115.5" customHeight="1" x14ac:dyDescent="0.25">
      <c r="A327" s="251">
        <v>202</v>
      </c>
      <c r="B327" s="151">
        <v>54621</v>
      </c>
      <c r="C327" s="318" t="s">
        <v>92</v>
      </c>
      <c r="D327" s="318" t="s">
        <v>93</v>
      </c>
      <c r="E327" s="151" t="s">
        <v>31</v>
      </c>
      <c r="F327" s="251">
        <v>0</v>
      </c>
      <c r="G327" s="152">
        <v>11</v>
      </c>
      <c r="H327" s="152">
        <v>11</v>
      </c>
      <c r="I327" s="153" t="s">
        <v>64</v>
      </c>
      <c r="J327" s="231">
        <v>444000.66666666669</v>
      </c>
      <c r="K327" s="254">
        <v>2</v>
      </c>
      <c r="L327" s="231">
        <v>888001.34</v>
      </c>
      <c r="M327" s="364">
        <v>435832</v>
      </c>
      <c r="N327" s="364">
        <f t="shared" si="27"/>
        <v>871664</v>
      </c>
    </row>
    <row r="328" spans="1:14" ht="45" customHeight="1" x14ac:dyDescent="0.25">
      <c r="A328" s="251">
        <v>203</v>
      </c>
      <c r="B328" s="151">
        <v>54699</v>
      </c>
      <c r="C328" s="319" t="s">
        <v>53</v>
      </c>
      <c r="D328" s="319" t="s">
        <v>54</v>
      </c>
      <c r="E328" s="151" t="s">
        <v>18</v>
      </c>
      <c r="F328" s="251">
        <v>0</v>
      </c>
      <c r="G328" s="152">
        <v>3</v>
      </c>
      <c r="H328" s="152">
        <v>3</v>
      </c>
      <c r="I328" s="153">
        <v>72153605</v>
      </c>
      <c r="J328" s="231">
        <v>226581.33333333334</v>
      </c>
      <c r="K328" s="254">
        <v>1</v>
      </c>
      <c r="L328" s="231">
        <v>226581.33</v>
      </c>
      <c r="M328" s="364">
        <v>222413</v>
      </c>
      <c r="N328" s="364">
        <f t="shared" si="27"/>
        <v>222413</v>
      </c>
    </row>
    <row r="329" spans="1:14" x14ac:dyDescent="0.25">
      <c r="A329" s="168"/>
      <c r="B329" s="168"/>
      <c r="C329" s="169"/>
      <c r="D329" s="169"/>
      <c r="E329" s="168"/>
      <c r="F329" s="168"/>
      <c r="G329" s="170"/>
      <c r="H329" s="170"/>
      <c r="I329" s="168"/>
      <c r="J329" s="65"/>
    </row>
    <row r="330" spans="1:14" x14ac:dyDescent="0.25">
      <c r="A330" s="320" t="s">
        <v>2</v>
      </c>
      <c r="B330" s="320"/>
      <c r="C330" s="320"/>
      <c r="D330" s="320"/>
      <c r="E330" s="320" t="s">
        <v>3</v>
      </c>
      <c r="F330" s="320"/>
      <c r="G330" s="320" t="s">
        <v>4</v>
      </c>
      <c r="H330" s="320"/>
      <c r="I330" s="320"/>
      <c r="J330" s="65"/>
    </row>
    <row r="331" spans="1:14" ht="15" customHeight="1" x14ac:dyDescent="0.25">
      <c r="A331" s="320" t="s">
        <v>95</v>
      </c>
      <c r="B331" s="320"/>
      <c r="C331" s="320"/>
      <c r="D331" s="320"/>
      <c r="E331" s="320" t="s">
        <v>96</v>
      </c>
      <c r="F331" s="320"/>
      <c r="G331" s="320"/>
      <c r="H331" s="320"/>
      <c r="I331" s="320"/>
      <c r="J331" s="359" t="s">
        <v>187</v>
      </c>
      <c r="K331" s="300" t="s">
        <v>183</v>
      </c>
      <c r="L331" s="301"/>
      <c r="M331" s="362" t="s">
        <v>197</v>
      </c>
      <c r="N331" s="362" t="s">
        <v>198</v>
      </c>
    </row>
    <row r="332" spans="1:14" ht="37.5" customHeight="1" x14ac:dyDescent="0.25">
      <c r="A332" s="146" t="s">
        <v>7</v>
      </c>
      <c r="B332" s="249" t="s">
        <v>8</v>
      </c>
      <c r="C332" s="320" t="s">
        <v>9</v>
      </c>
      <c r="D332" s="320"/>
      <c r="E332" s="249" t="s">
        <v>10</v>
      </c>
      <c r="F332" s="148" t="s">
        <v>11</v>
      </c>
      <c r="G332" s="249" t="s">
        <v>12</v>
      </c>
      <c r="H332" s="148" t="s">
        <v>13</v>
      </c>
      <c r="I332" s="249" t="s">
        <v>14</v>
      </c>
      <c r="J332" s="360"/>
      <c r="K332" s="248" t="s">
        <v>185</v>
      </c>
      <c r="L332" s="248" t="s">
        <v>161</v>
      </c>
      <c r="M332" s="363"/>
      <c r="N332" s="363"/>
    </row>
    <row r="333" spans="1:14" ht="34.5" customHeight="1" x14ac:dyDescent="0.25">
      <c r="A333" s="251">
        <v>204</v>
      </c>
      <c r="B333" s="151">
        <v>54730</v>
      </c>
      <c r="C333" s="327" t="s">
        <v>129</v>
      </c>
      <c r="D333" s="327" t="s">
        <v>130</v>
      </c>
      <c r="E333" s="151" t="s">
        <v>18</v>
      </c>
      <c r="F333" s="251">
        <v>0</v>
      </c>
      <c r="G333" s="152">
        <v>54.68</v>
      </c>
      <c r="H333" s="152">
        <v>54.68</v>
      </c>
      <c r="I333" s="153">
        <v>73181104</v>
      </c>
      <c r="J333" s="231">
        <v>28511.666666666668</v>
      </c>
      <c r="K333" s="220">
        <v>30.68</v>
      </c>
      <c r="L333" s="231">
        <v>874738.03559999994</v>
      </c>
      <c r="M333" s="364">
        <v>27988</v>
      </c>
      <c r="N333" s="364">
        <f t="shared" ref="N333:N336" si="28">M333*K333</f>
        <v>858671.84</v>
      </c>
    </row>
    <row r="334" spans="1:14" ht="36" customHeight="1" x14ac:dyDescent="0.25">
      <c r="A334" s="251">
        <v>205</v>
      </c>
      <c r="B334" s="251">
        <v>54740</v>
      </c>
      <c r="C334" s="327" t="s">
        <v>97</v>
      </c>
      <c r="D334" s="327" t="s">
        <v>98</v>
      </c>
      <c r="E334" s="151" t="s">
        <v>18</v>
      </c>
      <c r="F334" s="251">
        <v>0</v>
      </c>
      <c r="G334" s="152">
        <v>85</v>
      </c>
      <c r="H334" s="152">
        <v>85</v>
      </c>
      <c r="I334" s="153">
        <v>73151801</v>
      </c>
      <c r="J334" s="231">
        <v>65000</v>
      </c>
      <c r="K334" s="254">
        <v>42.5</v>
      </c>
      <c r="L334" s="231">
        <v>2762500</v>
      </c>
      <c r="M334" s="364">
        <v>63804</v>
      </c>
      <c r="N334" s="364">
        <f t="shared" si="28"/>
        <v>2711670</v>
      </c>
    </row>
    <row r="335" spans="1:14" ht="41.25" customHeight="1" x14ac:dyDescent="0.25">
      <c r="A335" s="251">
        <v>206</v>
      </c>
      <c r="B335" s="151">
        <v>54730</v>
      </c>
      <c r="C335" s="328" t="s">
        <v>99</v>
      </c>
      <c r="D335" s="328" t="s">
        <v>100</v>
      </c>
      <c r="E335" s="151" t="s">
        <v>18</v>
      </c>
      <c r="F335" s="251">
        <v>0</v>
      </c>
      <c r="G335" s="152">
        <v>89</v>
      </c>
      <c r="H335" s="152">
        <v>89</v>
      </c>
      <c r="I335" s="153">
        <v>72151303</v>
      </c>
      <c r="J335" s="231">
        <v>43605.666666666664</v>
      </c>
      <c r="K335" s="254">
        <v>52</v>
      </c>
      <c r="L335" s="231">
        <v>2267494.84</v>
      </c>
      <c r="M335" s="364">
        <v>42804</v>
      </c>
      <c r="N335" s="364">
        <f t="shared" si="28"/>
        <v>2225808</v>
      </c>
    </row>
    <row r="336" spans="1:14" ht="39.75" customHeight="1" x14ac:dyDescent="0.25">
      <c r="A336" s="251">
        <v>207</v>
      </c>
      <c r="B336" s="151">
        <v>54760</v>
      </c>
      <c r="C336" s="329" t="s">
        <v>106</v>
      </c>
      <c r="D336" s="330" t="s">
        <v>107</v>
      </c>
      <c r="E336" s="151" t="s">
        <v>31</v>
      </c>
      <c r="F336" s="251">
        <v>0</v>
      </c>
      <c r="G336" s="152">
        <v>8</v>
      </c>
      <c r="H336" s="152">
        <v>8</v>
      </c>
      <c r="I336" s="153">
        <v>72153605</v>
      </c>
      <c r="J336" s="231">
        <v>420000</v>
      </c>
      <c r="K336" s="254">
        <v>2</v>
      </c>
      <c r="L336" s="231">
        <v>840000</v>
      </c>
      <c r="M336" s="364">
        <v>412272</v>
      </c>
      <c r="N336" s="364">
        <f t="shared" si="28"/>
        <v>824544</v>
      </c>
    </row>
    <row r="337" spans="1:14" ht="19.5" customHeight="1" x14ac:dyDescent="0.25">
      <c r="A337" s="221"/>
      <c r="B337" s="221"/>
      <c r="C337" s="316" t="s">
        <v>177</v>
      </c>
      <c r="D337" s="317"/>
      <c r="E337" s="221"/>
      <c r="F337" s="221"/>
      <c r="G337" s="221"/>
      <c r="H337" s="221"/>
      <c r="I337" s="221"/>
      <c r="L337" s="231">
        <f>SUM(L6:L336)</f>
        <v>270753729.01760006</v>
      </c>
      <c r="M337" s="364"/>
      <c r="N337" s="364">
        <f>SUM(N6:N336)</f>
        <v>265580353.83000001</v>
      </c>
    </row>
    <row r="338" spans="1:14" ht="16.5" customHeight="1" x14ac:dyDescent="0.25">
      <c r="A338" s="221"/>
      <c r="B338" s="221"/>
      <c r="C338" s="316" t="s">
        <v>178</v>
      </c>
      <c r="D338" s="317"/>
      <c r="E338" s="221"/>
      <c r="F338" s="221"/>
      <c r="G338" s="221"/>
      <c r="H338" s="221"/>
      <c r="I338" s="221"/>
      <c r="L338" s="231">
        <f>L337*20%</f>
        <v>54150745.803520016</v>
      </c>
      <c r="M338" s="364"/>
      <c r="N338" s="364">
        <f>N337*0.2</f>
        <v>53116070.766000003</v>
      </c>
    </row>
    <row r="339" spans="1:14" ht="19.5" customHeight="1" x14ac:dyDescent="0.25">
      <c r="A339" s="221"/>
      <c r="B339" s="221"/>
      <c r="C339" s="316" t="s">
        <v>179</v>
      </c>
      <c r="D339" s="317"/>
      <c r="E339" s="221"/>
      <c r="F339" s="221"/>
      <c r="G339" s="221"/>
      <c r="H339" s="221"/>
      <c r="I339" s="221"/>
      <c r="L339" s="231">
        <f>L337*1%</f>
        <v>2707537.2901760004</v>
      </c>
      <c r="M339" s="364"/>
      <c r="N339" s="364">
        <f>N337*0.01</f>
        <v>2655803.5383000001</v>
      </c>
    </row>
    <row r="340" spans="1:14" ht="19.5" customHeight="1" x14ac:dyDescent="0.25">
      <c r="A340" s="221"/>
      <c r="B340" s="221"/>
      <c r="C340" s="316" t="s">
        <v>180</v>
      </c>
      <c r="D340" s="317"/>
      <c r="E340" s="221"/>
      <c r="F340" s="221"/>
      <c r="G340" s="221"/>
      <c r="H340" s="221"/>
      <c r="I340" s="221"/>
      <c r="L340" s="231">
        <f>L337*4%</f>
        <v>10830149.160704002</v>
      </c>
      <c r="M340" s="364"/>
      <c r="N340" s="364">
        <f>N337*0.04</f>
        <v>10623214.153200001</v>
      </c>
    </row>
    <row r="341" spans="1:14" ht="15" customHeight="1" x14ac:dyDescent="0.25">
      <c r="A341" s="221"/>
      <c r="B341" s="221"/>
      <c r="C341" s="316" t="s">
        <v>181</v>
      </c>
      <c r="D341" s="317"/>
      <c r="E341" s="221"/>
      <c r="F341" s="221"/>
      <c r="G341" s="221"/>
      <c r="H341" s="221"/>
      <c r="I341" s="221"/>
      <c r="L341" s="231">
        <f>L340*19%</f>
        <v>2057728.3405337604</v>
      </c>
      <c r="M341" s="364"/>
      <c r="N341" s="364">
        <f>N340*0.19</f>
        <v>2018410.6891080001</v>
      </c>
    </row>
    <row r="342" spans="1:14" ht="19.5" customHeight="1" x14ac:dyDescent="0.25">
      <c r="A342" s="221"/>
      <c r="B342" s="221"/>
      <c r="C342" s="316" t="s">
        <v>182</v>
      </c>
      <c r="D342" s="317"/>
      <c r="E342" s="221"/>
      <c r="F342" s="221"/>
      <c r="G342" s="221"/>
      <c r="H342" s="221"/>
      <c r="I342" s="221"/>
      <c r="L342" s="231">
        <f>L337+L338+L339+L340+L341</f>
        <v>340499889.61253381</v>
      </c>
      <c r="M342" s="364"/>
      <c r="N342" s="364">
        <f>SUM(N337:N341)</f>
        <v>333993852.97660804</v>
      </c>
    </row>
    <row r="344" spans="1:14" x14ac:dyDescent="0.25">
      <c r="N344" s="365"/>
    </row>
    <row r="345" spans="1:14" x14ac:dyDescent="0.25">
      <c r="N345" s="366"/>
    </row>
  </sheetData>
  <mergeCells count="537">
    <mergeCell ref="J331:J332"/>
    <mergeCell ref="K331:L331"/>
    <mergeCell ref="M331:M332"/>
    <mergeCell ref="N331:N332"/>
    <mergeCell ref="J305:J306"/>
    <mergeCell ref="K305:L305"/>
    <mergeCell ref="M305:M306"/>
    <mergeCell ref="N305:N306"/>
    <mergeCell ref="J318:J319"/>
    <mergeCell ref="K318:L318"/>
    <mergeCell ref="M318:M319"/>
    <mergeCell ref="N318:N319"/>
    <mergeCell ref="J291:J292"/>
    <mergeCell ref="K291:L291"/>
    <mergeCell ref="M291:M292"/>
    <mergeCell ref="N291:N292"/>
    <mergeCell ref="J299:J300"/>
    <mergeCell ref="K299:L299"/>
    <mergeCell ref="M299:M300"/>
    <mergeCell ref="N299:N300"/>
    <mergeCell ref="J275:J276"/>
    <mergeCell ref="K275:L275"/>
    <mergeCell ref="M275:M276"/>
    <mergeCell ref="N275:N276"/>
    <mergeCell ref="J283:J284"/>
    <mergeCell ref="K283:L283"/>
    <mergeCell ref="M283:M284"/>
    <mergeCell ref="N283:N284"/>
    <mergeCell ref="J256:J257"/>
    <mergeCell ref="K256:L256"/>
    <mergeCell ref="M256:M257"/>
    <mergeCell ref="N256:N257"/>
    <mergeCell ref="J267:J268"/>
    <mergeCell ref="K267:L267"/>
    <mergeCell ref="M267:M268"/>
    <mergeCell ref="N267:N268"/>
    <mergeCell ref="J217:J218"/>
    <mergeCell ref="K217:L217"/>
    <mergeCell ref="M217:M218"/>
    <mergeCell ref="N217:N218"/>
    <mergeCell ref="J237:J238"/>
    <mergeCell ref="K237:L237"/>
    <mergeCell ref="M237:M238"/>
    <mergeCell ref="N237:N238"/>
    <mergeCell ref="J199:J200"/>
    <mergeCell ref="K199:L199"/>
    <mergeCell ref="M199:M200"/>
    <mergeCell ref="N199:N200"/>
    <mergeCell ref="J209:J210"/>
    <mergeCell ref="K209:L209"/>
    <mergeCell ref="M209:M210"/>
    <mergeCell ref="N209:N210"/>
    <mergeCell ref="J184:J185"/>
    <mergeCell ref="K184:L184"/>
    <mergeCell ref="M184:M185"/>
    <mergeCell ref="N184:N185"/>
    <mergeCell ref="J192:J193"/>
    <mergeCell ref="K192:L192"/>
    <mergeCell ref="M192:M193"/>
    <mergeCell ref="N192:N193"/>
    <mergeCell ref="J163:J164"/>
    <mergeCell ref="K163:L163"/>
    <mergeCell ref="M163:M164"/>
    <mergeCell ref="N163:N164"/>
    <mergeCell ref="J172:J173"/>
    <mergeCell ref="K172:L172"/>
    <mergeCell ref="M172:M173"/>
    <mergeCell ref="N172:N173"/>
    <mergeCell ref="J146:J147"/>
    <mergeCell ref="K146:L146"/>
    <mergeCell ref="M146:M147"/>
    <mergeCell ref="N146:N147"/>
    <mergeCell ref="J153:J154"/>
    <mergeCell ref="K153:L153"/>
    <mergeCell ref="M153:M154"/>
    <mergeCell ref="N153:N154"/>
    <mergeCell ref="K114:L114"/>
    <mergeCell ref="M114:M115"/>
    <mergeCell ref="N114:N115"/>
    <mergeCell ref="J134:J135"/>
    <mergeCell ref="K134:L134"/>
    <mergeCell ref="M134:M135"/>
    <mergeCell ref="N134:N135"/>
    <mergeCell ref="K95:L95"/>
    <mergeCell ref="M95:M96"/>
    <mergeCell ref="N95:N96"/>
    <mergeCell ref="J102:J103"/>
    <mergeCell ref="K102:L102"/>
    <mergeCell ref="M102:M103"/>
    <mergeCell ref="N102:N103"/>
    <mergeCell ref="K76:L76"/>
    <mergeCell ref="M76:M77"/>
    <mergeCell ref="N76:N77"/>
    <mergeCell ref="J85:J86"/>
    <mergeCell ref="K85:L85"/>
    <mergeCell ref="M85:M86"/>
    <mergeCell ref="N85:N86"/>
    <mergeCell ref="K53:L53"/>
    <mergeCell ref="M53:M54"/>
    <mergeCell ref="N53:N54"/>
    <mergeCell ref="J64:J65"/>
    <mergeCell ref="K64:L64"/>
    <mergeCell ref="M64:M65"/>
    <mergeCell ref="N64:N65"/>
    <mergeCell ref="J11:J12"/>
    <mergeCell ref="K11:L11"/>
    <mergeCell ref="M11:M12"/>
    <mergeCell ref="N11:N12"/>
    <mergeCell ref="J29:J30"/>
    <mergeCell ref="K29:L29"/>
    <mergeCell ref="M29:M30"/>
    <mergeCell ref="N29:N30"/>
    <mergeCell ref="K4:L4"/>
    <mergeCell ref="M4:M5"/>
    <mergeCell ref="N4:N5"/>
    <mergeCell ref="C338:D338"/>
    <mergeCell ref="C339:D339"/>
    <mergeCell ref="C340:D340"/>
    <mergeCell ref="C341:D341"/>
    <mergeCell ref="C342:D342"/>
    <mergeCell ref="J4:J5"/>
    <mergeCell ref="J53:J54"/>
    <mergeCell ref="J76:J77"/>
    <mergeCell ref="J95:J96"/>
    <mergeCell ref="J114:J115"/>
    <mergeCell ref="C332:D332"/>
    <mergeCell ref="C333:D333"/>
    <mergeCell ref="C334:D334"/>
    <mergeCell ref="C335:D335"/>
    <mergeCell ref="C336:D336"/>
    <mergeCell ref="C337:D337"/>
    <mergeCell ref="E330:F330"/>
    <mergeCell ref="G330:I331"/>
    <mergeCell ref="A331:D331"/>
    <mergeCell ref="E331:F331"/>
    <mergeCell ref="C324:D324"/>
    <mergeCell ref="C325:D325"/>
    <mergeCell ref="C326:D326"/>
    <mergeCell ref="C327:D327"/>
    <mergeCell ref="C328:D328"/>
    <mergeCell ref="A330:D330"/>
    <mergeCell ref="C319:D319"/>
    <mergeCell ref="C320:D320"/>
    <mergeCell ref="C321:D321"/>
    <mergeCell ref="C322:D322"/>
    <mergeCell ref="C323:D323"/>
    <mergeCell ref="A317:D317"/>
    <mergeCell ref="E317:F317"/>
    <mergeCell ref="G317:I318"/>
    <mergeCell ref="A318:D318"/>
    <mergeCell ref="E318:F318"/>
    <mergeCell ref="C310:D310"/>
    <mergeCell ref="C311:D311"/>
    <mergeCell ref="C312:D312"/>
    <mergeCell ref="C313:D313"/>
    <mergeCell ref="C314:D314"/>
    <mergeCell ref="C315:D315"/>
    <mergeCell ref="C306:D306"/>
    <mergeCell ref="C307:D307"/>
    <mergeCell ref="C308:D308"/>
    <mergeCell ref="C309:D309"/>
    <mergeCell ref="C300:D300"/>
    <mergeCell ref="C301:D301"/>
    <mergeCell ref="C302:D302"/>
    <mergeCell ref="A304:D304"/>
    <mergeCell ref="E304:F304"/>
    <mergeCell ref="G304:I305"/>
    <mergeCell ref="A305:D305"/>
    <mergeCell ref="E305:F305"/>
    <mergeCell ref="A297:D297"/>
    <mergeCell ref="E297:H297"/>
    <mergeCell ref="A298:D298"/>
    <mergeCell ref="E298:F298"/>
    <mergeCell ref="G298:I299"/>
    <mergeCell ref="A299:D299"/>
    <mergeCell ref="E299:F299"/>
    <mergeCell ref="C292:D292"/>
    <mergeCell ref="C293:D293"/>
    <mergeCell ref="C294:D294"/>
    <mergeCell ref="C295:D295"/>
    <mergeCell ref="A289:D289"/>
    <mergeCell ref="E289:H289"/>
    <mergeCell ref="A290:D290"/>
    <mergeCell ref="E290:F290"/>
    <mergeCell ref="G290:I291"/>
    <mergeCell ref="A291:D291"/>
    <mergeCell ref="E291:F291"/>
    <mergeCell ref="C284:D284"/>
    <mergeCell ref="C285:D285"/>
    <mergeCell ref="C286:D286"/>
    <mergeCell ref="C287:D287"/>
    <mergeCell ref="A281:D281"/>
    <mergeCell ref="E281:H281"/>
    <mergeCell ref="A282:D282"/>
    <mergeCell ref="E282:F282"/>
    <mergeCell ref="G282:I283"/>
    <mergeCell ref="A283:D283"/>
    <mergeCell ref="E283:F283"/>
    <mergeCell ref="C276:D276"/>
    <mergeCell ref="C277:D277"/>
    <mergeCell ref="C278:D278"/>
    <mergeCell ref="C279:D279"/>
    <mergeCell ref="A273:D273"/>
    <mergeCell ref="E273:H273"/>
    <mergeCell ref="A274:D274"/>
    <mergeCell ref="E274:F274"/>
    <mergeCell ref="G274:I275"/>
    <mergeCell ref="A275:D275"/>
    <mergeCell ref="E275:F275"/>
    <mergeCell ref="C268:D268"/>
    <mergeCell ref="C269:D269"/>
    <mergeCell ref="C270:D270"/>
    <mergeCell ref="C271:D271"/>
    <mergeCell ref="C261:D261"/>
    <mergeCell ref="C262:D262"/>
    <mergeCell ref="C263:D263"/>
    <mergeCell ref="A265:D265"/>
    <mergeCell ref="E265:H265"/>
    <mergeCell ref="A266:D266"/>
    <mergeCell ref="E266:F266"/>
    <mergeCell ref="G266:I267"/>
    <mergeCell ref="A267:D267"/>
    <mergeCell ref="E267:F267"/>
    <mergeCell ref="C257:D257"/>
    <mergeCell ref="C258:D258"/>
    <mergeCell ref="C259:D259"/>
    <mergeCell ref="C260:D260"/>
    <mergeCell ref="A254:I254"/>
    <mergeCell ref="A255:D255"/>
    <mergeCell ref="E255:F255"/>
    <mergeCell ref="G255:I256"/>
    <mergeCell ref="A256:D256"/>
    <mergeCell ref="E256:F256"/>
    <mergeCell ref="C248:D248"/>
    <mergeCell ref="C249:D249"/>
    <mergeCell ref="C250:D250"/>
    <mergeCell ref="C251:D251"/>
    <mergeCell ref="C252:D252"/>
    <mergeCell ref="C253:D253"/>
    <mergeCell ref="C242:D242"/>
    <mergeCell ref="C243:D243"/>
    <mergeCell ref="C244:D244"/>
    <mergeCell ref="C245:D245"/>
    <mergeCell ref="C246:D246"/>
    <mergeCell ref="C247:D247"/>
    <mergeCell ref="C238:D238"/>
    <mergeCell ref="C239:D239"/>
    <mergeCell ref="C240:D240"/>
    <mergeCell ref="C241:D241"/>
    <mergeCell ref="C234:D234"/>
    <mergeCell ref="A235:I235"/>
    <mergeCell ref="A236:D236"/>
    <mergeCell ref="E236:F236"/>
    <mergeCell ref="G236:I237"/>
    <mergeCell ref="A237:D237"/>
    <mergeCell ref="E237:F237"/>
    <mergeCell ref="C228:D228"/>
    <mergeCell ref="C229:D229"/>
    <mergeCell ref="C230:D230"/>
    <mergeCell ref="C231:D231"/>
    <mergeCell ref="C232:D232"/>
    <mergeCell ref="C233:D233"/>
    <mergeCell ref="C222:D222"/>
    <mergeCell ref="C223:D223"/>
    <mergeCell ref="C224:D224"/>
    <mergeCell ref="C225:D225"/>
    <mergeCell ref="C226:D226"/>
    <mergeCell ref="C227:D227"/>
    <mergeCell ref="C218:D218"/>
    <mergeCell ref="C219:D219"/>
    <mergeCell ref="C220:D220"/>
    <mergeCell ref="C221:D221"/>
    <mergeCell ref="C214:D214"/>
    <mergeCell ref="A215:I215"/>
    <mergeCell ref="A216:D216"/>
    <mergeCell ref="E216:F216"/>
    <mergeCell ref="G216:I217"/>
    <mergeCell ref="A217:D217"/>
    <mergeCell ref="E217:F217"/>
    <mergeCell ref="C210:D210"/>
    <mergeCell ref="C211:D211"/>
    <mergeCell ref="C212:D212"/>
    <mergeCell ref="C213:D213"/>
    <mergeCell ref="C204:D204"/>
    <mergeCell ref="C205:D205"/>
    <mergeCell ref="A207:D207"/>
    <mergeCell ref="E207:H207"/>
    <mergeCell ref="A208:D208"/>
    <mergeCell ref="E208:F208"/>
    <mergeCell ref="G208:I209"/>
    <mergeCell ref="A209:D209"/>
    <mergeCell ref="E209:F209"/>
    <mergeCell ref="C200:D200"/>
    <mergeCell ref="C201:D201"/>
    <mergeCell ref="C202:D202"/>
    <mergeCell ref="C203:D203"/>
    <mergeCell ref="C193:D193"/>
    <mergeCell ref="C194:D194"/>
    <mergeCell ref="C195:D195"/>
    <mergeCell ref="C196:D196"/>
    <mergeCell ref="A198:D198"/>
    <mergeCell ref="E198:F198"/>
    <mergeCell ref="G198:I199"/>
    <mergeCell ref="A199:D199"/>
    <mergeCell ref="E199:F199"/>
    <mergeCell ref="A191:D191"/>
    <mergeCell ref="E191:F191"/>
    <mergeCell ref="G191:I192"/>
    <mergeCell ref="A192:D192"/>
    <mergeCell ref="E192:F192"/>
    <mergeCell ref="C185:D185"/>
    <mergeCell ref="C186:D186"/>
    <mergeCell ref="C187:D187"/>
    <mergeCell ref="C188:D188"/>
    <mergeCell ref="C189:D189"/>
    <mergeCell ref="A183:D183"/>
    <mergeCell ref="E183:F183"/>
    <mergeCell ref="G183:I184"/>
    <mergeCell ref="A184:D184"/>
    <mergeCell ref="E184:F184"/>
    <mergeCell ref="C177:D177"/>
    <mergeCell ref="C178:D178"/>
    <mergeCell ref="C179:D179"/>
    <mergeCell ref="C180:D180"/>
    <mergeCell ref="A181:I181"/>
    <mergeCell ref="E182:H182"/>
    <mergeCell ref="C173:D173"/>
    <mergeCell ref="C174:D174"/>
    <mergeCell ref="C175:D175"/>
    <mergeCell ref="C176:D176"/>
    <mergeCell ref="C168:D168"/>
    <mergeCell ref="C169:D169"/>
    <mergeCell ref="A170:I170"/>
    <mergeCell ref="A171:D171"/>
    <mergeCell ref="E171:F171"/>
    <mergeCell ref="G171:I172"/>
    <mergeCell ref="A172:D172"/>
    <mergeCell ref="E172:F172"/>
    <mergeCell ref="C164:D164"/>
    <mergeCell ref="C165:D165"/>
    <mergeCell ref="C166:D166"/>
    <mergeCell ref="C167:D167"/>
    <mergeCell ref="C158:D158"/>
    <mergeCell ref="C159:D159"/>
    <mergeCell ref="C160:D160"/>
    <mergeCell ref="A161:I161"/>
    <mergeCell ref="A162:D162"/>
    <mergeCell ref="E162:F162"/>
    <mergeCell ref="G162:I163"/>
    <mergeCell ref="A163:D163"/>
    <mergeCell ref="E163:F163"/>
    <mergeCell ref="C154:D154"/>
    <mergeCell ref="C155:D155"/>
    <mergeCell ref="C156:D156"/>
    <mergeCell ref="C157:D157"/>
    <mergeCell ref="A151:I151"/>
    <mergeCell ref="A152:D152"/>
    <mergeCell ref="E152:F152"/>
    <mergeCell ref="G152:I153"/>
    <mergeCell ref="A153:D153"/>
    <mergeCell ref="E153:F153"/>
    <mergeCell ref="C147:D147"/>
    <mergeCell ref="B148:I148"/>
    <mergeCell ref="C149:D149"/>
    <mergeCell ref="C150:D150"/>
    <mergeCell ref="C142:D142"/>
    <mergeCell ref="E144:H144"/>
    <mergeCell ref="A145:D145"/>
    <mergeCell ref="E145:F145"/>
    <mergeCell ref="G145:I146"/>
    <mergeCell ref="A146:D146"/>
    <mergeCell ref="E146:F146"/>
    <mergeCell ref="C136:D136"/>
    <mergeCell ref="C137:D137"/>
    <mergeCell ref="C138:D138"/>
    <mergeCell ref="C139:D139"/>
    <mergeCell ref="C140:D140"/>
    <mergeCell ref="C141:D141"/>
    <mergeCell ref="C135:D135"/>
    <mergeCell ref="G133:I134"/>
    <mergeCell ref="A134:D134"/>
    <mergeCell ref="E134:F134"/>
    <mergeCell ref="C128:D128"/>
    <mergeCell ref="C129:D129"/>
    <mergeCell ref="C130:D130"/>
    <mergeCell ref="C131:D131"/>
    <mergeCell ref="A133:D133"/>
    <mergeCell ref="E133:F133"/>
    <mergeCell ref="C122:D122"/>
    <mergeCell ref="C123:D123"/>
    <mergeCell ref="C124:D124"/>
    <mergeCell ref="C125:D125"/>
    <mergeCell ref="C126:D126"/>
    <mergeCell ref="C127:D127"/>
    <mergeCell ref="C116:D116"/>
    <mergeCell ref="C117:D117"/>
    <mergeCell ref="C118:D118"/>
    <mergeCell ref="C119:D119"/>
    <mergeCell ref="C120:D120"/>
    <mergeCell ref="C121:D121"/>
    <mergeCell ref="C115:D115"/>
    <mergeCell ref="G113:I114"/>
    <mergeCell ref="A114:D114"/>
    <mergeCell ref="E114:F114"/>
    <mergeCell ref="C108:D108"/>
    <mergeCell ref="C109:D109"/>
    <mergeCell ref="C110:D110"/>
    <mergeCell ref="C111:D111"/>
    <mergeCell ref="A113:D113"/>
    <mergeCell ref="E113:F113"/>
    <mergeCell ref="C103:D103"/>
    <mergeCell ref="C104:D104"/>
    <mergeCell ref="C105:D105"/>
    <mergeCell ref="C106:D106"/>
    <mergeCell ref="C107:D107"/>
    <mergeCell ref="A101:D101"/>
    <mergeCell ref="E101:F101"/>
    <mergeCell ref="G101:I102"/>
    <mergeCell ref="A102:D102"/>
    <mergeCell ref="E102:F102"/>
    <mergeCell ref="C96:D96"/>
    <mergeCell ref="C97:D97"/>
    <mergeCell ref="C98:D98"/>
    <mergeCell ref="C99:D99"/>
    <mergeCell ref="C91:D91"/>
    <mergeCell ref="E93:H93"/>
    <mergeCell ref="A94:D94"/>
    <mergeCell ref="E94:F94"/>
    <mergeCell ref="G94:I95"/>
    <mergeCell ref="A95:D95"/>
    <mergeCell ref="E95:F95"/>
    <mergeCell ref="C86:D86"/>
    <mergeCell ref="C87:D87"/>
    <mergeCell ref="C88:D88"/>
    <mergeCell ref="C89:D89"/>
    <mergeCell ref="C90:D90"/>
    <mergeCell ref="A84:D84"/>
    <mergeCell ref="E84:F84"/>
    <mergeCell ref="G84:I85"/>
    <mergeCell ref="A85:D85"/>
    <mergeCell ref="E85:F85"/>
    <mergeCell ref="C77:D77"/>
    <mergeCell ref="C78:D78"/>
    <mergeCell ref="C79:D79"/>
    <mergeCell ref="C80:D80"/>
    <mergeCell ref="C81:D81"/>
    <mergeCell ref="C82:D82"/>
    <mergeCell ref="E75:F75"/>
    <mergeCell ref="G75:I76"/>
    <mergeCell ref="A76:D76"/>
    <mergeCell ref="E76:F76"/>
    <mergeCell ref="C69:D69"/>
    <mergeCell ref="C70:D70"/>
    <mergeCell ref="C71:D71"/>
    <mergeCell ref="C72:D72"/>
    <mergeCell ref="C73:D73"/>
    <mergeCell ref="A75:D75"/>
    <mergeCell ref="C65:D65"/>
    <mergeCell ref="C66:D66"/>
    <mergeCell ref="C67:D67"/>
    <mergeCell ref="C68:D68"/>
    <mergeCell ref="E62:H62"/>
    <mergeCell ref="A63:D63"/>
    <mergeCell ref="E63:F63"/>
    <mergeCell ref="G63:I64"/>
    <mergeCell ref="A64:D64"/>
    <mergeCell ref="E64:F64"/>
    <mergeCell ref="C55:D55"/>
    <mergeCell ref="C56:D56"/>
    <mergeCell ref="C57:D57"/>
    <mergeCell ref="C58:D58"/>
    <mergeCell ref="C59:D59"/>
    <mergeCell ref="C60:D60"/>
    <mergeCell ref="C54:D54"/>
    <mergeCell ref="G52:I53"/>
    <mergeCell ref="A53:D53"/>
    <mergeCell ref="E53:F53"/>
    <mergeCell ref="C48:D48"/>
    <mergeCell ref="C49:D49"/>
    <mergeCell ref="C50:D50"/>
    <mergeCell ref="C51:D51"/>
    <mergeCell ref="A52:D52"/>
    <mergeCell ref="E52:F52"/>
    <mergeCell ref="C42:D42"/>
    <mergeCell ref="C43:D43"/>
    <mergeCell ref="C44:D44"/>
    <mergeCell ref="C45:D45"/>
    <mergeCell ref="C46:D46"/>
    <mergeCell ref="C47:D47"/>
    <mergeCell ref="C36:D36"/>
    <mergeCell ref="C37:D37"/>
    <mergeCell ref="C38:D38"/>
    <mergeCell ref="C39:D39"/>
    <mergeCell ref="C40:D40"/>
    <mergeCell ref="C41:D41"/>
    <mergeCell ref="C30:D30"/>
    <mergeCell ref="C31:D31"/>
    <mergeCell ref="C32:D32"/>
    <mergeCell ref="C33:D33"/>
    <mergeCell ref="C34:D34"/>
    <mergeCell ref="C35:D35"/>
    <mergeCell ref="E28:F28"/>
    <mergeCell ref="G28:I29"/>
    <mergeCell ref="A29:D29"/>
    <mergeCell ref="E29:F29"/>
    <mergeCell ref="C22:D22"/>
    <mergeCell ref="C23:D23"/>
    <mergeCell ref="C24:D24"/>
    <mergeCell ref="C25:D25"/>
    <mergeCell ref="C26:D26"/>
    <mergeCell ref="A28:D28"/>
    <mergeCell ref="C16:D16"/>
    <mergeCell ref="C17:D17"/>
    <mergeCell ref="C18:D18"/>
    <mergeCell ref="C19:D19"/>
    <mergeCell ref="C20:D20"/>
    <mergeCell ref="C21:D21"/>
    <mergeCell ref="C12:D12"/>
    <mergeCell ref="C13:D13"/>
    <mergeCell ref="C14:D14"/>
    <mergeCell ref="C15:D15"/>
    <mergeCell ref="E2:H2"/>
    <mergeCell ref="A3:D3"/>
    <mergeCell ref="E3:F3"/>
    <mergeCell ref="G3:I4"/>
    <mergeCell ref="A4:D4"/>
    <mergeCell ref="E4:F4"/>
    <mergeCell ref="C9:D9"/>
    <mergeCell ref="A10:D10"/>
    <mergeCell ref="E10:F10"/>
    <mergeCell ref="G10:I11"/>
    <mergeCell ref="A11:D11"/>
    <mergeCell ref="E11:F11"/>
    <mergeCell ref="C5:D5"/>
    <mergeCell ref="C6:D6"/>
    <mergeCell ref="C7:D7"/>
    <mergeCell ref="C8:D8"/>
  </mergeCells>
  <pageMargins left="0.7" right="0.7" top="0.75" bottom="0.75" header="0.3" footer="0.3"/>
  <pageSetup orientation="portrait" horizontalDpi="4294967293"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B1A8AE-2C31-42CD-9348-CD2AF08B6FF9}">
  <dimension ref="A1:AI343"/>
  <sheetViews>
    <sheetView topLeftCell="A337" zoomScale="136" zoomScaleNormal="136" workbookViewId="0">
      <selection activeCell="AA343" sqref="AA343"/>
    </sheetView>
  </sheetViews>
  <sheetFormatPr baseColWidth="10" defaultColWidth="9.140625" defaultRowHeight="15" x14ac:dyDescent="0.25"/>
  <cols>
    <col min="1" max="1" width="5.140625" customWidth="1"/>
    <col min="2" max="2" width="7.28515625" customWidth="1"/>
    <col min="4" max="4" width="27.42578125" customWidth="1"/>
    <col min="5" max="5" width="6.42578125" customWidth="1"/>
    <col min="6" max="6" width="5.85546875" customWidth="1"/>
    <col min="7" max="7" width="6.5703125" customWidth="1"/>
    <col min="8" max="8" width="7" customWidth="1"/>
    <col min="9" max="9" width="10.42578125" customWidth="1"/>
    <col min="10" max="10" width="8.85546875" hidden="1" customWidth="1"/>
    <col min="11" max="11" width="11" hidden="1" customWidth="1"/>
    <col min="12" max="12" width="9.28515625" hidden="1" customWidth="1"/>
    <col min="13" max="13" width="10.5703125" hidden="1" customWidth="1"/>
    <col min="14" max="14" width="10" hidden="1" customWidth="1"/>
    <col min="15" max="15" width="10.7109375" hidden="1" customWidth="1"/>
    <col min="16" max="16" width="9" hidden="1" customWidth="1"/>
    <col min="17" max="17" width="12.28515625" hidden="1" customWidth="1"/>
    <col min="18" max="18" width="11" hidden="1" customWidth="1"/>
    <col min="19" max="19" width="10.85546875" hidden="1" customWidth="1"/>
    <col min="20" max="20" width="11" hidden="1" customWidth="1"/>
    <col min="21" max="21" width="10.85546875" hidden="1" customWidth="1"/>
    <col min="22" max="22" width="10.28515625" hidden="1" customWidth="1"/>
    <col min="23" max="23" width="10.42578125" customWidth="1"/>
    <col min="24" max="24" width="13" hidden="1" customWidth="1"/>
    <col min="25" max="25" width="9.140625" hidden="1" customWidth="1"/>
    <col min="26" max="26" width="9.140625" customWidth="1"/>
    <col min="27" max="27" width="11.42578125" customWidth="1"/>
    <col min="28" max="30" width="9.140625" customWidth="1"/>
    <col min="31" max="31" width="11.85546875" customWidth="1"/>
    <col min="32" max="33" width="9.140625" customWidth="1"/>
    <col min="34" max="34" width="9.140625" style="64"/>
    <col min="35" max="35" width="14.140625" bestFit="1" customWidth="1"/>
  </cols>
  <sheetData>
    <row r="1" spans="1:35" x14ac:dyDescent="0.25">
      <c r="A1" s="74"/>
      <c r="B1" s="74"/>
      <c r="C1" s="74"/>
      <c r="D1" s="74"/>
      <c r="E1" s="74"/>
      <c r="F1" s="74"/>
      <c r="G1" s="74"/>
      <c r="H1" s="74"/>
      <c r="I1" s="74"/>
      <c r="J1" s="74"/>
      <c r="K1" s="74"/>
      <c r="L1" s="74"/>
      <c r="M1" s="74"/>
      <c r="N1" s="74"/>
      <c r="O1" s="74"/>
      <c r="P1" s="74"/>
      <c r="Q1" s="74"/>
      <c r="R1" s="74"/>
      <c r="S1" s="74"/>
      <c r="T1" s="74"/>
      <c r="U1" s="74"/>
      <c r="V1" s="74"/>
      <c r="W1" s="74"/>
      <c r="X1" s="74"/>
      <c r="Y1" s="74"/>
    </row>
    <row r="2" spans="1:35" x14ac:dyDescent="0.25">
      <c r="A2" s="149" t="s">
        <v>0</v>
      </c>
      <c r="B2" s="149"/>
      <c r="C2" s="149"/>
      <c r="D2" s="149"/>
      <c r="E2" s="335" t="s">
        <v>1</v>
      </c>
      <c r="F2" s="335"/>
      <c r="G2" s="335"/>
      <c r="H2" s="335"/>
      <c r="I2" s="222">
        <v>164000002285</v>
      </c>
      <c r="J2" s="74"/>
      <c r="K2" s="74"/>
      <c r="L2" s="74"/>
      <c r="M2" s="74"/>
      <c r="N2" s="74"/>
      <c r="O2" s="74"/>
      <c r="P2" s="74"/>
      <c r="Q2" s="74"/>
      <c r="R2" s="74"/>
      <c r="S2" s="74"/>
      <c r="T2" s="74"/>
      <c r="U2" s="74"/>
      <c r="V2" s="74"/>
      <c r="W2" s="74"/>
      <c r="X2" s="74"/>
      <c r="Y2" s="74"/>
    </row>
    <row r="3" spans="1:35" x14ac:dyDescent="0.25">
      <c r="A3" s="320" t="s">
        <v>2</v>
      </c>
      <c r="B3" s="320"/>
      <c r="C3" s="320"/>
      <c r="D3" s="320"/>
      <c r="E3" s="320" t="s">
        <v>3</v>
      </c>
      <c r="F3" s="320"/>
      <c r="G3" s="320" t="s">
        <v>4</v>
      </c>
      <c r="H3" s="320"/>
      <c r="I3" s="320"/>
      <c r="J3" s="74"/>
      <c r="K3" s="74"/>
      <c r="L3" s="74"/>
      <c r="M3" s="74"/>
      <c r="N3" s="74"/>
      <c r="O3" s="74"/>
      <c r="P3" s="74"/>
      <c r="Q3" s="74"/>
      <c r="R3" s="74"/>
      <c r="S3" s="74"/>
      <c r="T3" s="74"/>
      <c r="U3" s="74"/>
      <c r="V3" s="74"/>
      <c r="W3" s="74"/>
      <c r="X3" s="74"/>
      <c r="Y3" s="74"/>
    </row>
    <row r="4" spans="1:35" ht="36" customHeight="1" x14ac:dyDescent="0.25">
      <c r="A4" s="320" t="s">
        <v>5</v>
      </c>
      <c r="B4" s="320"/>
      <c r="C4" s="320"/>
      <c r="D4" s="320"/>
      <c r="E4" s="320" t="s">
        <v>6</v>
      </c>
      <c r="F4" s="320"/>
      <c r="G4" s="320"/>
      <c r="H4" s="320"/>
      <c r="I4" s="320"/>
      <c r="J4" s="262" t="s">
        <v>162</v>
      </c>
      <c r="K4" s="262"/>
      <c r="L4" s="263" t="s">
        <v>164</v>
      </c>
      <c r="M4" s="263"/>
      <c r="N4" s="264" t="s">
        <v>163</v>
      </c>
      <c r="O4" s="264"/>
      <c r="P4" s="265" t="s">
        <v>159</v>
      </c>
      <c r="Q4" s="265"/>
      <c r="R4" s="266" t="s">
        <v>166</v>
      </c>
      <c r="S4" s="331" t="s">
        <v>167</v>
      </c>
      <c r="T4" s="331" t="s">
        <v>168</v>
      </c>
      <c r="U4" s="331" t="s">
        <v>169</v>
      </c>
      <c r="V4" s="323" t="s">
        <v>174</v>
      </c>
      <c r="W4" s="359" t="s">
        <v>187</v>
      </c>
      <c r="X4" s="111"/>
      <c r="Y4" s="308" t="s">
        <v>171</v>
      </c>
      <c r="Z4" s="300" t="s">
        <v>183</v>
      </c>
      <c r="AA4" s="301"/>
      <c r="AB4" s="302"/>
      <c r="AC4" s="303" t="s">
        <v>184</v>
      </c>
      <c r="AD4" s="303"/>
    </row>
    <row r="5" spans="1:35" ht="29.25" customHeight="1" x14ac:dyDescent="0.25">
      <c r="A5" s="147" t="s">
        <v>7</v>
      </c>
      <c r="B5" s="147" t="s">
        <v>8</v>
      </c>
      <c r="C5" s="320" t="s">
        <v>9</v>
      </c>
      <c r="D5" s="320"/>
      <c r="E5" s="147" t="s">
        <v>10</v>
      </c>
      <c r="F5" s="148" t="s">
        <v>11</v>
      </c>
      <c r="G5" s="147" t="s">
        <v>12</v>
      </c>
      <c r="H5" s="148" t="s">
        <v>13</v>
      </c>
      <c r="I5" s="147" t="s">
        <v>14</v>
      </c>
      <c r="J5" s="121" t="s">
        <v>160</v>
      </c>
      <c r="K5" s="121" t="s">
        <v>161</v>
      </c>
      <c r="L5" s="122" t="s">
        <v>160</v>
      </c>
      <c r="M5" s="122" t="s">
        <v>161</v>
      </c>
      <c r="N5" s="123" t="s">
        <v>160</v>
      </c>
      <c r="O5" s="123" t="s">
        <v>161</v>
      </c>
      <c r="P5" s="76" t="s">
        <v>160</v>
      </c>
      <c r="Q5" s="76" t="s">
        <v>161</v>
      </c>
      <c r="R5" s="266"/>
      <c r="S5" s="331"/>
      <c r="T5" s="331"/>
      <c r="U5" s="331"/>
      <c r="V5" s="324"/>
      <c r="W5" s="360"/>
      <c r="X5" s="131" t="s">
        <v>161</v>
      </c>
      <c r="Y5" s="308"/>
      <c r="Z5" s="124" t="s">
        <v>185</v>
      </c>
      <c r="AA5" s="124" t="s">
        <v>161</v>
      </c>
      <c r="AB5" s="124" t="s">
        <v>186</v>
      </c>
      <c r="AC5" s="124" t="s">
        <v>185</v>
      </c>
      <c r="AD5" s="124" t="s">
        <v>186</v>
      </c>
    </row>
    <row r="6" spans="1:35" ht="24" customHeight="1" x14ac:dyDescent="0.25">
      <c r="A6" s="150">
        <v>1</v>
      </c>
      <c r="B6" s="150">
        <v>54310</v>
      </c>
      <c r="C6" s="318" t="s">
        <v>17</v>
      </c>
      <c r="D6" s="318"/>
      <c r="E6" s="151" t="s">
        <v>18</v>
      </c>
      <c r="F6" s="150">
        <v>0</v>
      </c>
      <c r="G6" s="152">
        <v>35</v>
      </c>
      <c r="H6" s="152">
        <v>35</v>
      </c>
      <c r="I6" s="153">
        <v>72141510</v>
      </c>
      <c r="J6" s="68">
        <v>14000</v>
      </c>
      <c r="K6" s="68">
        <f>H6*J6</f>
        <v>490000</v>
      </c>
      <c r="L6" s="68">
        <v>10400</v>
      </c>
      <c r="M6" s="68">
        <f>H6*L6</f>
        <v>364000</v>
      </c>
      <c r="N6" s="68">
        <v>34155</v>
      </c>
      <c r="O6" s="68">
        <f>H6*N6</f>
        <v>1195425</v>
      </c>
      <c r="P6" s="72">
        <f>MIN(J6,L6,N6)</f>
        <v>10400</v>
      </c>
      <c r="Q6" s="68">
        <f>MIN(K6,M6,O6)</f>
        <v>364000</v>
      </c>
      <c r="R6" s="68">
        <f>AVERAGE(J6,L6,N6)</f>
        <v>19518.333333333332</v>
      </c>
      <c r="S6" s="68">
        <f>MEDIAN(J6,L6,N6)</f>
        <v>14000</v>
      </c>
      <c r="T6" s="68">
        <f>GEOMEAN(J6,L6,N6)</f>
        <v>17068.887718210357</v>
      </c>
      <c r="U6" s="68">
        <f>STDEV(J6,L6,N6)</f>
        <v>12802.890624125997</v>
      </c>
      <c r="V6" s="69">
        <f>U6/R6</f>
        <v>0.65594179612975823</v>
      </c>
      <c r="W6" s="230">
        <f>+R6</f>
        <v>19518.333333333332</v>
      </c>
      <c r="X6" s="231">
        <f>H6*W6</f>
        <v>683141.66666666663</v>
      </c>
      <c r="Y6" s="219" t="s">
        <v>166</v>
      </c>
      <c r="Z6" s="232">
        <v>30</v>
      </c>
      <c r="AA6" s="231">
        <f>W6*Z6</f>
        <v>585550</v>
      </c>
      <c r="AB6" s="233">
        <v>0.85709999999999997</v>
      </c>
      <c r="AC6" s="231">
        <f>H6-Z6</f>
        <v>5</v>
      </c>
      <c r="AD6" s="233">
        <v>0.1429</v>
      </c>
      <c r="AF6" s="65">
        <f>Z6*100/H6</f>
        <v>85.714285714285708</v>
      </c>
      <c r="AG6" s="65">
        <f>100-AF6</f>
        <v>14.285714285714292</v>
      </c>
      <c r="AH6" s="64">
        <v>30</v>
      </c>
      <c r="AI6" s="73">
        <f>W6*AH6</f>
        <v>585550</v>
      </c>
    </row>
    <row r="7" spans="1:35" ht="16.5" customHeight="1" x14ac:dyDescent="0.25">
      <c r="A7" s="150">
        <v>2</v>
      </c>
      <c r="B7" s="150">
        <v>54310</v>
      </c>
      <c r="C7" s="318" t="s">
        <v>20</v>
      </c>
      <c r="D7" s="318" t="s">
        <v>21</v>
      </c>
      <c r="E7" s="151" t="s">
        <v>18</v>
      </c>
      <c r="F7" s="150">
        <v>0</v>
      </c>
      <c r="G7" s="152">
        <f>27.93+21.42+52.38+34.65</f>
        <v>136.38</v>
      </c>
      <c r="H7" s="152">
        <f>27.93+21.42+52.38+34.65</f>
        <v>136.38</v>
      </c>
      <c r="I7" s="153">
        <v>72141510</v>
      </c>
      <c r="J7" s="68">
        <v>14000</v>
      </c>
      <c r="K7" s="68">
        <f>H7*J7</f>
        <v>1909320</v>
      </c>
      <c r="L7" s="68">
        <v>10400</v>
      </c>
      <c r="M7" s="68">
        <f>H7*L7</f>
        <v>1418352</v>
      </c>
      <c r="N7" s="68">
        <v>22802</v>
      </c>
      <c r="O7" s="68">
        <f>H7*N7</f>
        <v>3109736.76</v>
      </c>
      <c r="P7" s="68">
        <f>MIN(J7,L7,N7)</f>
        <v>10400</v>
      </c>
      <c r="Q7" s="68">
        <f>MIN(K7,M7,O7)</f>
        <v>1418352</v>
      </c>
      <c r="R7" s="68">
        <f t="shared" ref="R7:R9" si="0">AVERAGE(J7,L7,N7)</f>
        <v>15734</v>
      </c>
      <c r="S7" s="68">
        <f t="shared" ref="S7:S9" si="1">MEDIAN(J7,L7,N7)</f>
        <v>14000</v>
      </c>
      <c r="T7" s="68">
        <f>GEOMEAN(J7,L7,N7)</f>
        <v>14918.028715065242</v>
      </c>
      <c r="U7" s="68">
        <f t="shared" ref="U7:U9" si="2">STDEV(J7,L7,N7)</f>
        <v>6380.2404343410135</v>
      </c>
      <c r="V7" s="69">
        <f t="shared" ref="V7:V9" si="3">U7/R7</f>
        <v>0.40550657393803313</v>
      </c>
      <c r="W7" s="231">
        <f>+P7</f>
        <v>10400</v>
      </c>
      <c r="X7" s="231">
        <f>H7*W7</f>
        <v>1418352</v>
      </c>
      <c r="Y7" s="219" t="s">
        <v>173</v>
      </c>
      <c r="Z7" s="231">
        <v>130.38</v>
      </c>
      <c r="AA7" s="231">
        <f t="shared" ref="AA7:AA8" si="4">W7*Z7</f>
        <v>1355952</v>
      </c>
      <c r="AB7" s="233">
        <v>0.95599999999999996</v>
      </c>
      <c r="AC7" s="231">
        <f t="shared" ref="AC7:AC9" si="5">H7-Z7</f>
        <v>6</v>
      </c>
      <c r="AD7" s="233">
        <v>4.3999999999999997E-2</v>
      </c>
      <c r="AF7" s="65">
        <f t="shared" ref="AF7:AF70" si="6">Z7*100/H7</f>
        <v>95.600527936647609</v>
      </c>
      <c r="AG7" s="65">
        <f t="shared" ref="AG7:AG70" si="7">100-AF7</f>
        <v>4.3994720633523912</v>
      </c>
      <c r="AH7" s="64">
        <v>130.38</v>
      </c>
      <c r="AI7" s="73">
        <f t="shared" ref="AI7:AI70" si="8">W7*AH7</f>
        <v>1355952</v>
      </c>
    </row>
    <row r="8" spans="1:35" ht="13.5" customHeight="1" x14ac:dyDescent="0.25">
      <c r="A8" s="150">
        <v>3</v>
      </c>
      <c r="B8" s="150">
        <v>54310</v>
      </c>
      <c r="C8" s="318" t="s">
        <v>22</v>
      </c>
      <c r="D8" s="318" t="s">
        <v>23</v>
      </c>
      <c r="E8" s="151" t="s">
        <v>18</v>
      </c>
      <c r="F8" s="150">
        <v>0</v>
      </c>
      <c r="G8" s="152">
        <f>28+28+17+48.45+3.5+24.5</f>
        <v>149.44999999999999</v>
      </c>
      <c r="H8" s="152">
        <f>28+28+17+48.45+3.5+24.5</f>
        <v>149.44999999999999</v>
      </c>
      <c r="I8" s="153">
        <v>72141510</v>
      </c>
      <c r="J8" s="68">
        <v>14000</v>
      </c>
      <c r="K8" s="68">
        <f>H8*J8</f>
        <v>2092299.9999999998</v>
      </c>
      <c r="L8" s="68">
        <v>10400</v>
      </c>
      <c r="M8" s="68">
        <f>H8*L8</f>
        <v>1554279.9999999998</v>
      </c>
      <c r="N8" s="68">
        <v>22802</v>
      </c>
      <c r="O8" s="68">
        <f>H8*N8</f>
        <v>3407758.9</v>
      </c>
      <c r="P8" s="68">
        <f t="shared" ref="P8" si="9">MIN(J8,L8,N8)</f>
        <v>10400</v>
      </c>
      <c r="Q8" s="68">
        <f>MIN(K8,M8,O8)</f>
        <v>1554279.9999999998</v>
      </c>
      <c r="R8" s="68">
        <f t="shared" si="0"/>
        <v>15734</v>
      </c>
      <c r="S8" s="68">
        <f t="shared" si="1"/>
        <v>14000</v>
      </c>
      <c r="T8" s="68">
        <f t="shared" ref="T8:T9" si="10">GEOMEAN(J8,L8,N8)</f>
        <v>14918.028715065242</v>
      </c>
      <c r="U8" s="68">
        <f t="shared" si="2"/>
        <v>6380.2404343410135</v>
      </c>
      <c r="V8" s="69">
        <f t="shared" si="3"/>
        <v>0.40550657393803313</v>
      </c>
      <c r="W8" s="231">
        <f>+P8</f>
        <v>10400</v>
      </c>
      <c r="X8" s="231">
        <f>H8*W8</f>
        <v>1554279.9999999998</v>
      </c>
      <c r="Y8" s="219" t="s">
        <v>173</v>
      </c>
      <c r="Z8" s="236">
        <v>92.77</v>
      </c>
      <c r="AA8" s="236">
        <f t="shared" si="4"/>
        <v>964808</v>
      </c>
      <c r="AB8" s="237">
        <v>0.62070000000000003</v>
      </c>
      <c r="AC8" s="236">
        <f>H8-Z8</f>
        <v>56.679999999999993</v>
      </c>
      <c r="AD8" s="237">
        <v>0.37930000000000003</v>
      </c>
      <c r="AF8" s="65">
        <f t="shared" si="6"/>
        <v>62.074272331883577</v>
      </c>
      <c r="AG8" s="65">
        <f t="shared" si="7"/>
        <v>37.925727668116423</v>
      </c>
      <c r="AH8" s="64">
        <v>92.77</v>
      </c>
      <c r="AI8" s="73">
        <f t="shared" si="8"/>
        <v>964808</v>
      </c>
    </row>
    <row r="9" spans="1:35" ht="36.75" customHeight="1" x14ac:dyDescent="0.25">
      <c r="A9" s="150">
        <v>4</v>
      </c>
      <c r="B9" s="150">
        <v>54330</v>
      </c>
      <c r="C9" s="318" t="s">
        <v>24</v>
      </c>
      <c r="D9" s="318" t="s">
        <v>25</v>
      </c>
      <c r="E9" s="151" t="s">
        <v>26</v>
      </c>
      <c r="F9" s="150">
        <v>0</v>
      </c>
      <c r="G9" s="152">
        <v>6</v>
      </c>
      <c r="H9" s="152">
        <v>6</v>
      </c>
      <c r="I9" s="153">
        <v>72141511</v>
      </c>
      <c r="J9" s="68">
        <v>67000</v>
      </c>
      <c r="K9" s="68">
        <f>H9*J9</f>
        <v>402000</v>
      </c>
      <c r="L9" s="68">
        <v>52000</v>
      </c>
      <c r="M9" s="68">
        <f>H9*L9</f>
        <v>312000</v>
      </c>
      <c r="N9" s="68">
        <v>600225</v>
      </c>
      <c r="O9" s="68">
        <f>H9*N9</f>
        <v>3601350</v>
      </c>
      <c r="P9" s="70">
        <f>MIN(J9,L9,N9)</f>
        <v>52000</v>
      </c>
      <c r="Q9" s="68">
        <f t="shared" ref="Q9" si="11">MIN(K9,M9,O9)</f>
        <v>312000</v>
      </c>
      <c r="R9" s="68">
        <f t="shared" si="0"/>
        <v>239741.66666666666</v>
      </c>
      <c r="S9" s="68">
        <f t="shared" si="1"/>
        <v>67000</v>
      </c>
      <c r="T9" s="68">
        <f t="shared" si="10"/>
        <v>127878.46333148415</v>
      </c>
      <c r="U9" s="68">
        <f t="shared" si="2"/>
        <v>312277.8013377405</v>
      </c>
      <c r="V9" s="130">
        <f t="shared" si="3"/>
        <v>1.302559566218112</v>
      </c>
      <c r="W9" s="236">
        <f>+P9</f>
        <v>52000</v>
      </c>
      <c r="X9" s="231">
        <f>H9*W9</f>
        <v>312000</v>
      </c>
      <c r="Y9" s="219" t="s">
        <v>173</v>
      </c>
      <c r="Z9" s="231">
        <v>4</v>
      </c>
      <c r="AA9" s="231">
        <f>W9*Z9</f>
        <v>208000</v>
      </c>
      <c r="AB9" s="233" t="s">
        <v>191</v>
      </c>
      <c r="AC9" s="231">
        <f t="shared" si="5"/>
        <v>2</v>
      </c>
      <c r="AD9" s="233">
        <v>0.33329999999999999</v>
      </c>
      <c r="AF9" s="65">
        <f>Z9*100/H9</f>
        <v>66.666666666666671</v>
      </c>
      <c r="AG9" s="65">
        <f>100-AF9</f>
        <v>33.333333333333329</v>
      </c>
      <c r="AH9" s="64">
        <v>4</v>
      </c>
      <c r="AI9" s="73">
        <f t="shared" si="8"/>
        <v>208000</v>
      </c>
    </row>
    <row r="10" spans="1:35" x14ac:dyDescent="0.25">
      <c r="A10" s="320" t="s">
        <v>2</v>
      </c>
      <c r="B10" s="320"/>
      <c r="C10" s="320"/>
      <c r="D10" s="320"/>
      <c r="E10" s="320" t="s">
        <v>3</v>
      </c>
      <c r="F10" s="320"/>
      <c r="G10" s="320" t="s">
        <v>4</v>
      </c>
      <c r="H10" s="320"/>
      <c r="I10" s="320"/>
      <c r="J10" s="78"/>
      <c r="K10" s="78"/>
      <c r="L10" s="78"/>
      <c r="M10" s="78"/>
      <c r="N10" s="78"/>
      <c r="O10" s="78"/>
      <c r="P10" s="78"/>
      <c r="Q10" s="78"/>
      <c r="R10" s="74"/>
      <c r="S10" s="74"/>
      <c r="T10" s="74"/>
      <c r="U10" s="74"/>
      <c r="V10" s="74"/>
      <c r="W10" s="74"/>
      <c r="X10" s="74"/>
      <c r="Y10" s="74"/>
      <c r="AF10" s="65" t="e">
        <f t="shared" si="6"/>
        <v>#DIV/0!</v>
      </c>
      <c r="AG10" s="65" t="e">
        <f t="shared" si="7"/>
        <v>#DIV/0!</v>
      </c>
      <c r="AI10" s="73"/>
    </row>
    <row r="11" spans="1:35" ht="15" customHeight="1" x14ac:dyDescent="0.25">
      <c r="A11" s="320" t="s">
        <v>27</v>
      </c>
      <c r="B11" s="320"/>
      <c r="C11" s="320"/>
      <c r="D11" s="320"/>
      <c r="E11" s="320" t="s">
        <v>28</v>
      </c>
      <c r="F11" s="320"/>
      <c r="G11" s="320"/>
      <c r="H11" s="320"/>
      <c r="I11" s="320"/>
      <c r="J11" s="273" t="s">
        <v>162</v>
      </c>
      <c r="K11" s="262"/>
      <c r="L11" s="263" t="s">
        <v>164</v>
      </c>
      <c r="M11" s="263"/>
      <c r="N11" s="264" t="s">
        <v>163</v>
      </c>
      <c r="O11" s="264"/>
      <c r="P11" s="265" t="s">
        <v>159</v>
      </c>
      <c r="Q11" s="265"/>
      <c r="R11" s="266" t="s">
        <v>166</v>
      </c>
      <c r="S11" s="331" t="s">
        <v>167</v>
      </c>
      <c r="T11" s="331" t="s">
        <v>168</v>
      </c>
      <c r="U11" s="331" t="s">
        <v>169</v>
      </c>
      <c r="V11" s="350" t="s">
        <v>174</v>
      </c>
      <c r="W11" s="271" t="s">
        <v>187</v>
      </c>
      <c r="X11" s="272"/>
      <c r="Y11" s="308" t="s">
        <v>171</v>
      </c>
      <c r="Z11" s="300" t="s">
        <v>183</v>
      </c>
      <c r="AA11" s="301"/>
      <c r="AB11" s="302"/>
      <c r="AC11" s="303" t="s">
        <v>184</v>
      </c>
      <c r="AD11" s="303"/>
      <c r="AF11" s="65" t="e">
        <f t="shared" si="6"/>
        <v>#VALUE!</v>
      </c>
      <c r="AG11" s="65" t="e">
        <f t="shared" si="7"/>
        <v>#VALUE!</v>
      </c>
      <c r="AI11" s="73"/>
    </row>
    <row r="12" spans="1:35" ht="24" customHeight="1" x14ac:dyDescent="0.25">
      <c r="A12" s="146" t="s">
        <v>7</v>
      </c>
      <c r="B12" s="147" t="s">
        <v>8</v>
      </c>
      <c r="C12" s="320" t="s">
        <v>9</v>
      </c>
      <c r="D12" s="320"/>
      <c r="E12" s="147" t="s">
        <v>10</v>
      </c>
      <c r="F12" s="148" t="s">
        <v>11</v>
      </c>
      <c r="G12" s="147" t="s">
        <v>12</v>
      </c>
      <c r="H12" s="148" t="s">
        <v>13</v>
      </c>
      <c r="I12" s="147" t="s">
        <v>14</v>
      </c>
      <c r="J12" s="121" t="s">
        <v>160</v>
      </c>
      <c r="K12" s="121" t="s">
        <v>161</v>
      </c>
      <c r="L12" s="122" t="s">
        <v>160</v>
      </c>
      <c r="M12" s="122" t="s">
        <v>161</v>
      </c>
      <c r="N12" s="123" t="s">
        <v>160</v>
      </c>
      <c r="O12" s="123" t="s">
        <v>161</v>
      </c>
      <c r="P12" s="76" t="s">
        <v>160</v>
      </c>
      <c r="Q12" s="76" t="s">
        <v>161</v>
      </c>
      <c r="R12" s="266"/>
      <c r="S12" s="331"/>
      <c r="T12" s="331"/>
      <c r="U12" s="331"/>
      <c r="V12" s="351"/>
      <c r="W12" s="304"/>
      <c r="X12" s="352"/>
      <c r="Y12" s="308"/>
      <c r="Z12" s="124" t="s">
        <v>185</v>
      </c>
      <c r="AA12" s="124" t="s">
        <v>161</v>
      </c>
      <c r="AB12" s="124" t="s">
        <v>186</v>
      </c>
      <c r="AC12" s="124" t="s">
        <v>185</v>
      </c>
      <c r="AD12" s="124" t="s">
        <v>186</v>
      </c>
      <c r="AF12" s="65" t="e">
        <f t="shared" si="6"/>
        <v>#VALUE!</v>
      </c>
      <c r="AG12" s="65" t="e">
        <f t="shared" si="7"/>
        <v>#VALUE!</v>
      </c>
      <c r="AI12" s="73"/>
    </row>
    <row r="13" spans="1:35" ht="22.5" customHeight="1" x14ac:dyDescent="0.25">
      <c r="A13" s="150">
        <v>6</v>
      </c>
      <c r="B13" s="150">
        <v>54560</v>
      </c>
      <c r="C13" s="328" t="s">
        <v>29</v>
      </c>
      <c r="D13" s="328" t="s">
        <v>30</v>
      </c>
      <c r="E13" s="151" t="s">
        <v>31</v>
      </c>
      <c r="F13" s="150">
        <v>0</v>
      </c>
      <c r="G13" s="152">
        <v>20</v>
      </c>
      <c r="H13" s="152">
        <v>20</v>
      </c>
      <c r="I13" s="153">
        <v>72101501</v>
      </c>
      <c r="J13" s="68">
        <v>38000</v>
      </c>
      <c r="K13" s="68">
        <f t="shared" ref="K13:K26" si="12">H13*J13</f>
        <v>760000</v>
      </c>
      <c r="L13" s="68">
        <v>19500</v>
      </c>
      <c r="M13" s="68">
        <f t="shared" ref="M13:M26" si="13">H13*L13</f>
        <v>390000</v>
      </c>
      <c r="N13" s="68">
        <v>48698</v>
      </c>
      <c r="O13" s="68">
        <f t="shared" ref="O13:O26" si="14">H13*N13</f>
        <v>973960</v>
      </c>
      <c r="P13" s="68">
        <f>MIN(J13,L13,N13)</f>
        <v>19500</v>
      </c>
      <c r="Q13" s="68">
        <f>MIN(K13,M13,O13)</f>
        <v>390000</v>
      </c>
      <c r="R13" s="68">
        <f>AVERAGE(J13,L13,N13)</f>
        <v>35399.333333333336</v>
      </c>
      <c r="S13" s="68">
        <f>MEDIAN(J13,L13,N13)</f>
        <v>38000</v>
      </c>
      <c r="T13" s="68">
        <f>GEOMEAN(J13,L13,N13)</f>
        <v>33045.305998251948</v>
      </c>
      <c r="U13" s="68">
        <f>STDEV(J13,L13,N13)</f>
        <v>14771.709492585253</v>
      </c>
      <c r="V13" s="69">
        <f>U13/R13</f>
        <v>0.41728778769615016</v>
      </c>
      <c r="W13" s="231">
        <f t="shared" ref="W13:W20" si="15">+P13</f>
        <v>19500</v>
      </c>
      <c r="X13" s="231">
        <f t="shared" ref="X13:X26" si="16">H13*W13</f>
        <v>390000</v>
      </c>
      <c r="Y13" s="219" t="s">
        <v>173</v>
      </c>
      <c r="Z13" s="231">
        <v>15</v>
      </c>
      <c r="AA13" s="231">
        <f>W13*Z13</f>
        <v>292500</v>
      </c>
      <c r="AB13" s="233">
        <v>0.75</v>
      </c>
      <c r="AC13" s="231">
        <f>H13-Z13</f>
        <v>5</v>
      </c>
      <c r="AD13" s="233">
        <v>0.25</v>
      </c>
      <c r="AF13" s="65">
        <f t="shared" si="6"/>
        <v>75</v>
      </c>
      <c r="AG13" s="65">
        <f t="shared" si="7"/>
        <v>25</v>
      </c>
      <c r="AH13" s="64">
        <v>15</v>
      </c>
      <c r="AI13" s="73">
        <f t="shared" si="8"/>
        <v>292500</v>
      </c>
    </row>
    <row r="14" spans="1:35" ht="18" customHeight="1" x14ac:dyDescent="0.25">
      <c r="A14" s="150">
        <v>7</v>
      </c>
      <c r="B14" s="150">
        <v>54560</v>
      </c>
      <c r="C14" s="328" t="s">
        <v>32</v>
      </c>
      <c r="D14" s="328" t="s">
        <v>30</v>
      </c>
      <c r="E14" s="151" t="s">
        <v>31</v>
      </c>
      <c r="F14" s="150">
        <v>0</v>
      </c>
      <c r="G14" s="152">
        <v>20</v>
      </c>
      <c r="H14" s="152">
        <v>20</v>
      </c>
      <c r="I14" s="153">
        <v>72101501</v>
      </c>
      <c r="J14" s="68">
        <v>38000</v>
      </c>
      <c r="K14" s="68">
        <f t="shared" si="12"/>
        <v>760000</v>
      </c>
      <c r="L14" s="68">
        <v>19500</v>
      </c>
      <c r="M14" s="68">
        <f t="shared" si="13"/>
        <v>390000</v>
      </c>
      <c r="N14" s="68">
        <v>43898</v>
      </c>
      <c r="O14" s="68">
        <f t="shared" si="14"/>
        <v>877960</v>
      </c>
      <c r="P14" s="68">
        <f>MIN(J14,L14,N14)</f>
        <v>19500</v>
      </c>
      <c r="Q14" s="68">
        <f>MIN(K14,M14,O14)</f>
        <v>390000</v>
      </c>
      <c r="R14" s="68">
        <f t="shared" ref="R14:R26" si="17">AVERAGE(J14,L14,N14)</f>
        <v>33799.333333333336</v>
      </c>
      <c r="S14" s="68">
        <f t="shared" ref="S14:S26" si="18">MEDIAN(J14,L14,N14)</f>
        <v>38000</v>
      </c>
      <c r="T14" s="68">
        <f t="shared" ref="T14:T26" si="19">GEOMEAN(J14,L14,N14)</f>
        <v>31921.820220821992</v>
      </c>
      <c r="U14" s="68">
        <f t="shared" ref="U14:U26" si="20">STDEV(J14,L14,N14)</f>
        <v>12729.878292164982</v>
      </c>
      <c r="V14" s="69">
        <f t="shared" ref="V14:V26" si="21">U14/R14</f>
        <v>0.37663104673164111</v>
      </c>
      <c r="W14" s="231">
        <f t="shared" si="15"/>
        <v>19500</v>
      </c>
      <c r="X14" s="231">
        <f t="shared" si="16"/>
        <v>390000</v>
      </c>
      <c r="Y14" s="219" t="s">
        <v>173</v>
      </c>
      <c r="Z14" s="231">
        <v>12</v>
      </c>
      <c r="AA14" s="231">
        <f t="shared" ref="AA14:AA26" si="22">W14*Z14</f>
        <v>234000</v>
      </c>
      <c r="AB14" s="233">
        <v>0.6</v>
      </c>
      <c r="AC14" s="231">
        <f t="shared" ref="AC14:AC26" si="23">H14-Z14</f>
        <v>8</v>
      </c>
      <c r="AD14" s="233">
        <v>0.4</v>
      </c>
      <c r="AF14" s="65">
        <f t="shared" si="6"/>
        <v>60</v>
      </c>
      <c r="AG14" s="65">
        <f t="shared" si="7"/>
        <v>40</v>
      </c>
      <c r="AH14" s="64">
        <v>12</v>
      </c>
      <c r="AI14" s="73">
        <f t="shared" si="8"/>
        <v>234000</v>
      </c>
    </row>
    <row r="15" spans="1:35" ht="20.25" customHeight="1" x14ac:dyDescent="0.25">
      <c r="A15" s="150">
        <v>8</v>
      </c>
      <c r="B15" s="150">
        <v>54560</v>
      </c>
      <c r="C15" s="328" t="s">
        <v>33</v>
      </c>
      <c r="D15" s="328" t="s">
        <v>30</v>
      </c>
      <c r="E15" s="151" t="s">
        <v>31</v>
      </c>
      <c r="F15" s="150">
        <v>0</v>
      </c>
      <c r="G15" s="152">
        <v>18</v>
      </c>
      <c r="H15" s="152">
        <v>18</v>
      </c>
      <c r="I15" s="153">
        <v>72101501</v>
      </c>
      <c r="J15" s="72">
        <v>38000</v>
      </c>
      <c r="K15" s="72">
        <f t="shared" si="12"/>
        <v>684000</v>
      </c>
      <c r="L15" s="72">
        <v>19500</v>
      </c>
      <c r="M15" s="72">
        <f t="shared" si="13"/>
        <v>351000</v>
      </c>
      <c r="N15" s="72">
        <v>43898</v>
      </c>
      <c r="O15" s="68">
        <f t="shared" si="14"/>
        <v>790164</v>
      </c>
      <c r="P15" s="68">
        <f t="shared" ref="P15:Q26" si="24">MIN(J15,L15,N15)</f>
        <v>19500</v>
      </c>
      <c r="Q15" s="68">
        <f t="shared" si="24"/>
        <v>351000</v>
      </c>
      <c r="R15" s="68">
        <f t="shared" si="17"/>
        <v>33799.333333333336</v>
      </c>
      <c r="S15" s="68">
        <f t="shared" si="18"/>
        <v>38000</v>
      </c>
      <c r="T15" s="68">
        <f t="shared" si="19"/>
        <v>31921.820220821992</v>
      </c>
      <c r="U15" s="68">
        <f t="shared" si="20"/>
        <v>12729.878292164982</v>
      </c>
      <c r="V15" s="69">
        <f t="shared" si="21"/>
        <v>0.37663104673164111</v>
      </c>
      <c r="W15" s="231">
        <f t="shared" si="15"/>
        <v>19500</v>
      </c>
      <c r="X15" s="231">
        <f t="shared" si="16"/>
        <v>351000</v>
      </c>
      <c r="Y15" s="219" t="s">
        <v>173</v>
      </c>
      <c r="Z15" s="231">
        <v>15</v>
      </c>
      <c r="AA15" s="231">
        <f t="shared" si="22"/>
        <v>292500</v>
      </c>
      <c r="AB15" s="233">
        <v>0.83330000000000004</v>
      </c>
      <c r="AC15" s="231">
        <f t="shared" si="23"/>
        <v>3</v>
      </c>
      <c r="AD15" s="233">
        <v>0.16669999999999999</v>
      </c>
      <c r="AF15" s="65">
        <f t="shared" si="6"/>
        <v>83.333333333333329</v>
      </c>
      <c r="AG15" s="65">
        <f t="shared" si="7"/>
        <v>16.666666666666671</v>
      </c>
      <c r="AH15" s="64">
        <v>15</v>
      </c>
      <c r="AI15" s="73">
        <f t="shared" si="8"/>
        <v>292500</v>
      </c>
    </row>
    <row r="16" spans="1:35" ht="15.75" customHeight="1" x14ac:dyDescent="0.25">
      <c r="A16" s="150">
        <v>9</v>
      </c>
      <c r="B16" s="150">
        <v>54560</v>
      </c>
      <c r="C16" s="328" t="s">
        <v>34</v>
      </c>
      <c r="D16" s="328" t="s">
        <v>30</v>
      </c>
      <c r="E16" s="151" t="s">
        <v>31</v>
      </c>
      <c r="F16" s="150">
        <v>0</v>
      </c>
      <c r="G16" s="152">
        <v>20</v>
      </c>
      <c r="H16" s="152">
        <v>20</v>
      </c>
      <c r="I16" s="153">
        <v>72101501</v>
      </c>
      <c r="J16" s="72">
        <v>38000</v>
      </c>
      <c r="K16" s="72">
        <f t="shared" si="12"/>
        <v>760000</v>
      </c>
      <c r="L16" s="72">
        <v>19500</v>
      </c>
      <c r="M16" s="72">
        <f t="shared" si="13"/>
        <v>390000</v>
      </c>
      <c r="N16" s="72">
        <v>24698</v>
      </c>
      <c r="O16" s="68">
        <f t="shared" si="14"/>
        <v>493960</v>
      </c>
      <c r="P16" s="68">
        <f t="shared" si="24"/>
        <v>19500</v>
      </c>
      <c r="Q16" s="68">
        <f t="shared" si="24"/>
        <v>390000</v>
      </c>
      <c r="R16" s="68">
        <f t="shared" si="17"/>
        <v>27399.333333333332</v>
      </c>
      <c r="S16" s="68">
        <f t="shared" si="18"/>
        <v>24698</v>
      </c>
      <c r="T16" s="68">
        <f t="shared" si="19"/>
        <v>26352.793854413827</v>
      </c>
      <c r="U16" s="68">
        <f t="shared" si="20"/>
        <v>9541.2473677886192</v>
      </c>
      <c r="V16" s="69">
        <f t="shared" si="21"/>
        <v>0.34822917958302951</v>
      </c>
      <c r="W16" s="231">
        <f t="shared" si="15"/>
        <v>19500</v>
      </c>
      <c r="X16" s="231">
        <f t="shared" si="16"/>
        <v>390000</v>
      </c>
      <c r="Y16" s="219" t="s">
        <v>173</v>
      </c>
      <c r="Z16" s="231">
        <v>10</v>
      </c>
      <c r="AA16" s="231">
        <f t="shared" si="22"/>
        <v>195000</v>
      </c>
      <c r="AB16" s="233">
        <v>0.5</v>
      </c>
      <c r="AC16" s="231">
        <f t="shared" si="23"/>
        <v>10</v>
      </c>
      <c r="AD16" s="233">
        <v>0.5</v>
      </c>
      <c r="AF16" s="65">
        <f t="shared" si="6"/>
        <v>50</v>
      </c>
      <c r="AG16" s="65">
        <f t="shared" si="7"/>
        <v>50</v>
      </c>
      <c r="AH16" s="64">
        <v>10</v>
      </c>
      <c r="AI16" s="73">
        <f t="shared" si="8"/>
        <v>195000</v>
      </c>
    </row>
    <row r="17" spans="1:35" ht="18.75" customHeight="1" x14ac:dyDescent="0.25">
      <c r="A17" s="150">
        <v>10</v>
      </c>
      <c r="B17" s="150">
        <v>54560</v>
      </c>
      <c r="C17" s="328" t="s">
        <v>35</v>
      </c>
      <c r="D17" s="328" t="s">
        <v>36</v>
      </c>
      <c r="E17" s="151" t="s">
        <v>18</v>
      </c>
      <c r="F17" s="150">
        <v>0</v>
      </c>
      <c r="G17" s="152">
        <v>45</v>
      </c>
      <c r="H17" s="152">
        <v>45</v>
      </c>
      <c r="I17" s="153">
        <v>72101501</v>
      </c>
      <c r="J17" s="72">
        <v>12000</v>
      </c>
      <c r="K17" s="72">
        <f t="shared" si="12"/>
        <v>540000</v>
      </c>
      <c r="L17" s="72">
        <v>19500</v>
      </c>
      <c r="M17" s="72">
        <f t="shared" si="13"/>
        <v>877500</v>
      </c>
      <c r="N17" s="72">
        <v>17520</v>
      </c>
      <c r="O17" s="68">
        <f t="shared" si="14"/>
        <v>788400</v>
      </c>
      <c r="P17" s="68">
        <f t="shared" si="24"/>
        <v>12000</v>
      </c>
      <c r="Q17" s="68">
        <f t="shared" si="24"/>
        <v>540000</v>
      </c>
      <c r="R17" s="68">
        <f t="shared" si="17"/>
        <v>16340</v>
      </c>
      <c r="S17" s="68">
        <f t="shared" si="18"/>
        <v>17520</v>
      </c>
      <c r="T17" s="68">
        <f t="shared" si="19"/>
        <v>16004.790232378155</v>
      </c>
      <c r="U17" s="68">
        <f t="shared" si="20"/>
        <v>3886.7467115828372</v>
      </c>
      <c r="V17" s="69">
        <f t="shared" si="21"/>
        <v>0.23786699581290313</v>
      </c>
      <c r="W17" s="236">
        <f t="shared" si="15"/>
        <v>12000</v>
      </c>
      <c r="X17" s="231">
        <f t="shared" si="16"/>
        <v>540000</v>
      </c>
      <c r="Y17" s="238" t="s">
        <v>173</v>
      </c>
      <c r="Z17" s="231">
        <v>30</v>
      </c>
      <c r="AA17" s="231">
        <f t="shared" si="22"/>
        <v>360000</v>
      </c>
      <c r="AB17" s="233">
        <v>0.66669999999999996</v>
      </c>
      <c r="AC17" s="231">
        <f t="shared" si="23"/>
        <v>15</v>
      </c>
      <c r="AD17" s="233">
        <v>0.33329999999999999</v>
      </c>
      <c r="AF17" s="65">
        <f t="shared" si="6"/>
        <v>66.666666666666671</v>
      </c>
      <c r="AG17" s="65">
        <f t="shared" si="7"/>
        <v>33.333333333333329</v>
      </c>
      <c r="AH17" s="64">
        <v>30</v>
      </c>
      <c r="AI17" s="73">
        <f t="shared" si="8"/>
        <v>360000</v>
      </c>
    </row>
    <row r="18" spans="1:35" ht="25.5" customHeight="1" x14ac:dyDescent="0.25">
      <c r="A18" s="150">
        <v>11</v>
      </c>
      <c r="B18" s="150">
        <v>54540</v>
      </c>
      <c r="C18" s="318" t="s">
        <v>37</v>
      </c>
      <c r="D18" s="318"/>
      <c r="E18" s="151" t="s">
        <v>18</v>
      </c>
      <c r="F18" s="150">
        <v>0</v>
      </c>
      <c r="G18" s="152">
        <v>22</v>
      </c>
      <c r="H18" s="152">
        <v>22</v>
      </c>
      <c r="I18" s="153">
        <v>72152509</v>
      </c>
      <c r="J18" s="72">
        <v>32000</v>
      </c>
      <c r="K18" s="72">
        <f t="shared" si="12"/>
        <v>704000</v>
      </c>
      <c r="L18" s="72">
        <v>65000</v>
      </c>
      <c r="M18" s="72">
        <f t="shared" si="13"/>
        <v>1430000</v>
      </c>
      <c r="N18" s="72">
        <v>48682</v>
      </c>
      <c r="O18" s="68">
        <f t="shared" si="14"/>
        <v>1071004</v>
      </c>
      <c r="P18" s="68">
        <f t="shared" si="24"/>
        <v>32000</v>
      </c>
      <c r="Q18" s="68">
        <f t="shared" si="24"/>
        <v>704000</v>
      </c>
      <c r="R18" s="68">
        <f t="shared" si="17"/>
        <v>48560.666666666664</v>
      </c>
      <c r="S18" s="68">
        <f t="shared" si="18"/>
        <v>48682</v>
      </c>
      <c r="T18" s="68">
        <f t="shared" si="19"/>
        <v>46609.801029343864</v>
      </c>
      <c r="U18" s="68">
        <f t="shared" si="20"/>
        <v>16500.334582466305</v>
      </c>
      <c r="V18" s="69">
        <f t="shared" si="21"/>
        <v>0.33978805718893834</v>
      </c>
      <c r="W18" s="231">
        <f t="shared" si="15"/>
        <v>32000</v>
      </c>
      <c r="X18" s="231">
        <f t="shared" si="16"/>
        <v>704000</v>
      </c>
      <c r="Y18" s="219" t="s">
        <v>173</v>
      </c>
      <c r="Z18" s="231">
        <v>20</v>
      </c>
      <c r="AA18" s="231">
        <f t="shared" si="22"/>
        <v>640000</v>
      </c>
      <c r="AB18" s="233">
        <v>0.90910000000000002</v>
      </c>
      <c r="AC18" s="231">
        <f t="shared" si="23"/>
        <v>2</v>
      </c>
      <c r="AD18" s="233">
        <v>9.0899999999999995E-2</v>
      </c>
      <c r="AF18" s="65">
        <f t="shared" si="6"/>
        <v>90.909090909090907</v>
      </c>
      <c r="AG18" s="65">
        <f t="shared" si="7"/>
        <v>9.0909090909090935</v>
      </c>
      <c r="AH18" s="64">
        <v>20</v>
      </c>
      <c r="AI18" s="73">
        <f t="shared" si="8"/>
        <v>640000</v>
      </c>
    </row>
    <row r="19" spans="1:35" ht="24" customHeight="1" x14ac:dyDescent="0.25">
      <c r="A19" s="150">
        <v>12</v>
      </c>
      <c r="B19" s="151">
        <v>54522</v>
      </c>
      <c r="C19" s="318" t="s">
        <v>38</v>
      </c>
      <c r="D19" s="318"/>
      <c r="E19" s="151" t="s">
        <v>39</v>
      </c>
      <c r="F19" s="150">
        <v>0</v>
      </c>
      <c r="G19" s="152">
        <v>45</v>
      </c>
      <c r="H19" s="152">
        <v>45</v>
      </c>
      <c r="I19" s="153">
        <v>72152601</v>
      </c>
      <c r="J19" s="72">
        <v>35000</v>
      </c>
      <c r="K19" s="72">
        <f t="shared" si="12"/>
        <v>1575000</v>
      </c>
      <c r="L19" s="72">
        <v>52000</v>
      </c>
      <c r="M19" s="72">
        <f t="shared" si="13"/>
        <v>2340000</v>
      </c>
      <c r="N19" s="72">
        <v>85702</v>
      </c>
      <c r="O19" s="68">
        <f t="shared" si="14"/>
        <v>3856590</v>
      </c>
      <c r="P19" s="68">
        <f t="shared" si="24"/>
        <v>35000</v>
      </c>
      <c r="Q19" s="68">
        <f t="shared" si="24"/>
        <v>1575000</v>
      </c>
      <c r="R19" s="68">
        <f t="shared" si="17"/>
        <v>57567.333333333336</v>
      </c>
      <c r="S19" s="68">
        <f t="shared" si="18"/>
        <v>52000</v>
      </c>
      <c r="T19" s="68">
        <f t="shared" si="19"/>
        <v>53829.554018620489</v>
      </c>
      <c r="U19" s="68">
        <f t="shared" si="20"/>
        <v>25805.418061588018</v>
      </c>
      <c r="V19" s="69">
        <f t="shared" si="21"/>
        <v>0.4482649545735663</v>
      </c>
      <c r="W19" s="231">
        <f t="shared" si="15"/>
        <v>35000</v>
      </c>
      <c r="X19" s="231">
        <f t="shared" si="16"/>
        <v>1575000</v>
      </c>
      <c r="Y19" s="219" t="s">
        <v>173</v>
      </c>
      <c r="Z19" s="231">
        <v>16</v>
      </c>
      <c r="AA19" s="231">
        <f t="shared" si="22"/>
        <v>560000</v>
      </c>
      <c r="AB19" s="233">
        <v>0.35560000000000003</v>
      </c>
      <c r="AC19" s="231">
        <f t="shared" si="23"/>
        <v>29</v>
      </c>
      <c r="AD19" s="233">
        <v>0.64439999999999997</v>
      </c>
      <c r="AF19" s="65">
        <f t="shared" si="6"/>
        <v>35.555555555555557</v>
      </c>
      <c r="AG19" s="65">
        <f t="shared" si="7"/>
        <v>64.444444444444443</v>
      </c>
      <c r="AH19" s="64">
        <v>16</v>
      </c>
      <c r="AI19" s="73">
        <f t="shared" si="8"/>
        <v>560000</v>
      </c>
    </row>
    <row r="20" spans="1:35" ht="27.75" customHeight="1" x14ac:dyDescent="0.25">
      <c r="A20" s="150">
        <v>13</v>
      </c>
      <c r="B20" s="151">
        <v>54522</v>
      </c>
      <c r="C20" s="321" t="s">
        <v>40</v>
      </c>
      <c r="D20" s="322"/>
      <c r="E20" s="151" t="s">
        <v>18</v>
      </c>
      <c r="F20" s="150">
        <v>0</v>
      </c>
      <c r="G20" s="152">
        <v>45</v>
      </c>
      <c r="H20" s="152">
        <v>45</v>
      </c>
      <c r="I20" s="153">
        <v>72152601</v>
      </c>
      <c r="J20" s="72">
        <v>38000</v>
      </c>
      <c r="K20" s="72">
        <f t="shared" si="12"/>
        <v>1710000</v>
      </c>
      <c r="L20" s="72">
        <v>67600</v>
      </c>
      <c r="M20" s="72">
        <f t="shared" si="13"/>
        <v>3042000</v>
      </c>
      <c r="N20" s="72">
        <v>45025</v>
      </c>
      <c r="O20" s="68">
        <f t="shared" si="14"/>
        <v>2026125</v>
      </c>
      <c r="P20" s="68">
        <f t="shared" si="24"/>
        <v>38000</v>
      </c>
      <c r="Q20" s="68">
        <f t="shared" si="24"/>
        <v>1710000</v>
      </c>
      <c r="R20" s="68">
        <f t="shared" si="17"/>
        <v>50208.333333333336</v>
      </c>
      <c r="S20" s="68">
        <f t="shared" si="18"/>
        <v>45025</v>
      </c>
      <c r="T20" s="68">
        <f t="shared" si="19"/>
        <v>48722.325032866414</v>
      </c>
      <c r="U20" s="68">
        <f t="shared" si="20"/>
        <v>15465.775387394371</v>
      </c>
      <c r="V20" s="69">
        <f t="shared" si="21"/>
        <v>0.30803204091075925</v>
      </c>
      <c r="W20" s="231">
        <f t="shared" si="15"/>
        <v>38000</v>
      </c>
      <c r="X20" s="231">
        <f t="shared" si="16"/>
        <v>1710000</v>
      </c>
      <c r="Y20" s="219" t="s">
        <v>173</v>
      </c>
      <c r="Z20" s="231">
        <v>30</v>
      </c>
      <c r="AA20" s="231">
        <f t="shared" si="22"/>
        <v>1140000</v>
      </c>
      <c r="AB20" s="233">
        <v>0.66669999999999996</v>
      </c>
      <c r="AC20" s="231">
        <f t="shared" si="23"/>
        <v>15</v>
      </c>
      <c r="AD20" s="233">
        <v>0.33329999999999999</v>
      </c>
      <c r="AF20" s="65">
        <f t="shared" si="6"/>
        <v>66.666666666666671</v>
      </c>
      <c r="AG20" s="65">
        <f t="shared" si="7"/>
        <v>33.333333333333329</v>
      </c>
      <c r="AH20" s="140">
        <v>30</v>
      </c>
      <c r="AI20" s="73">
        <f t="shared" si="8"/>
        <v>1140000</v>
      </c>
    </row>
    <row r="21" spans="1:35" ht="45" customHeight="1" x14ac:dyDescent="0.25">
      <c r="A21" s="150">
        <v>14</v>
      </c>
      <c r="B21" s="150">
        <v>54530</v>
      </c>
      <c r="C21" s="356" t="s">
        <v>41</v>
      </c>
      <c r="D21" s="357" t="s">
        <v>42</v>
      </c>
      <c r="E21" s="151" t="s">
        <v>39</v>
      </c>
      <c r="F21" s="150">
        <v>0</v>
      </c>
      <c r="G21" s="152">
        <v>32</v>
      </c>
      <c r="H21" s="152">
        <v>32</v>
      </c>
      <c r="I21" s="153">
        <v>72153204</v>
      </c>
      <c r="J21" s="72">
        <v>38000</v>
      </c>
      <c r="K21" s="72">
        <f t="shared" si="12"/>
        <v>1216000</v>
      </c>
      <c r="L21" s="72">
        <v>78000</v>
      </c>
      <c r="M21" s="72">
        <f t="shared" si="13"/>
        <v>2496000</v>
      </c>
      <c r="N21" s="72">
        <v>10908</v>
      </c>
      <c r="O21" s="68">
        <f t="shared" si="14"/>
        <v>349056</v>
      </c>
      <c r="P21" s="68">
        <f t="shared" si="24"/>
        <v>10908</v>
      </c>
      <c r="Q21" s="68">
        <f t="shared" si="24"/>
        <v>349056</v>
      </c>
      <c r="R21" s="68">
        <f t="shared" si="17"/>
        <v>42302.666666666664</v>
      </c>
      <c r="S21" s="68">
        <f t="shared" si="18"/>
        <v>38000</v>
      </c>
      <c r="T21" s="68">
        <f t="shared" si="19"/>
        <v>31857.2127749926</v>
      </c>
      <c r="U21" s="68">
        <f t="shared" si="20"/>
        <v>33752.315792154666</v>
      </c>
      <c r="V21" s="69">
        <f t="shared" si="21"/>
        <v>0.79787678772389448</v>
      </c>
      <c r="W21" s="231">
        <f t="shared" ref="W21:W24" si="25">+R21</f>
        <v>42302.666666666664</v>
      </c>
      <c r="X21" s="231">
        <f t="shared" si="16"/>
        <v>1353685.3333333333</v>
      </c>
      <c r="Y21" s="220" t="s">
        <v>166</v>
      </c>
      <c r="Z21" s="231">
        <v>31</v>
      </c>
      <c r="AA21" s="231">
        <f t="shared" si="22"/>
        <v>1311382.6666666665</v>
      </c>
      <c r="AB21" s="233">
        <v>0.96879999999999999</v>
      </c>
      <c r="AC21" s="231">
        <f t="shared" si="23"/>
        <v>1</v>
      </c>
      <c r="AD21" s="233">
        <v>3.1300000000000001E-2</v>
      </c>
      <c r="AE21" s="247"/>
      <c r="AF21" s="65">
        <f t="shared" si="6"/>
        <v>96.875</v>
      </c>
      <c r="AG21" s="65">
        <f t="shared" si="7"/>
        <v>3.125</v>
      </c>
      <c r="AH21" s="64">
        <v>31</v>
      </c>
      <c r="AI21" s="73">
        <f t="shared" si="8"/>
        <v>1311382.6666666665</v>
      </c>
    </row>
    <row r="22" spans="1:35" ht="43.5" customHeight="1" x14ac:dyDescent="0.25">
      <c r="A22" s="150">
        <v>15</v>
      </c>
      <c r="B22" s="150">
        <v>54530</v>
      </c>
      <c r="C22" s="358" t="s">
        <v>43</v>
      </c>
      <c r="D22" s="358" t="s">
        <v>44</v>
      </c>
      <c r="E22" s="154" t="s">
        <v>39</v>
      </c>
      <c r="F22" s="155">
        <v>0</v>
      </c>
      <c r="G22" s="156">
        <v>55</v>
      </c>
      <c r="H22" s="156">
        <v>55</v>
      </c>
      <c r="I22" s="157">
        <v>72153204</v>
      </c>
      <c r="J22" s="72">
        <v>45000</v>
      </c>
      <c r="K22" s="72">
        <f t="shared" si="12"/>
        <v>2475000</v>
      </c>
      <c r="L22" s="72">
        <v>104000</v>
      </c>
      <c r="M22" s="72">
        <f t="shared" si="13"/>
        <v>5720000</v>
      </c>
      <c r="N22" s="72">
        <v>38025</v>
      </c>
      <c r="O22" s="68">
        <f t="shared" si="14"/>
        <v>2091375</v>
      </c>
      <c r="P22" s="68">
        <f t="shared" si="24"/>
        <v>38025</v>
      </c>
      <c r="Q22" s="68">
        <f t="shared" si="24"/>
        <v>2091375</v>
      </c>
      <c r="R22" s="68">
        <f t="shared" si="17"/>
        <v>62341.666666666664</v>
      </c>
      <c r="S22" s="68">
        <f t="shared" si="18"/>
        <v>45000</v>
      </c>
      <c r="T22" s="68">
        <f t="shared" si="19"/>
        <v>56247.733241988928</v>
      </c>
      <c r="U22" s="68">
        <f t="shared" si="20"/>
        <v>36245.347402574764</v>
      </c>
      <c r="V22" s="69">
        <f t="shared" si="21"/>
        <v>0.58139843447520012</v>
      </c>
      <c r="W22" s="231">
        <f t="shared" si="25"/>
        <v>62341.666666666664</v>
      </c>
      <c r="X22" s="231">
        <f t="shared" si="16"/>
        <v>3428791.6666666665</v>
      </c>
      <c r="Y22" s="220" t="s">
        <v>166</v>
      </c>
      <c r="Z22" s="231">
        <v>31.5</v>
      </c>
      <c r="AA22" s="231">
        <f t="shared" si="22"/>
        <v>1963762.5</v>
      </c>
      <c r="AB22" s="233">
        <v>0.57269999999999999</v>
      </c>
      <c r="AC22" s="231">
        <f t="shared" si="23"/>
        <v>23.5</v>
      </c>
      <c r="AD22" s="233">
        <v>0.42730000000000001</v>
      </c>
      <c r="AF22" s="65">
        <f t="shared" si="6"/>
        <v>57.272727272727273</v>
      </c>
      <c r="AG22" s="65">
        <f t="shared" si="7"/>
        <v>42.727272727272727</v>
      </c>
      <c r="AH22" s="64">
        <v>31.5</v>
      </c>
      <c r="AI22" s="73">
        <f t="shared" si="8"/>
        <v>1963762.5</v>
      </c>
    </row>
    <row r="23" spans="1:35" ht="23.25" customHeight="1" x14ac:dyDescent="0.25">
      <c r="A23" s="150">
        <v>16</v>
      </c>
      <c r="B23" s="150">
        <v>54560</v>
      </c>
      <c r="C23" s="318" t="s">
        <v>45</v>
      </c>
      <c r="D23" s="318" t="s">
        <v>46</v>
      </c>
      <c r="E23" s="151" t="s">
        <v>18</v>
      </c>
      <c r="F23" s="150">
        <v>0</v>
      </c>
      <c r="G23" s="152">
        <v>15.64</v>
      </c>
      <c r="H23" s="152">
        <v>15.64</v>
      </c>
      <c r="I23" s="153">
        <v>72101501</v>
      </c>
      <c r="J23" s="72">
        <v>48000</v>
      </c>
      <c r="K23" s="72">
        <f t="shared" si="12"/>
        <v>750720</v>
      </c>
      <c r="L23" s="72">
        <v>78000</v>
      </c>
      <c r="M23" s="72">
        <f t="shared" si="13"/>
        <v>1219920</v>
      </c>
      <c r="N23" s="72">
        <v>196043</v>
      </c>
      <c r="O23" s="68">
        <f t="shared" si="14"/>
        <v>3066112.52</v>
      </c>
      <c r="P23" s="68">
        <f t="shared" si="24"/>
        <v>48000</v>
      </c>
      <c r="Q23" s="68">
        <f t="shared" si="24"/>
        <v>750720</v>
      </c>
      <c r="R23" s="68">
        <f t="shared" si="17"/>
        <v>107347.66666666667</v>
      </c>
      <c r="S23" s="68">
        <f t="shared" si="18"/>
        <v>78000</v>
      </c>
      <c r="T23" s="68">
        <f t="shared" si="19"/>
        <v>90204.677872711822</v>
      </c>
      <c r="U23" s="68">
        <f t="shared" si="20"/>
        <v>78263.315904281306</v>
      </c>
      <c r="V23" s="69">
        <f t="shared" si="21"/>
        <v>0.72906396882665947</v>
      </c>
      <c r="W23" s="231">
        <f t="shared" si="25"/>
        <v>107347.66666666667</v>
      </c>
      <c r="X23" s="231">
        <f t="shared" si="16"/>
        <v>1678917.5066666668</v>
      </c>
      <c r="Y23" s="220" t="s">
        <v>166</v>
      </c>
      <c r="Z23" s="231">
        <v>8.64</v>
      </c>
      <c r="AA23" s="231">
        <f>W23*Z23</f>
        <v>927483.84000000008</v>
      </c>
      <c r="AB23" s="233">
        <v>0.5524</v>
      </c>
      <c r="AC23" s="231">
        <f t="shared" si="23"/>
        <v>7</v>
      </c>
      <c r="AD23" s="233">
        <v>0.4476</v>
      </c>
      <c r="AF23" s="65">
        <f t="shared" si="6"/>
        <v>55.242966751918154</v>
      </c>
      <c r="AG23" s="65">
        <f t="shared" si="7"/>
        <v>44.757033248081846</v>
      </c>
      <c r="AH23" s="64">
        <v>8.64</v>
      </c>
      <c r="AI23" s="73">
        <f t="shared" si="8"/>
        <v>927483.84000000008</v>
      </c>
    </row>
    <row r="24" spans="1:35" ht="30" customHeight="1" x14ac:dyDescent="0.25">
      <c r="A24" s="150">
        <v>17</v>
      </c>
      <c r="B24" s="150">
        <v>54560</v>
      </c>
      <c r="C24" s="327" t="s">
        <v>47</v>
      </c>
      <c r="D24" s="327"/>
      <c r="E24" s="151" t="s">
        <v>39</v>
      </c>
      <c r="F24" s="150">
        <v>0</v>
      </c>
      <c r="G24" s="152">
        <v>25</v>
      </c>
      <c r="H24" s="152">
        <v>25</v>
      </c>
      <c r="I24" s="153">
        <v>72151402</v>
      </c>
      <c r="J24" s="72">
        <v>18000</v>
      </c>
      <c r="K24" s="72">
        <f t="shared" si="12"/>
        <v>450000</v>
      </c>
      <c r="L24" s="72">
        <v>39000</v>
      </c>
      <c r="M24" s="72">
        <f t="shared" si="13"/>
        <v>975000</v>
      </c>
      <c r="N24" s="72">
        <v>9502</v>
      </c>
      <c r="O24" s="68">
        <f t="shared" si="14"/>
        <v>237550</v>
      </c>
      <c r="P24" s="68">
        <f t="shared" si="24"/>
        <v>9502</v>
      </c>
      <c r="Q24" s="68">
        <f t="shared" si="24"/>
        <v>237550</v>
      </c>
      <c r="R24" s="68">
        <f t="shared" si="17"/>
        <v>22167.333333333332</v>
      </c>
      <c r="S24" s="68">
        <f t="shared" si="18"/>
        <v>18000</v>
      </c>
      <c r="T24" s="68">
        <f t="shared" si="19"/>
        <v>18824.236885940194</v>
      </c>
      <c r="U24" s="68">
        <f t="shared" si="20"/>
        <v>15184.136502723273</v>
      </c>
      <c r="V24" s="69">
        <f t="shared" si="21"/>
        <v>0.68497803837733939</v>
      </c>
      <c r="W24" s="231">
        <f t="shared" si="25"/>
        <v>22167.333333333332</v>
      </c>
      <c r="X24" s="231">
        <f t="shared" si="16"/>
        <v>554183.33333333326</v>
      </c>
      <c r="Y24" s="220" t="s">
        <v>166</v>
      </c>
      <c r="Z24" s="231">
        <v>14.5</v>
      </c>
      <c r="AA24" s="231">
        <f>W24*Z24</f>
        <v>321426.33333333331</v>
      </c>
      <c r="AB24" s="233">
        <v>0.57999999999999996</v>
      </c>
      <c r="AC24" s="231">
        <f t="shared" si="23"/>
        <v>10.5</v>
      </c>
      <c r="AD24" s="233">
        <v>0.42</v>
      </c>
      <c r="AF24" s="65">
        <f t="shared" si="6"/>
        <v>58</v>
      </c>
      <c r="AG24" s="65">
        <f t="shared" si="7"/>
        <v>42</v>
      </c>
      <c r="AH24" s="64">
        <v>14.5</v>
      </c>
      <c r="AI24" s="73">
        <f t="shared" si="8"/>
        <v>321426.33333333331</v>
      </c>
    </row>
    <row r="25" spans="1:35" ht="51.75" customHeight="1" x14ac:dyDescent="0.25">
      <c r="A25" s="150">
        <v>18</v>
      </c>
      <c r="B25" s="150">
        <v>54560</v>
      </c>
      <c r="C25" s="321" t="s">
        <v>48</v>
      </c>
      <c r="D25" s="322"/>
      <c r="E25" s="151" t="s">
        <v>18</v>
      </c>
      <c r="F25" s="150">
        <v>0</v>
      </c>
      <c r="G25" s="152">
        <v>41.1</v>
      </c>
      <c r="H25" s="152">
        <v>41.1</v>
      </c>
      <c r="I25" s="153">
        <v>73151801</v>
      </c>
      <c r="J25" s="72">
        <v>65000</v>
      </c>
      <c r="K25" s="72">
        <f t="shared" si="12"/>
        <v>2671500</v>
      </c>
      <c r="L25" s="72">
        <v>65000</v>
      </c>
      <c r="M25" s="72">
        <f t="shared" si="13"/>
        <v>2671500</v>
      </c>
      <c r="N25" s="72">
        <v>69411</v>
      </c>
      <c r="O25" s="68">
        <f t="shared" si="14"/>
        <v>2852792.1</v>
      </c>
      <c r="P25" s="68">
        <f t="shared" si="24"/>
        <v>65000</v>
      </c>
      <c r="Q25" s="68">
        <f t="shared" si="24"/>
        <v>2671500</v>
      </c>
      <c r="R25" s="68">
        <f>AVERAGE(J25,L25,N25)</f>
        <v>66470.333333333328</v>
      </c>
      <c r="S25" s="68">
        <f>MEDIAN(J25,L25,N25)</f>
        <v>65000</v>
      </c>
      <c r="T25" s="68">
        <f>GEOMEAN(J25,L25,N25)</f>
        <v>66438.273511477222</v>
      </c>
      <c r="U25" s="68">
        <f>STDEV(J25,L25,N25)</f>
        <v>2546.6920373954395</v>
      </c>
      <c r="V25" s="69">
        <f t="shared" si="21"/>
        <v>3.8313212973137487E-2</v>
      </c>
      <c r="W25" s="236">
        <f>+P25</f>
        <v>65000</v>
      </c>
      <c r="X25" s="231">
        <f t="shared" si="16"/>
        <v>2671500</v>
      </c>
      <c r="Y25" s="238" t="s">
        <v>173</v>
      </c>
      <c r="Z25" s="231">
        <v>30.55</v>
      </c>
      <c r="AA25" s="231">
        <f t="shared" si="22"/>
        <v>1985750</v>
      </c>
      <c r="AB25" s="233">
        <v>0.74329999999999996</v>
      </c>
      <c r="AC25" s="231">
        <f t="shared" si="23"/>
        <v>10.55</v>
      </c>
      <c r="AD25" s="233">
        <v>0.25669999999999998</v>
      </c>
      <c r="AF25" s="65">
        <f t="shared" si="6"/>
        <v>74.330900243309003</v>
      </c>
      <c r="AG25" s="65">
        <f t="shared" si="7"/>
        <v>25.669099756690997</v>
      </c>
      <c r="AH25" s="64">
        <v>30.55</v>
      </c>
      <c r="AI25" s="73">
        <f t="shared" si="8"/>
        <v>1985750</v>
      </c>
    </row>
    <row r="26" spans="1:35" ht="27" customHeight="1" x14ac:dyDescent="0.25">
      <c r="A26" s="150">
        <v>19</v>
      </c>
      <c r="B26" s="150">
        <v>54560</v>
      </c>
      <c r="C26" s="318" t="s">
        <v>49</v>
      </c>
      <c r="D26" s="318" t="s">
        <v>50</v>
      </c>
      <c r="E26" s="151" t="s">
        <v>18</v>
      </c>
      <c r="F26" s="150">
        <v>0</v>
      </c>
      <c r="G26" s="152">
        <v>35.479999999999997</v>
      </c>
      <c r="H26" s="152">
        <v>35.479999999999997</v>
      </c>
      <c r="I26" s="153">
        <v>72101501</v>
      </c>
      <c r="J26" s="68">
        <v>75000</v>
      </c>
      <c r="K26" s="68">
        <f t="shared" si="12"/>
        <v>2660999.9999999995</v>
      </c>
      <c r="L26" s="68">
        <v>78000</v>
      </c>
      <c r="M26" s="68">
        <f t="shared" si="13"/>
        <v>2767439.9999999995</v>
      </c>
      <c r="N26" s="68">
        <v>196043</v>
      </c>
      <c r="O26" s="68">
        <f t="shared" si="14"/>
        <v>6955605.6399999997</v>
      </c>
      <c r="P26" s="68">
        <f t="shared" si="24"/>
        <v>75000</v>
      </c>
      <c r="Q26" s="68">
        <f t="shared" si="24"/>
        <v>2660999.9999999995</v>
      </c>
      <c r="R26" s="68">
        <f t="shared" si="17"/>
        <v>116347.66666666667</v>
      </c>
      <c r="S26" s="68">
        <f t="shared" si="18"/>
        <v>78000</v>
      </c>
      <c r="T26" s="68">
        <f t="shared" si="19"/>
        <v>104673.25638840423</v>
      </c>
      <c r="U26" s="68">
        <f t="shared" si="20"/>
        <v>69034.481357748547</v>
      </c>
      <c r="V26" s="69">
        <f t="shared" si="21"/>
        <v>0.59334650479524198</v>
      </c>
      <c r="W26" s="231">
        <f>+R26</f>
        <v>116347.66666666667</v>
      </c>
      <c r="X26" s="231">
        <f t="shared" si="16"/>
        <v>4128015.2133333329</v>
      </c>
      <c r="Y26" s="219" t="s">
        <v>166</v>
      </c>
      <c r="Z26" s="231">
        <v>20.74</v>
      </c>
      <c r="AA26" s="231">
        <f t="shared" si="22"/>
        <v>2413050.6066666665</v>
      </c>
      <c r="AB26" s="233">
        <v>0.58460000000000001</v>
      </c>
      <c r="AC26" s="231">
        <f t="shared" si="23"/>
        <v>14.739999999999998</v>
      </c>
      <c r="AD26" s="233">
        <v>0.41539999999999999</v>
      </c>
      <c r="AF26" s="65">
        <f t="shared" si="6"/>
        <v>58.455467869222105</v>
      </c>
      <c r="AG26" s="65">
        <f t="shared" si="7"/>
        <v>41.544532130777895</v>
      </c>
      <c r="AH26" s="64">
        <v>20.74</v>
      </c>
      <c r="AI26" s="73">
        <f t="shared" si="8"/>
        <v>2413050.6066666665</v>
      </c>
    </row>
    <row r="27" spans="1:35" x14ac:dyDescent="0.25">
      <c r="A27" s="158"/>
      <c r="B27" s="158"/>
      <c r="C27" s="159"/>
      <c r="D27" s="159"/>
      <c r="E27" s="160"/>
      <c r="F27" s="158"/>
      <c r="G27" s="158"/>
      <c r="H27" s="158"/>
      <c r="I27" s="161"/>
      <c r="J27" s="78"/>
      <c r="K27" s="78"/>
      <c r="L27" s="78"/>
      <c r="M27" s="78"/>
      <c r="N27" s="78"/>
      <c r="O27" s="78"/>
      <c r="P27" s="78"/>
      <c r="Q27" s="78"/>
      <c r="R27" s="74"/>
      <c r="S27" s="74"/>
      <c r="T27" s="74"/>
      <c r="U27" s="74"/>
      <c r="V27" s="74"/>
      <c r="W27" s="74"/>
      <c r="X27" s="74"/>
      <c r="Y27" s="74"/>
      <c r="AF27" s="65" t="e">
        <f t="shared" si="6"/>
        <v>#DIV/0!</v>
      </c>
      <c r="AG27" s="65" t="e">
        <f t="shared" si="7"/>
        <v>#DIV/0!</v>
      </c>
      <c r="AI27" s="73"/>
    </row>
    <row r="28" spans="1:35" x14ac:dyDescent="0.25">
      <c r="A28" s="320" t="s">
        <v>2</v>
      </c>
      <c r="B28" s="320"/>
      <c r="C28" s="320"/>
      <c r="D28" s="320"/>
      <c r="E28" s="320" t="s">
        <v>3</v>
      </c>
      <c r="F28" s="320"/>
      <c r="G28" s="320" t="s">
        <v>4</v>
      </c>
      <c r="H28" s="320"/>
      <c r="I28" s="320"/>
      <c r="J28" s="78"/>
      <c r="K28" s="78"/>
      <c r="L28" s="78"/>
      <c r="M28" s="78"/>
      <c r="N28" s="78"/>
      <c r="O28" s="78"/>
      <c r="P28" s="78"/>
      <c r="Q28" s="78"/>
      <c r="R28" s="74"/>
      <c r="S28" s="74"/>
      <c r="T28" s="74"/>
      <c r="U28" s="74"/>
      <c r="V28" s="74"/>
      <c r="W28" s="74"/>
      <c r="X28" s="74"/>
      <c r="Y28" s="74"/>
      <c r="AF28" s="65" t="e">
        <f t="shared" si="6"/>
        <v>#DIV/0!</v>
      </c>
      <c r="AG28" s="65" t="e">
        <f t="shared" si="7"/>
        <v>#DIV/0!</v>
      </c>
      <c r="AI28" s="73"/>
    </row>
    <row r="29" spans="1:35" ht="15" customHeight="1" x14ac:dyDescent="0.25">
      <c r="A29" s="320" t="s">
        <v>51</v>
      </c>
      <c r="B29" s="320"/>
      <c r="C29" s="320"/>
      <c r="D29" s="320"/>
      <c r="E29" s="320" t="s">
        <v>52</v>
      </c>
      <c r="F29" s="320"/>
      <c r="G29" s="320"/>
      <c r="H29" s="320"/>
      <c r="I29" s="320"/>
      <c r="J29" s="262" t="s">
        <v>162</v>
      </c>
      <c r="K29" s="262"/>
      <c r="L29" s="263" t="s">
        <v>164</v>
      </c>
      <c r="M29" s="263"/>
      <c r="N29" s="264" t="s">
        <v>163</v>
      </c>
      <c r="O29" s="264"/>
      <c r="P29" s="265" t="s">
        <v>159</v>
      </c>
      <c r="Q29" s="265"/>
      <c r="R29" s="266" t="s">
        <v>166</v>
      </c>
      <c r="S29" s="331" t="s">
        <v>167</v>
      </c>
      <c r="T29" s="331" t="s">
        <v>168</v>
      </c>
      <c r="U29" s="331" t="s">
        <v>169</v>
      </c>
      <c r="V29" s="350" t="s">
        <v>174</v>
      </c>
      <c r="W29" s="271" t="s">
        <v>187</v>
      </c>
      <c r="X29" s="272"/>
      <c r="Y29" s="308" t="s">
        <v>171</v>
      </c>
      <c r="Z29" s="300" t="s">
        <v>183</v>
      </c>
      <c r="AA29" s="301"/>
      <c r="AB29" s="302"/>
      <c r="AC29" s="303" t="s">
        <v>184</v>
      </c>
      <c r="AD29" s="303"/>
      <c r="AF29" s="65" t="e">
        <f t="shared" si="6"/>
        <v>#VALUE!</v>
      </c>
      <c r="AG29" s="65" t="e">
        <f t="shared" si="7"/>
        <v>#VALUE!</v>
      </c>
      <c r="AI29" s="73"/>
    </row>
    <row r="30" spans="1:35" ht="15.75" customHeight="1" x14ac:dyDescent="0.25">
      <c r="A30" s="146" t="s">
        <v>7</v>
      </c>
      <c r="B30" s="147" t="s">
        <v>8</v>
      </c>
      <c r="C30" s="320" t="s">
        <v>9</v>
      </c>
      <c r="D30" s="320"/>
      <c r="E30" s="147" t="s">
        <v>10</v>
      </c>
      <c r="F30" s="148" t="s">
        <v>11</v>
      </c>
      <c r="G30" s="147" t="s">
        <v>12</v>
      </c>
      <c r="H30" s="148" t="s">
        <v>13</v>
      </c>
      <c r="I30" s="147" t="s">
        <v>14</v>
      </c>
      <c r="J30" s="121" t="s">
        <v>160</v>
      </c>
      <c r="K30" s="121" t="s">
        <v>161</v>
      </c>
      <c r="L30" s="122" t="s">
        <v>160</v>
      </c>
      <c r="M30" s="122" t="s">
        <v>161</v>
      </c>
      <c r="N30" s="123" t="s">
        <v>160</v>
      </c>
      <c r="O30" s="123" t="s">
        <v>161</v>
      </c>
      <c r="P30" s="76" t="s">
        <v>160</v>
      </c>
      <c r="Q30" s="76" t="s">
        <v>161</v>
      </c>
      <c r="R30" s="266"/>
      <c r="S30" s="331"/>
      <c r="T30" s="331"/>
      <c r="U30" s="331"/>
      <c r="V30" s="351"/>
      <c r="W30" s="304"/>
      <c r="X30" s="352"/>
      <c r="Y30" s="308"/>
      <c r="Z30" s="124" t="s">
        <v>185</v>
      </c>
      <c r="AA30" s="124" t="s">
        <v>161</v>
      </c>
      <c r="AB30" s="124" t="s">
        <v>186</v>
      </c>
      <c r="AC30" s="124" t="s">
        <v>185</v>
      </c>
      <c r="AD30" s="124" t="s">
        <v>186</v>
      </c>
      <c r="AF30" s="65" t="e">
        <f t="shared" si="6"/>
        <v>#VALUE!</v>
      </c>
      <c r="AG30" s="65" t="e">
        <f t="shared" si="7"/>
        <v>#VALUE!</v>
      </c>
      <c r="AI30" s="73"/>
    </row>
    <row r="31" spans="1:35" ht="35.25" customHeight="1" x14ac:dyDescent="0.25">
      <c r="A31" s="150">
        <v>20</v>
      </c>
      <c r="B31" s="151">
        <v>54699</v>
      </c>
      <c r="C31" s="319" t="s">
        <v>53</v>
      </c>
      <c r="D31" s="319" t="s">
        <v>54</v>
      </c>
      <c r="E31" s="151" t="s">
        <v>18</v>
      </c>
      <c r="F31" s="150">
        <v>0</v>
      </c>
      <c r="G31" s="152">
        <v>15.45</v>
      </c>
      <c r="H31" s="152">
        <v>15.45</v>
      </c>
      <c r="I31" s="153">
        <v>72153605</v>
      </c>
      <c r="J31" s="72">
        <v>280000</v>
      </c>
      <c r="K31" s="72">
        <f t="shared" ref="K31:K51" si="26">H31*J31</f>
        <v>4326000</v>
      </c>
      <c r="L31" s="72">
        <v>325000</v>
      </c>
      <c r="M31" s="72">
        <f t="shared" ref="M31:M51" si="27">H31*L31</f>
        <v>5021250</v>
      </c>
      <c r="N31" s="72">
        <v>74744</v>
      </c>
      <c r="O31" s="72">
        <f t="shared" ref="O31:O51" si="28">H31*N31</f>
        <v>1154794.8</v>
      </c>
      <c r="P31" s="68">
        <f t="shared" ref="P31:Q46" si="29">MIN(J31,L31,N31)</f>
        <v>74744</v>
      </c>
      <c r="Q31" s="68">
        <f t="shared" si="29"/>
        <v>1154794.8</v>
      </c>
      <c r="R31" s="71">
        <f>AVERAGE(J31,L31,N31)</f>
        <v>226581.33333333334</v>
      </c>
      <c r="S31" s="68">
        <f t="shared" ref="S31:S50" si="30">MEDIAN(J31,L31,N31)</f>
        <v>280000</v>
      </c>
      <c r="T31" s="68">
        <f>GEOMEAN(J31,L31,N31)</f>
        <v>189469.4710672441</v>
      </c>
      <c r="U31" s="68">
        <f>STDEV(J31,L31,N31)</f>
        <v>133406.07874206229</v>
      </c>
      <c r="V31" s="69">
        <f>U31/R31</f>
        <v>0.58877788730196501</v>
      </c>
      <c r="W31" s="231">
        <f t="shared" ref="W31:W50" si="31">+R31</f>
        <v>226581.33333333334</v>
      </c>
      <c r="X31" s="231">
        <f t="shared" ref="X31:X51" si="32">H31*W31</f>
        <v>3500681.6</v>
      </c>
      <c r="Y31" s="220" t="s">
        <v>175</v>
      </c>
      <c r="Z31" s="231">
        <v>9.73</v>
      </c>
      <c r="AA31" s="231">
        <f>W31*Z31</f>
        <v>2204636.3733333335</v>
      </c>
      <c r="AB31" s="233">
        <v>0.62980000000000003</v>
      </c>
      <c r="AC31" s="231">
        <f>H31-Z31</f>
        <v>5.7199999999999989</v>
      </c>
      <c r="AD31" s="233">
        <v>0.37019999999999997</v>
      </c>
      <c r="AF31" s="65">
        <f t="shared" si="6"/>
        <v>62.977346278317157</v>
      </c>
      <c r="AG31" s="65">
        <f t="shared" si="7"/>
        <v>37.022653721682843</v>
      </c>
      <c r="AH31" s="64">
        <v>9.73</v>
      </c>
      <c r="AI31" s="73">
        <f t="shared" si="8"/>
        <v>2204636.3733333335</v>
      </c>
    </row>
    <row r="32" spans="1:35" ht="45" customHeight="1" x14ac:dyDescent="0.25">
      <c r="A32" s="150">
        <v>21</v>
      </c>
      <c r="B32" s="151">
        <v>54699</v>
      </c>
      <c r="C32" s="318" t="s">
        <v>55</v>
      </c>
      <c r="D32" s="318" t="s">
        <v>56</v>
      </c>
      <c r="E32" s="151" t="s">
        <v>39</v>
      </c>
      <c r="F32" s="150">
        <v>0</v>
      </c>
      <c r="G32" s="152">
        <v>25</v>
      </c>
      <c r="H32" s="152">
        <v>25</v>
      </c>
      <c r="I32" s="153">
        <v>73121506</v>
      </c>
      <c r="J32" s="72">
        <v>55000</v>
      </c>
      <c r="K32" s="72">
        <f t="shared" si="26"/>
        <v>1375000</v>
      </c>
      <c r="L32" s="72">
        <v>104000</v>
      </c>
      <c r="M32" s="72">
        <f t="shared" si="27"/>
        <v>2600000</v>
      </c>
      <c r="N32" s="72">
        <v>19200</v>
      </c>
      <c r="O32" s="72">
        <f t="shared" si="28"/>
        <v>480000</v>
      </c>
      <c r="P32" s="68">
        <f t="shared" si="29"/>
        <v>19200</v>
      </c>
      <c r="Q32" s="68">
        <f t="shared" si="29"/>
        <v>480000</v>
      </c>
      <c r="R32" s="68">
        <f t="shared" ref="R32:R50" si="33">AVERAGE(J32,L32,N32)</f>
        <v>59400</v>
      </c>
      <c r="S32" s="68">
        <f t="shared" si="30"/>
        <v>55000</v>
      </c>
      <c r="T32" s="68">
        <f t="shared" ref="T32:T50" si="34">GEOMEAN(J32,L32,N32)</f>
        <v>47888.630690335041</v>
      </c>
      <c r="U32" s="68">
        <f t="shared" ref="U32:U50" si="35">STDEV(J32,L32,N32)</f>
        <v>42570.882067441358</v>
      </c>
      <c r="V32" s="69">
        <f t="shared" ref="V32:V50" si="36">U32/R32</f>
        <v>0.71668151628689158</v>
      </c>
      <c r="W32" s="231">
        <f t="shared" si="31"/>
        <v>59400</v>
      </c>
      <c r="X32" s="231">
        <f t="shared" si="32"/>
        <v>1485000</v>
      </c>
      <c r="Y32" s="220" t="s">
        <v>175</v>
      </c>
      <c r="Z32" s="231">
        <v>14</v>
      </c>
      <c r="AA32" s="231">
        <f t="shared" ref="AA32:AA51" si="37">W32*Z32</f>
        <v>831600</v>
      </c>
      <c r="AB32" s="233">
        <v>0.56000000000000005</v>
      </c>
      <c r="AC32" s="231">
        <f t="shared" ref="AC32:AC51" si="38">H32-Z32</f>
        <v>11</v>
      </c>
      <c r="AD32" s="233">
        <v>0.44</v>
      </c>
      <c r="AF32" s="65">
        <f t="shared" si="6"/>
        <v>56</v>
      </c>
      <c r="AG32" s="65">
        <f t="shared" si="7"/>
        <v>44</v>
      </c>
      <c r="AH32" s="64">
        <v>14</v>
      </c>
      <c r="AI32" s="73">
        <f t="shared" si="8"/>
        <v>831600</v>
      </c>
    </row>
    <row r="33" spans="1:35" ht="57" customHeight="1" x14ac:dyDescent="0.25">
      <c r="A33" s="150">
        <v>22</v>
      </c>
      <c r="B33" s="151">
        <v>54611</v>
      </c>
      <c r="C33" s="318" t="s">
        <v>57</v>
      </c>
      <c r="D33" s="318"/>
      <c r="E33" s="151" t="s">
        <v>58</v>
      </c>
      <c r="F33" s="150">
        <v>0</v>
      </c>
      <c r="G33" s="152">
        <v>7</v>
      </c>
      <c r="H33" s="152">
        <v>7</v>
      </c>
      <c r="I33" s="153" t="s">
        <v>59</v>
      </c>
      <c r="J33" s="72">
        <v>70000</v>
      </c>
      <c r="K33" s="72">
        <f t="shared" si="26"/>
        <v>490000</v>
      </c>
      <c r="L33" s="72">
        <v>52000</v>
      </c>
      <c r="M33" s="72">
        <f t="shared" si="27"/>
        <v>364000</v>
      </c>
      <c r="N33" s="72">
        <v>78520</v>
      </c>
      <c r="O33" s="72">
        <f t="shared" si="28"/>
        <v>549640</v>
      </c>
      <c r="P33" s="68">
        <f t="shared" si="29"/>
        <v>52000</v>
      </c>
      <c r="Q33" s="68">
        <f t="shared" si="29"/>
        <v>364000</v>
      </c>
      <c r="R33" s="68">
        <f>AVERAGE(J33,L33,N33)</f>
        <v>66840</v>
      </c>
      <c r="S33" s="68">
        <f t="shared" si="30"/>
        <v>70000</v>
      </c>
      <c r="T33" s="68">
        <f>GEOMEAN(J33,L33,N33)</f>
        <v>65870.94462827043</v>
      </c>
      <c r="U33" s="68">
        <f>STDEV(J33,L33,N33)</f>
        <v>13539.45346016596</v>
      </c>
      <c r="V33" s="69">
        <f t="shared" si="36"/>
        <v>0.20256513255783901</v>
      </c>
      <c r="W33" s="231">
        <f>+P33</f>
        <v>52000</v>
      </c>
      <c r="X33" s="231">
        <f t="shared" si="32"/>
        <v>364000</v>
      </c>
      <c r="Y33" s="219" t="s">
        <v>173</v>
      </c>
      <c r="Z33" s="231">
        <v>5</v>
      </c>
      <c r="AA33" s="231">
        <f t="shared" si="37"/>
        <v>260000</v>
      </c>
      <c r="AB33" s="233">
        <v>0.71430000000000005</v>
      </c>
      <c r="AC33" s="231">
        <f t="shared" si="38"/>
        <v>2</v>
      </c>
      <c r="AD33" s="233">
        <v>0.28570000000000001</v>
      </c>
      <c r="AF33" s="65">
        <f t="shared" si="6"/>
        <v>71.428571428571431</v>
      </c>
      <c r="AG33" s="65">
        <f t="shared" si="7"/>
        <v>28.571428571428569</v>
      </c>
      <c r="AH33" s="64">
        <v>5</v>
      </c>
      <c r="AI33" s="73">
        <f t="shared" si="8"/>
        <v>260000</v>
      </c>
    </row>
    <row r="34" spans="1:35" ht="39.75" customHeight="1" x14ac:dyDescent="0.25">
      <c r="A34" s="150">
        <v>23</v>
      </c>
      <c r="B34" s="150">
        <v>54622</v>
      </c>
      <c r="C34" s="319" t="s">
        <v>60</v>
      </c>
      <c r="D34" s="319"/>
      <c r="E34" s="151" t="s">
        <v>31</v>
      </c>
      <c r="F34" s="150">
        <v>0</v>
      </c>
      <c r="G34" s="152">
        <v>2</v>
      </c>
      <c r="H34" s="152">
        <v>2</v>
      </c>
      <c r="I34" s="153">
        <v>72101510</v>
      </c>
      <c r="J34" s="72">
        <v>850000</v>
      </c>
      <c r="K34" s="72">
        <f t="shared" si="26"/>
        <v>1700000</v>
      </c>
      <c r="L34" s="72">
        <v>325000</v>
      </c>
      <c r="M34" s="72">
        <f t="shared" si="27"/>
        <v>650000</v>
      </c>
      <c r="N34" s="72">
        <v>736249</v>
      </c>
      <c r="O34" s="72">
        <f t="shared" si="28"/>
        <v>1472498</v>
      </c>
      <c r="P34" s="68">
        <f t="shared" si="29"/>
        <v>325000</v>
      </c>
      <c r="Q34" s="68">
        <f t="shared" si="29"/>
        <v>650000</v>
      </c>
      <c r="R34" s="71">
        <f>AVERAGE(J34,L34,N34)</f>
        <v>637083</v>
      </c>
      <c r="S34" s="68">
        <f t="shared" si="30"/>
        <v>736249</v>
      </c>
      <c r="T34" s="68">
        <f t="shared" si="34"/>
        <v>588088.02329822816</v>
      </c>
      <c r="U34" s="68">
        <f t="shared" si="35"/>
        <v>276191.3678357816</v>
      </c>
      <c r="V34" s="69">
        <f t="shared" si="36"/>
        <v>0.43352493762316935</v>
      </c>
      <c r="W34" s="231">
        <f>+P34</f>
        <v>325000</v>
      </c>
      <c r="X34" s="231">
        <f t="shared" si="32"/>
        <v>650000</v>
      </c>
      <c r="Y34" s="219" t="s">
        <v>173</v>
      </c>
      <c r="Z34" s="231">
        <v>1</v>
      </c>
      <c r="AA34" s="231">
        <f t="shared" si="37"/>
        <v>325000</v>
      </c>
      <c r="AB34" s="233">
        <v>0.5</v>
      </c>
      <c r="AC34" s="231">
        <f t="shared" si="38"/>
        <v>1</v>
      </c>
      <c r="AD34" s="233">
        <v>0.5</v>
      </c>
      <c r="AF34" s="65">
        <f t="shared" si="6"/>
        <v>50</v>
      </c>
      <c r="AG34" s="65">
        <f t="shared" si="7"/>
        <v>50</v>
      </c>
      <c r="AH34" s="64">
        <v>1</v>
      </c>
      <c r="AI34" s="73">
        <f t="shared" si="8"/>
        <v>325000</v>
      </c>
    </row>
    <row r="35" spans="1:35" ht="117.75" customHeight="1" x14ac:dyDescent="0.25">
      <c r="A35" s="150">
        <v>24</v>
      </c>
      <c r="B35" s="151">
        <v>54611</v>
      </c>
      <c r="C35" s="347" t="s">
        <v>61</v>
      </c>
      <c r="D35" s="347" t="s">
        <v>62</v>
      </c>
      <c r="E35" s="151" t="s">
        <v>58</v>
      </c>
      <c r="F35" s="150">
        <v>0</v>
      </c>
      <c r="G35" s="152">
        <v>4</v>
      </c>
      <c r="H35" s="152">
        <v>4</v>
      </c>
      <c r="I35" s="153" t="s">
        <v>59</v>
      </c>
      <c r="J35" s="72">
        <v>140000</v>
      </c>
      <c r="K35" s="72">
        <f t="shared" si="26"/>
        <v>560000</v>
      </c>
      <c r="L35" s="72">
        <v>45500</v>
      </c>
      <c r="M35" s="72">
        <f t="shared" si="27"/>
        <v>182000</v>
      </c>
      <c r="N35" s="72">
        <v>51220</v>
      </c>
      <c r="O35" s="72">
        <f t="shared" si="28"/>
        <v>204880</v>
      </c>
      <c r="P35" s="68">
        <f t="shared" si="29"/>
        <v>45500</v>
      </c>
      <c r="Q35" s="68">
        <f t="shared" si="29"/>
        <v>182000</v>
      </c>
      <c r="R35" s="68">
        <f>AVERAGE(J35,L35,N35)</f>
        <v>78906.666666666672</v>
      </c>
      <c r="S35" s="68">
        <f t="shared" si="30"/>
        <v>51220</v>
      </c>
      <c r="T35" s="68">
        <f>GEOMEAN(J35,L35,N35)</f>
        <v>68842.981187807614</v>
      </c>
      <c r="U35" s="68">
        <f>STDEV(J35,L35,N35)</f>
        <v>52985.621949103646</v>
      </c>
      <c r="V35" s="69">
        <f t="shared" si="36"/>
        <v>0.67149740557329729</v>
      </c>
      <c r="W35" s="231">
        <f>+R35</f>
        <v>78906.666666666672</v>
      </c>
      <c r="X35" s="231">
        <f t="shared" si="32"/>
        <v>315626.66666666669</v>
      </c>
      <c r="Y35" s="220" t="s">
        <v>166</v>
      </c>
      <c r="Z35" s="231">
        <v>2</v>
      </c>
      <c r="AA35" s="231">
        <f>W35*Z35</f>
        <v>157813.33333333334</v>
      </c>
      <c r="AB35" s="233">
        <v>0.5</v>
      </c>
      <c r="AC35" s="231">
        <f t="shared" si="38"/>
        <v>2</v>
      </c>
      <c r="AD35" s="233">
        <v>0.5</v>
      </c>
      <c r="AF35" s="65">
        <f t="shared" si="6"/>
        <v>50</v>
      </c>
      <c r="AG35" s="65">
        <f t="shared" si="7"/>
        <v>50</v>
      </c>
      <c r="AH35" s="64">
        <v>2</v>
      </c>
      <c r="AI35" s="73">
        <f t="shared" si="8"/>
        <v>157813.33333333334</v>
      </c>
    </row>
    <row r="36" spans="1:35" ht="47.25" customHeight="1" x14ac:dyDescent="0.25">
      <c r="A36" s="150">
        <v>25</v>
      </c>
      <c r="B36" s="151">
        <v>54621</v>
      </c>
      <c r="C36" s="319" t="s">
        <v>63</v>
      </c>
      <c r="D36" s="319"/>
      <c r="E36" s="151" t="s">
        <v>58</v>
      </c>
      <c r="F36" s="150">
        <v>0</v>
      </c>
      <c r="G36" s="152">
        <v>6</v>
      </c>
      <c r="H36" s="152">
        <v>6</v>
      </c>
      <c r="I36" s="153" t="s">
        <v>64</v>
      </c>
      <c r="J36" s="72">
        <v>150000</v>
      </c>
      <c r="K36" s="72">
        <f t="shared" si="26"/>
        <v>900000</v>
      </c>
      <c r="L36" s="72">
        <v>260000</v>
      </c>
      <c r="M36" s="72">
        <f t="shared" si="27"/>
        <v>1560000</v>
      </c>
      <c r="N36" s="72">
        <v>390250</v>
      </c>
      <c r="O36" s="72">
        <f t="shared" si="28"/>
        <v>2341500</v>
      </c>
      <c r="P36" s="68">
        <f t="shared" si="29"/>
        <v>150000</v>
      </c>
      <c r="Q36" s="68">
        <f t="shared" si="29"/>
        <v>900000</v>
      </c>
      <c r="R36" s="68">
        <f>AVERAGE(J36,L36,N36)</f>
        <v>266750</v>
      </c>
      <c r="S36" s="68">
        <f t="shared" si="30"/>
        <v>260000</v>
      </c>
      <c r="T36" s="68">
        <f>GEOMEAN(J36,L36,N36)</f>
        <v>247819.70723737855</v>
      </c>
      <c r="U36" s="68">
        <f>STDEV(J36,L36,N36)</f>
        <v>120267.15054411159</v>
      </c>
      <c r="V36" s="69">
        <f t="shared" si="36"/>
        <v>0.45086092050276133</v>
      </c>
      <c r="W36" s="231">
        <f>+P36</f>
        <v>150000</v>
      </c>
      <c r="X36" s="231">
        <f t="shared" si="32"/>
        <v>900000</v>
      </c>
      <c r="Y36" s="219" t="s">
        <v>173</v>
      </c>
      <c r="Z36" s="231">
        <v>3</v>
      </c>
      <c r="AA36" s="231">
        <f t="shared" si="37"/>
        <v>450000</v>
      </c>
      <c r="AB36" s="233">
        <v>0.5</v>
      </c>
      <c r="AC36" s="231">
        <f t="shared" si="38"/>
        <v>3</v>
      </c>
      <c r="AD36" s="233">
        <v>0.5</v>
      </c>
      <c r="AF36" s="65">
        <f t="shared" si="6"/>
        <v>50</v>
      </c>
      <c r="AG36" s="65">
        <f t="shared" si="7"/>
        <v>50</v>
      </c>
      <c r="AH36" s="64">
        <v>3</v>
      </c>
      <c r="AI36" s="73">
        <f t="shared" si="8"/>
        <v>450000</v>
      </c>
    </row>
    <row r="37" spans="1:35" ht="21" customHeight="1" x14ac:dyDescent="0.25">
      <c r="A37" s="150">
        <v>26</v>
      </c>
      <c r="B37" s="151">
        <v>54621</v>
      </c>
      <c r="C37" s="318" t="s">
        <v>65</v>
      </c>
      <c r="D37" s="318" t="s">
        <v>66</v>
      </c>
      <c r="E37" s="151" t="s">
        <v>58</v>
      </c>
      <c r="F37" s="150">
        <v>0</v>
      </c>
      <c r="G37" s="152">
        <v>15</v>
      </c>
      <c r="H37" s="152">
        <v>15</v>
      </c>
      <c r="I37" s="153" t="s">
        <v>64</v>
      </c>
      <c r="J37" s="68">
        <v>65000</v>
      </c>
      <c r="K37" s="68">
        <f t="shared" si="26"/>
        <v>975000</v>
      </c>
      <c r="L37" s="68">
        <v>39000</v>
      </c>
      <c r="M37" s="68">
        <f t="shared" si="27"/>
        <v>585000</v>
      </c>
      <c r="N37" s="68">
        <v>44296</v>
      </c>
      <c r="O37" s="68">
        <f t="shared" si="28"/>
        <v>664440</v>
      </c>
      <c r="P37" s="68">
        <f t="shared" si="29"/>
        <v>39000</v>
      </c>
      <c r="Q37" s="68">
        <f t="shared" si="29"/>
        <v>585000</v>
      </c>
      <c r="R37" s="68">
        <f>AVERAGE(J37,L37,N37)</f>
        <v>49432</v>
      </c>
      <c r="S37" s="68">
        <f t="shared" si="30"/>
        <v>44296</v>
      </c>
      <c r="T37" s="68">
        <f t="shared" si="34"/>
        <v>48244.464630278548</v>
      </c>
      <c r="U37" s="68">
        <f t="shared" si="35"/>
        <v>13739.864337030405</v>
      </c>
      <c r="V37" s="69">
        <f t="shared" si="36"/>
        <v>0.2779548538806928</v>
      </c>
      <c r="W37" s="231">
        <f>+P37</f>
        <v>39000</v>
      </c>
      <c r="X37" s="231">
        <f t="shared" si="32"/>
        <v>585000</v>
      </c>
      <c r="Y37" s="219" t="s">
        <v>173</v>
      </c>
      <c r="Z37" s="231">
        <v>15</v>
      </c>
      <c r="AA37" s="231">
        <f t="shared" si="37"/>
        <v>585000</v>
      </c>
      <c r="AB37" s="233">
        <v>1</v>
      </c>
      <c r="AC37" s="231">
        <f t="shared" si="38"/>
        <v>0</v>
      </c>
      <c r="AD37" s="233">
        <v>0</v>
      </c>
      <c r="AF37" s="65">
        <f t="shared" si="6"/>
        <v>100</v>
      </c>
      <c r="AG37" s="65">
        <f t="shared" si="7"/>
        <v>0</v>
      </c>
      <c r="AH37" s="64">
        <v>15</v>
      </c>
      <c r="AI37" s="73">
        <f t="shared" si="8"/>
        <v>585000</v>
      </c>
    </row>
    <row r="38" spans="1:35" ht="20.25" customHeight="1" x14ac:dyDescent="0.25">
      <c r="A38" s="150">
        <v>27</v>
      </c>
      <c r="B38" s="151">
        <v>54621</v>
      </c>
      <c r="C38" s="318" t="s">
        <v>67</v>
      </c>
      <c r="D38" s="318" t="s">
        <v>68</v>
      </c>
      <c r="E38" s="151" t="s">
        <v>58</v>
      </c>
      <c r="F38" s="150">
        <v>0</v>
      </c>
      <c r="G38" s="152">
        <v>15</v>
      </c>
      <c r="H38" s="152">
        <v>15</v>
      </c>
      <c r="I38" s="153" t="s">
        <v>64</v>
      </c>
      <c r="J38" s="72">
        <v>150000</v>
      </c>
      <c r="K38" s="72">
        <f t="shared" si="26"/>
        <v>2250000</v>
      </c>
      <c r="L38" s="72">
        <v>195000</v>
      </c>
      <c r="M38" s="72">
        <f t="shared" si="27"/>
        <v>2925000</v>
      </c>
      <c r="N38" s="72">
        <v>95021</v>
      </c>
      <c r="O38" s="72">
        <f t="shared" si="28"/>
        <v>1425315</v>
      </c>
      <c r="P38" s="68">
        <f t="shared" si="29"/>
        <v>95021</v>
      </c>
      <c r="Q38" s="68">
        <f t="shared" si="29"/>
        <v>1425315</v>
      </c>
      <c r="R38" s="68">
        <f t="shared" si="33"/>
        <v>146673.66666666666</v>
      </c>
      <c r="S38" s="68">
        <f>MEDIAN(J38,L38,N38)</f>
        <v>150000</v>
      </c>
      <c r="T38" s="68">
        <f>GEOMEAN(J38,L38,N38)</f>
        <v>140598.86744034343</v>
      </c>
      <c r="U38" s="68">
        <f>STDEV(J38,L38,N38)</f>
        <v>50072.432338896142</v>
      </c>
      <c r="V38" s="69">
        <f t="shared" si="36"/>
        <v>0.34138665431124521</v>
      </c>
      <c r="W38" s="231">
        <f>+P38</f>
        <v>95021</v>
      </c>
      <c r="X38" s="231">
        <f t="shared" si="32"/>
        <v>1425315</v>
      </c>
      <c r="Y38" s="219" t="s">
        <v>173</v>
      </c>
      <c r="Z38" s="231">
        <v>7</v>
      </c>
      <c r="AA38" s="231">
        <f t="shared" si="37"/>
        <v>665147</v>
      </c>
      <c r="AB38" s="233">
        <v>0.4667</v>
      </c>
      <c r="AC38" s="231">
        <f t="shared" si="38"/>
        <v>8</v>
      </c>
      <c r="AD38" s="233">
        <v>0.5333</v>
      </c>
      <c r="AF38" s="65">
        <f t="shared" si="6"/>
        <v>46.666666666666664</v>
      </c>
      <c r="AG38" s="65">
        <f t="shared" si="7"/>
        <v>53.333333333333336</v>
      </c>
      <c r="AH38" s="64">
        <v>7</v>
      </c>
      <c r="AI38" s="73">
        <f t="shared" si="8"/>
        <v>665147</v>
      </c>
    </row>
    <row r="39" spans="1:35" ht="21" customHeight="1" x14ac:dyDescent="0.25">
      <c r="A39" s="150">
        <v>28</v>
      </c>
      <c r="B39" s="151">
        <v>54621</v>
      </c>
      <c r="C39" s="318" t="s">
        <v>69</v>
      </c>
      <c r="D39" s="318" t="s">
        <v>70</v>
      </c>
      <c r="E39" s="151" t="s">
        <v>58</v>
      </c>
      <c r="F39" s="150">
        <v>0</v>
      </c>
      <c r="G39" s="152">
        <v>4</v>
      </c>
      <c r="H39" s="152">
        <v>4</v>
      </c>
      <c r="I39" s="153" t="s">
        <v>64</v>
      </c>
      <c r="J39" s="72">
        <v>78000</v>
      </c>
      <c r="K39" s="72">
        <f t="shared" si="26"/>
        <v>312000</v>
      </c>
      <c r="L39" s="72">
        <v>65000</v>
      </c>
      <c r="M39" s="72">
        <f t="shared" si="27"/>
        <v>260000</v>
      </c>
      <c r="N39" s="72">
        <v>135128</v>
      </c>
      <c r="O39" s="72">
        <f t="shared" si="28"/>
        <v>540512</v>
      </c>
      <c r="P39" s="68">
        <f t="shared" si="29"/>
        <v>65000</v>
      </c>
      <c r="Q39" s="68">
        <f t="shared" si="29"/>
        <v>260000</v>
      </c>
      <c r="R39" s="68">
        <f>AVERAGE(J39,L39,N39)</f>
        <v>92709.333333333328</v>
      </c>
      <c r="S39" s="68">
        <f>MEDIAN(J39,L39,N39)</f>
        <v>78000</v>
      </c>
      <c r="T39" s="68">
        <f>GEOMEAN(J39,L39,N39)</f>
        <v>88155.842994008126</v>
      </c>
      <c r="U39" s="68">
        <f t="shared" si="35"/>
        <v>37306.265711450324</v>
      </c>
      <c r="V39" s="69">
        <f t="shared" si="36"/>
        <v>0.40240032335597631</v>
      </c>
      <c r="W39" s="231">
        <f>+P39</f>
        <v>65000</v>
      </c>
      <c r="X39" s="231">
        <f t="shared" si="32"/>
        <v>260000</v>
      </c>
      <c r="Y39" s="219" t="s">
        <v>173</v>
      </c>
      <c r="Z39" s="231">
        <v>2</v>
      </c>
      <c r="AA39" s="231">
        <f t="shared" si="37"/>
        <v>130000</v>
      </c>
      <c r="AB39" s="233">
        <v>0.5</v>
      </c>
      <c r="AC39" s="231">
        <f t="shared" si="38"/>
        <v>2</v>
      </c>
      <c r="AD39" s="233">
        <v>0.5</v>
      </c>
      <c r="AF39" s="65">
        <f t="shared" si="6"/>
        <v>50</v>
      </c>
      <c r="AG39" s="65">
        <f t="shared" si="7"/>
        <v>50</v>
      </c>
      <c r="AH39" s="64">
        <v>2</v>
      </c>
      <c r="AI39" s="73">
        <f t="shared" si="8"/>
        <v>130000</v>
      </c>
    </row>
    <row r="40" spans="1:35" ht="20.25" customHeight="1" x14ac:dyDescent="0.25">
      <c r="A40" s="150">
        <v>29</v>
      </c>
      <c r="B40" s="151">
        <v>54621</v>
      </c>
      <c r="C40" s="318" t="s">
        <v>71</v>
      </c>
      <c r="D40" s="318" t="s">
        <v>72</v>
      </c>
      <c r="E40" s="151" t="s">
        <v>58</v>
      </c>
      <c r="F40" s="150">
        <v>0</v>
      </c>
      <c r="G40" s="152">
        <v>13</v>
      </c>
      <c r="H40" s="152">
        <v>13</v>
      </c>
      <c r="I40" s="153" t="s">
        <v>64</v>
      </c>
      <c r="J40" s="72">
        <v>32000</v>
      </c>
      <c r="K40" s="72">
        <f t="shared" si="26"/>
        <v>416000</v>
      </c>
      <c r="L40" s="72">
        <v>65000</v>
      </c>
      <c r="M40" s="72">
        <f t="shared" si="27"/>
        <v>845000</v>
      </c>
      <c r="N40" s="72">
        <v>105350</v>
      </c>
      <c r="O40" s="72">
        <f t="shared" si="28"/>
        <v>1369550</v>
      </c>
      <c r="P40" s="68">
        <f t="shared" si="29"/>
        <v>32000</v>
      </c>
      <c r="Q40" s="68">
        <f t="shared" si="29"/>
        <v>416000</v>
      </c>
      <c r="R40" s="68">
        <f t="shared" si="33"/>
        <v>67450</v>
      </c>
      <c r="S40" s="68">
        <f t="shared" si="30"/>
        <v>65000</v>
      </c>
      <c r="T40" s="68">
        <f t="shared" si="34"/>
        <v>60288.242681469848</v>
      </c>
      <c r="U40" s="68">
        <f t="shared" si="35"/>
        <v>36736.323985940675</v>
      </c>
      <c r="V40" s="69">
        <f t="shared" si="36"/>
        <v>0.54464527777525096</v>
      </c>
      <c r="W40" s="231">
        <f t="shared" si="31"/>
        <v>67450</v>
      </c>
      <c r="X40" s="231">
        <f t="shared" si="32"/>
        <v>876850</v>
      </c>
      <c r="Y40" s="220" t="s">
        <v>166</v>
      </c>
      <c r="Z40" s="231">
        <v>6</v>
      </c>
      <c r="AA40" s="231">
        <f t="shared" si="37"/>
        <v>404700</v>
      </c>
      <c r="AB40" s="233">
        <v>0.46150000000000002</v>
      </c>
      <c r="AC40" s="231">
        <f t="shared" si="38"/>
        <v>7</v>
      </c>
      <c r="AD40" s="233">
        <v>0.53849999999999998</v>
      </c>
      <c r="AF40" s="65">
        <f t="shared" si="6"/>
        <v>46.153846153846153</v>
      </c>
      <c r="AG40" s="65">
        <f t="shared" si="7"/>
        <v>53.846153846153847</v>
      </c>
      <c r="AH40" s="64">
        <v>6</v>
      </c>
      <c r="AI40" s="73">
        <f t="shared" si="8"/>
        <v>404700</v>
      </c>
    </row>
    <row r="41" spans="1:35" ht="26.25" customHeight="1" x14ac:dyDescent="0.25">
      <c r="A41" s="150">
        <v>30</v>
      </c>
      <c r="B41" s="151">
        <v>54621</v>
      </c>
      <c r="C41" s="318" t="s">
        <v>73</v>
      </c>
      <c r="D41" s="318" t="s">
        <v>74</v>
      </c>
      <c r="E41" s="151" t="s">
        <v>58</v>
      </c>
      <c r="F41" s="150">
        <v>0</v>
      </c>
      <c r="G41" s="152">
        <v>4</v>
      </c>
      <c r="H41" s="152">
        <v>4</v>
      </c>
      <c r="I41" s="153" t="s">
        <v>64</v>
      </c>
      <c r="J41" s="72">
        <v>120000</v>
      </c>
      <c r="K41" s="72">
        <f t="shared" si="26"/>
        <v>480000</v>
      </c>
      <c r="L41" s="72">
        <v>195000</v>
      </c>
      <c r="M41" s="72">
        <f t="shared" si="27"/>
        <v>780000</v>
      </c>
      <c r="N41" s="72">
        <v>44640</v>
      </c>
      <c r="O41" s="72">
        <f t="shared" si="28"/>
        <v>178560</v>
      </c>
      <c r="P41" s="68">
        <f t="shared" si="29"/>
        <v>44640</v>
      </c>
      <c r="Q41" s="68">
        <f t="shared" si="29"/>
        <v>178560</v>
      </c>
      <c r="R41" s="68">
        <f t="shared" si="33"/>
        <v>119880</v>
      </c>
      <c r="S41" s="68">
        <f t="shared" si="30"/>
        <v>120000</v>
      </c>
      <c r="T41" s="68">
        <f t="shared" si="34"/>
        <v>101464.31968392196</v>
      </c>
      <c r="U41" s="68">
        <f t="shared" si="35"/>
        <v>75180.071827579421</v>
      </c>
      <c r="V41" s="69">
        <f t="shared" si="36"/>
        <v>0.62712772628945124</v>
      </c>
      <c r="W41" s="231">
        <f t="shared" si="31"/>
        <v>119880</v>
      </c>
      <c r="X41" s="231">
        <f t="shared" si="32"/>
        <v>479520</v>
      </c>
      <c r="Y41" s="220" t="s">
        <v>166</v>
      </c>
      <c r="Z41" s="231">
        <v>2</v>
      </c>
      <c r="AA41" s="231">
        <f t="shared" si="37"/>
        <v>239760</v>
      </c>
      <c r="AB41" s="233">
        <v>0.5</v>
      </c>
      <c r="AC41" s="231">
        <f t="shared" si="38"/>
        <v>2</v>
      </c>
      <c r="AD41" s="233">
        <v>0.5</v>
      </c>
      <c r="AF41" s="65">
        <f t="shared" si="6"/>
        <v>50</v>
      </c>
      <c r="AG41" s="65">
        <f t="shared" si="7"/>
        <v>50</v>
      </c>
      <c r="AH41" s="64">
        <v>2</v>
      </c>
      <c r="AI41" s="73">
        <f t="shared" si="8"/>
        <v>239760</v>
      </c>
    </row>
    <row r="42" spans="1:35" ht="20.25" customHeight="1" x14ac:dyDescent="0.25">
      <c r="A42" s="150">
        <v>31</v>
      </c>
      <c r="B42" s="151">
        <v>54621</v>
      </c>
      <c r="C42" s="319" t="s">
        <v>75</v>
      </c>
      <c r="D42" s="319" t="s">
        <v>76</v>
      </c>
      <c r="E42" s="151" t="s">
        <v>39</v>
      </c>
      <c r="F42" s="150">
        <v>0</v>
      </c>
      <c r="G42" s="152">
        <v>24.43</v>
      </c>
      <c r="H42" s="152">
        <v>24.43</v>
      </c>
      <c r="I42" s="153" t="s">
        <v>64</v>
      </c>
      <c r="J42" s="72">
        <v>45000</v>
      </c>
      <c r="K42" s="72">
        <f t="shared" si="26"/>
        <v>1099350</v>
      </c>
      <c r="L42" s="72">
        <v>45500</v>
      </c>
      <c r="M42" s="72">
        <f t="shared" si="27"/>
        <v>1111565</v>
      </c>
      <c r="N42" s="72">
        <v>66444</v>
      </c>
      <c r="O42" s="72">
        <f t="shared" si="28"/>
        <v>1623226.92</v>
      </c>
      <c r="P42" s="68">
        <f t="shared" si="29"/>
        <v>45000</v>
      </c>
      <c r="Q42" s="68">
        <f t="shared" si="29"/>
        <v>1099350</v>
      </c>
      <c r="R42" s="68">
        <f t="shared" si="33"/>
        <v>52314.666666666664</v>
      </c>
      <c r="S42" s="68">
        <f t="shared" si="30"/>
        <v>45500</v>
      </c>
      <c r="T42" s="68">
        <f t="shared" si="34"/>
        <v>51431.188458095625</v>
      </c>
      <c r="U42" s="68">
        <f t="shared" si="35"/>
        <v>12238.915202473359</v>
      </c>
      <c r="V42" s="69">
        <f t="shared" si="36"/>
        <v>0.23394806814800234</v>
      </c>
      <c r="W42" s="231">
        <f>+P42</f>
        <v>45000</v>
      </c>
      <c r="X42" s="231">
        <f t="shared" si="32"/>
        <v>1099350</v>
      </c>
      <c r="Y42" s="219" t="s">
        <v>173</v>
      </c>
      <c r="Z42" s="231">
        <v>20.43</v>
      </c>
      <c r="AA42" s="231">
        <f t="shared" si="37"/>
        <v>919350</v>
      </c>
      <c r="AB42" s="233">
        <v>0.83630000000000004</v>
      </c>
      <c r="AC42" s="231">
        <f t="shared" si="38"/>
        <v>4</v>
      </c>
      <c r="AD42" s="233">
        <v>0.16370000000000001</v>
      </c>
      <c r="AF42" s="65">
        <f t="shared" si="6"/>
        <v>83.626688497748674</v>
      </c>
      <c r="AG42" s="65">
        <f t="shared" si="7"/>
        <v>16.373311502251326</v>
      </c>
      <c r="AH42" s="142">
        <v>20.43</v>
      </c>
      <c r="AI42" s="73">
        <f t="shared" si="8"/>
        <v>919350</v>
      </c>
    </row>
    <row r="43" spans="1:35" ht="171" customHeight="1" x14ac:dyDescent="0.25">
      <c r="A43" s="150">
        <v>32</v>
      </c>
      <c r="B43" s="151">
        <v>54621</v>
      </c>
      <c r="C43" s="318" t="s">
        <v>77</v>
      </c>
      <c r="D43" s="318" t="s">
        <v>78</v>
      </c>
      <c r="E43" s="151" t="s">
        <v>31</v>
      </c>
      <c r="F43" s="150">
        <v>0</v>
      </c>
      <c r="G43" s="152">
        <v>26</v>
      </c>
      <c r="H43" s="152">
        <v>26</v>
      </c>
      <c r="I43" s="153" t="s">
        <v>64</v>
      </c>
      <c r="J43" s="72">
        <v>140000</v>
      </c>
      <c r="K43" s="72">
        <f t="shared" si="26"/>
        <v>3640000</v>
      </c>
      <c r="L43" s="72">
        <v>104000</v>
      </c>
      <c r="M43" s="72">
        <f t="shared" si="27"/>
        <v>2704000</v>
      </c>
      <c r="N43" s="72">
        <v>45820</v>
      </c>
      <c r="O43" s="72">
        <f t="shared" si="28"/>
        <v>1191320</v>
      </c>
      <c r="P43" s="68">
        <f t="shared" si="29"/>
        <v>45820</v>
      </c>
      <c r="Q43" s="68">
        <f t="shared" si="29"/>
        <v>1191320</v>
      </c>
      <c r="R43" s="68">
        <f t="shared" si="33"/>
        <v>96606.666666666672</v>
      </c>
      <c r="S43" s="68">
        <f t="shared" si="30"/>
        <v>104000</v>
      </c>
      <c r="T43" s="68">
        <f t="shared" si="34"/>
        <v>87378.681393500636</v>
      </c>
      <c r="U43" s="68">
        <f t="shared" si="35"/>
        <v>47523.300951568315</v>
      </c>
      <c r="V43" s="69">
        <f t="shared" si="36"/>
        <v>0.49192568785696272</v>
      </c>
      <c r="W43" s="231">
        <f t="shared" si="31"/>
        <v>96606.666666666672</v>
      </c>
      <c r="X43" s="231">
        <f t="shared" si="32"/>
        <v>2511773.3333333335</v>
      </c>
      <c r="Y43" s="220" t="s">
        <v>166</v>
      </c>
      <c r="Z43" s="231">
        <v>13</v>
      </c>
      <c r="AA43" s="231">
        <f t="shared" si="37"/>
        <v>1255886.6666666667</v>
      </c>
      <c r="AB43" s="233">
        <v>0.5</v>
      </c>
      <c r="AC43" s="231">
        <f t="shared" si="38"/>
        <v>13</v>
      </c>
      <c r="AD43" s="233">
        <v>0.5</v>
      </c>
      <c r="AF43" s="65">
        <f t="shared" si="6"/>
        <v>50</v>
      </c>
      <c r="AG43" s="65">
        <f t="shared" si="7"/>
        <v>50</v>
      </c>
      <c r="AH43" s="64">
        <v>13</v>
      </c>
      <c r="AI43" s="73">
        <f t="shared" si="8"/>
        <v>1255886.6666666667</v>
      </c>
    </row>
    <row r="44" spans="1:35" ht="40.5" customHeight="1" x14ac:dyDescent="0.25">
      <c r="A44" s="150">
        <v>33</v>
      </c>
      <c r="B44" s="151">
        <v>54621</v>
      </c>
      <c r="C44" s="318" t="s">
        <v>79</v>
      </c>
      <c r="D44" s="318" t="s">
        <v>80</v>
      </c>
      <c r="E44" s="151" t="s">
        <v>39</v>
      </c>
      <c r="F44" s="150">
        <v>0</v>
      </c>
      <c r="G44" s="152">
        <v>23</v>
      </c>
      <c r="H44" s="152">
        <v>23</v>
      </c>
      <c r="I44" s="153" t="s">
        <v>64</v>
      </c>
      <c r="J44" s="72">
        <v>120000</v>
      </c>
      <c r="K44" s="72">
        <f t="shared" si="26"/>
        <v>2760000</v>
      </c>
      <c r="L44" s="72">
        <v>260000</v>
      </c>
      <c r="M44" s="72">
        <f t="shared" si="27"/>
        <v>5980000</v>
      </c>
      <c r="N44" s="72">
        <v>78950</v>
      </c>
      <c r="O44" s="68">
        <f t="shared" si="28"/>
        <v>1815850</v>
      </c>
      <c r="P44" s="68">
        <f t="shared" si="29"/>
        <v>78950</v>
      </c>
      <c r="Q44" s="68">
        <f t="shared" si="29"/>
        <v>1815850</v>
      </c>
      <c r="R44" s="68">
        <f t="shared" si="33"/>
        <v>152983.33333333334</v>
      </c>
      <c r="S44" s="68">
        <f t="shared" si="30"/>
        <v>120000</v>
      </c>
      <c r="T44" s="68">
        <f t="shared" si="34"/>
        <v>135052.38022245569</v>
      </c>
      <c r="U44" s="68">
        <f t="shared" si="35"/>
        <v>94924.711394522223</v>
      </c>
      <c r="V44" s="69">
        <f t="shared" si="36"/>
        <v>0.62049054185328822</v>
      </c>
      <c r="W44" s="231">
        <f t="shared" si="31"/>
        <v>152983.33333333334</v>
      </c>
      <c r="X44" s="231">
        <f t="shared" si="32"/>
        <v>3518616.666666667</v>
      </c>
      <c r="Y44" s="220" t="s">
        <v>166</v>
      </c>
      <c r="Z44" s="231">
        <v>11.5</v>
      </c>
      <c r="AA44" s="231">
        <f t="shared" si="37"/>
        <v>1759308.3333333335</v>
      </c>
      <c r="AB44" s="233">
        <v>0.5</v>
      </c>
      <c r="AC44" s="231">
        <f t="shared" si="38"/>
        <v>11.5</v>
      </c>
      <c r="AD44" s="233">
        <v>0.5</v>
      </c>
      <c r="AF44" s="65">
        <f t="shared" si="6"/>
        <v>50</v>
      </c>
      <c r="AG44" s="65">
        <f t="shared" si="7"/>
        <v>50</v>
      </c>
      <c r="AH44" s="64">
        <v>11.5</v>
      </c>
      <c r="AI44" s="73">
        <f t="shared" si="8"/>
        <v>1759308.3333333335</v>
      </c>
    </row>
    <row r="45" spans="1:35" ht="68.25" customHeight="1" x14ac:dyDescent="0.25">
      <c r="A45" s="150">
        <v>34</v>
      </c>
      <c r="B45" s="151">
        <v>54621</v>
      </c>
      <c r="C45" s="318" t="s">
        <v>81</v>
      </c>
      <c r="D45" s="318" t="s">
        <v>82</v>
      </c>
      <c r="E45" s="151" t="s">
        <v>31</v>
      </c>
      <c r="F45" s="150">
        <v>0</v>
      </c>
      <c r="G45" s="152">
        <v>8</v>
      </c>
      <c r="H45" s="152">
        <v>8</v>
      </c>
      <c r="I45" s="153" t="s">
        <v>64</v>
      </c>
      <c r="J45" s="72">
        <v>420000</v>
      </c>
      <c r="K45" s="72">
        <f t="shared" si="26"/>
        <v>3360000</v>
      </c>
      <c r="L45" s="72">
        <v>325000</v>
      </c>
      <c r="M45" s="72">
        <f t="shared" si="27"/>
        <v>2600000</v>
      </c>
      <c r="N45" s="72">
        <v>1014875</v>
      </c>
      <c r="O45" s="68">
        <f t="shared" si="28"/>
        <v>8119000</v>
      </c>
      <c r="P45" s="68">
        <f t="shared" si="29"/>
        <v>325000</v>
      </c>
      <c r="Q45" s="68">
        <f t="shared" si="29"/>
        <v>2600000</v>
      </c>
      <c r="R45" s="68">
        <f t="shared" si="33"/>
        <v>586625</v>
      </c>
      <c r="S45" s="68">
        <f t="shared" si="30"/>
        <v>420000</v>
      </c>
      <c r="T45" s="68">
        <f t="shared" si="34"/>
        <v>517426.18378160486</v>
      </c>
      <c r="U45" s="68">
        <f t="shared" si="35"/>
        <v>373904.79653917253</v>
      </c>
      <c r="V45" s="69">
        <f t="shared" si="36"/>
        <v>0.63738299005186028</v>
      </c>
      <c r="W45" s="231">
        <f>+R45</f>
        <v>586625</v>
      </c>
      <c r="X45" s="231">
        <f t="shared" si="32"/>
        <v>4693000</v>
      </c>
      <c r="Y45" s="220" t="s">
        <v>166</v>
      </c>
      <c r="Z45" s="231">
        <v>3</v>
      </c>
      <c r="AA45" s="231">
        <f t="shared" si="37"/>
        <v>1759875</v>
      </c>
      <c r="AB45" s="233">
        <v>0.375</v>
      </c>
      <c r="AC45" s="231">
        <f t="shared" si="38"/>
        <v>5</v>
      </c>
      <c r="AD45" s="233">
        <v>0.625</v>
      </c>
      <c r="AF45" s="65">
        <f t="shared" si="6"/>
        <v>37.5</v>
      </c>
      <c r="AG45" s="65">
        <f t="shared" si="7"/>
        <v>62.5</v>
      </c>
      <c r="AH45" s="140">
        <v>3</v>
      </c>
      <c r="AI45" s="73">
        <f t="shared" si="8"/>
        <v>1759875</v>
      </c>
    </row>
    <row r="46" spans="1:35" ht="35.25" customHeight="1" x14ac:dyDescent="0.25">
      <c r="A46" s="150">
        <v>35</v>
      </c>
      <c r="B46" s="151">
        <v>54621</v>
      </c>
      <c r="C46" s="319" t="s">
        <v>83</v>
      </c>
      <c r="D46" s="319" t="s">
        <v>84</v>
      </c>
      <c r="E46" s="151" t="s">
        <v>31</v>
      </c>
      <c r="F46" s="150">
        <v>0</v>
      </c>
      <c r="G46" s="152">
        <v>8</v>
      </c>
      <c r="H46" s="152">
        <v>8</v>
      </c>
      <c r="I46" s="153" t="s">
        <v>85</v>
      </c>
      <c r="J46" s="72">
        <v>80000</v>
      </c>
      <c r="K46" s="72">
        <f t="shared" si="26"/>
        <v>640000</v>
      </c>
      <c r="L46" s="72">
        <v>91000</v>
      </c>
      <c r="M46" s="72">
        <f t="shared" si="27"/>
        <v>728000</v>
      </c>
      <c r="N46" s="72">
        <v>125360</v>
      </c>
      <c r="O46" s="68">
        <f t="shared" si="28"/>
        <v>1002880</v>
      </c>
      <c r="P46" s="68">
        <f t="shared" si="29"/>
        <v>80000</v>
      </c>
      <c r="Q46" s="68">
        <f t="shared" si="29"/>
        <v>640000</v>
      </c>
      <c r="R46" s="68">
        <f t="shared" si="33"/>
        <v>98786.666666666672</v>
      </c>
      <c r="S46" s="68">
        <f t="shared" si="30"/>
        <v>91000</v>
      </c>
      <c r="T46" s="68">
        <f t="shared" si="34"/>
        <v>96998.150671512441</v>
      </c>
      <c r="U46" s="68">
        <f t="shared" si="35"/>
        <v>23661.287651633291</v>
      </c>
      <c r="V46" s="69">
        <f t="shared" si="36"/>
        <v>0.23951904087899809</v>
      </c>
      <c r="W46" s="231">
        <f>+P46</f>
        <v>80000</v>
      </c>
      <c r="X46" s="231">
        <f t="shared" si="32"/>
        <v>640000</v>
      </c>
      <c r="Y46" s="219" t="s">
        <v>173</v>
      </c>
      <c r="Z46" s="231">
        <v>4</v>
      </c>
      <c r="AA46" s="231">
        <f t="shared" si="37"/>
        <v>320000</v>
      </c>
      <c r="AB46" s="233">
        <v>0.5</v>
      </c>
      <c r="AC46" s="231">
        <f t="shared" si="38"/>
        <v>4</v>
      </c>
      <c r="AD46" s="233">
        <v>0.5</v>
      </c>
      <c r="AF46" s="65">
        <f t="shared" si="6"/>
        <v>50</v>
      </c>
      <c r="AG46" s="65">
        <f t="shared" si="7"/>
        <v>50</v>
      </c>
      <c r="AH46" s="64">
        <v>4</v>
      </c>
      <c r="AI46" s="73">
        <f t="shared" si="8"/>
        <v>320000</v>
      </c>
    </row>
    <row r="47" spans="1:35" ht="75" customHeight="1" x14ac:dyDescent="0.25">
      <c r="A47" s="150">
        <v>36</v>
      </c>
      <c r="B47" s="151">
        <v>54621</v>
      </c>
      <c r="C47" s="318" t="s">
        <v>86</v>
      </c>
      <c r="D47" s="318" t="s">
        <v>87</v>
      </c>
      <c r="E47" s="151" t="s">
        <v>31</v>
      </c>
      <c r="F47" s="150">
        <v>0</v>
      </c>
      <c r="G47" s="152">
        <v>4</v>
      </c>
      <c r="H47" s="152">
        <v>4</v>
      </c>
      <c r="I47" s="153" t="s">
        <v>64</v>
      </c>
      <c r="J47" s="72">
        <v>1000000</v>
      </c>
      <c r="K47" s="72">
        <f t="shared" si="26"/>
        <v>4000000</v>
      </c>
      <c r="L47" s="72">
        <v>520000</v>
      </c>
      <c r="M47" s="72">
        <f t="shared" si="27"/>
        <v>2080000</v>
      </c>
      <c r="N47" s="72">
        <v>904365</v>
      </c>
      <c r="O47" s="68">
        <f t="shared" si="28"/>
        <v>3617460</v>
      </c>
      <c r="P47" s="68">
        <f t="shared" ref="P47:Q51" si="39">MIN(J47,L47,N47)</f>
        <v>520000</v>
      </c>
      <c r="Q47" s="68">
        <f t="shared" si="39"/>
        <v>2080000</v>
      </c>
      <c r="R47" s="68">
        <f t="shared" si="33"/>
        <v>808121.66666666663</v>
      </c>
      <c r="S47" s="68">
        <f t="shared" si="30"/>
        <v>904365</v>
      </c>
      <c r="T47" s="68">
        <f t="shared" si="34"/>
        <v>777646.75359032373</v>
      </c>
      <c r="U47" s="68">
        <f t="shared" si="35"/>
        <v>254061.18241150767</v>
      </c>
      <c r="V47" s="69">
        <f t="shared" si="36"/>
        <v>0.31438481715192351</v>
      </c>
      <c r="W47" s="231">
        <f>+P47</f>
        <v>520000</v>
      </c>
      <c r="X47" s="231">
        <f t="shared" si="32"/>
        <v>2080000</v>
      </c>
      <c r="Y47" s="219" t="s">
        <v>173</v>
      </c>
      <c r="Z47" s="231">
        <v>1</v>
      </c>
      <c r="AA47" s="231">
        <f t="shared" si="37"/>
        <v>520000</v>
      </c>
      <c r="AB47" s="233">
        <v>0.25</v>
      </c>
      <c r="AC47" s="231">
        <f t="shared" si="38"/>
        <v>3</v>
      </c>
      <c r="AD47" s="233">
        <v>0.75</v>
      </c>
      <c r="AF47" s="65">
        <f t="shared" si="6"/>
        <v>25</v>
      </c>
      <c r="AG47" s="65">
        <f t="shared" si="7"/>
        <v>75</v>
      </c>
      <c r="AH47" s="64">
        <v>1</v>
      </c>
      <c r="AI47" s="73">
        <f t="shared" si="8"/>
        <v>520000</v>
      </c>
    </row>
    <row r="48" spans="1:35" ht="165.75" customHeight="1" x14ac:dyDescent="0.25">
      <c r="A48" s="150">
        <v>37</v>
      </c>
      <c r="B48" s="151">
        <v>54621</v>
      </c>
      <c r="C48" s="318" t="s">
        <v>88</v>
      </c>
      <c r="D48" s="318" t="s">
        <v>89</v>
      </c>
      <c r="E48" s="151" t="s">
        <v>31</v>
      </c>
      <c r="F48" s="150">
        <v>0</v>
      </c>
      <c r="G48" s="152">
        <v>10</v>
      </c>
      <c r="H48" s="152">
        <v>10</v>
      </c>
      <c r="I48" s="153" t="s">
        <v>64</v>
      </c>
      <c r="J48" s="68">
        <v>280000</v>
      </c>
      <c r="K48" s="68">
        <f t="shared" si="26"/>
        <v>2800000</v>
      </c>
      <c r="L48" s="68">
        <v>455000</v>
      </c>
      <c r="M48" s="68">
        <f t="shared" si="27"/>
        <v>4550000</v>
      </c>
      <c r="N48" s="68">
        <v>315525</v>
      </c>
      <c r="O48" s="68">
        <f t="shared" si="28"/>
        <v>3155250</v>
      </c>
      <c r="P48" s="68">
        <f t="shared" si="39"/>
        <v>280000</v>
      </c>
      <c r="Q48" s="68">
        <f t="shared" si="39"/>
        <v>2800000</v>
      </c>
      <c r="R48" s="68">
        <f t="shared" si="33"/>
        <v>350175</v>
      </c>
      <c r="S48" s="68">
        <f t="shared" si="30"/>
        <v>315525</v>
      </c>
      <c r="T48" s="68">
        <f t="shared" si="34"/>
        <v>342558.22619931254</v>
      </c>
      <c r="U48" s="68">
        <f t="shared" si="35"/>
        <v>92502.523614223624</v>
      </c>
      <c r="V48" s="69">
        <f t="shared" si="36"/>
        <v>0.26416084418997249</v>
      </c>
      <c r="W48" s="231">
        <f>+P48</f>
        <v>280000</v>
      </c>
      <c r="X48" s="231">
        <f t="shared" si="32"/>
        <v>2800000</v>
      </c>
      <c r="Y48" s="219" t="s">
        <v>173</v>
      </c>
      <c r="Z48" s="231">
        <v>5</v>
      </c>
      <c r="AA48" s="231">
        <f t="shared" si="37"/>
        <v>1400000</v>
      </c>
      <c r="AB48" s="233">
        <v>0.5</v>
      </c>
      <c r="AC48" s="231">
        <f t="shared" si="38"/>
        <v>5</v>
      </c>
      <c r="AD48" s="233">
        <v>0.5</v>
      </c>
      <c r="AF48" s="65">
        <f t="shared" si="6"/>
        <v>50</v>
      </c>
      <c r="AG48" s="65">
        <f t="shared" si="7"/>
        <v>50</v>
      </c>
      <c r="AH48" s="64">
        <v>5</v>
      </c>
      <c r="AI48" s="73">
        <f t="shared" si="8"/>
        <v>1400000</v>
      </c>
    </row>
    <row r="49" spans="1:35" ht="170.25" customHeight="1" x14ac:dyDescent="0.25">
      <c r="A49" s="150">
        <v>38</v>
      </c>
      <c r="B49" s="151">
        <v>54621</v>
      </c>
      <c r="C49" s="318" t="s">
        <v>90</v>
      </c>
      <c r="D49" s="318" t="s">
        <v>91</v>
      </c>
      <c r="E49" s="151" t="s">
        <v>31</v>
      </c>
      <c r="F49" s="150">
        <v>0</v>
      </c>
      <c r="G49" s="152">
        <v>8</v>
      </c>
      <c r="H49" s="152">
        <v>8</v>
      </c>
      <c r="I49" s="153" t="s">
        <v>64</v>
      </c>
      <c r="J49" s="68">
        <v>1000000</v>
      </c>
      <c r="K49" s="68">
        <f t="shared" si="26"/>
        <v>8000000</v>
      </c>
      <c r="L49" s="68">
        <v>520000</v>
      </c>
      <c r="M49" s="68">
        <f t="shared" si="27"/>
        <v>4160000</v>
      </c>
      <c r="N49" s="68">
        <v>630315</v>
      </c>
      <c r="O49" s="68">
        <f t="shared" si="28"/>
        <v>5042520</v>
      </c>
      <c r="P49" s="68">
        <f t="shared" si="39"/>
        <v>520000</v>
      </c>
      <c r="Q49" s="68">
        <f t="shared" si="39"/>
        <v>4160000</v>
      </c>
      <c r="R49" s="68">
        <f t="shared" si="33"/>
        <v>716771.66666666663</v>
      </c>
      <c r="S49" s="68">
        <f t="shared" si="30"/>
        <v>630315</v>
      </c>
      <c r="T49" s="68">
        <f t="shared" si="34"/>
        <v>689477.86586189584</v>
      </c>
      <c r="U49" s="68">
        <f t="shared" si="35"/>
        <v>251408.16694835786</v>
      </c>
      <c r="V49" s="69">
        <f t="shared" si="36"/>
        <v>0.35075070435962807</v>
      </c>
      <c r="W49" s="231">
        <f>+P49</f>
        <v>520000</v>
      </c>
      <c r="X49" s="231">
        <f t="shared" si="32"/>
        <v>4160000</v>
      </c>
      <c r="Y49" s="219" t="s">
        <v>173</v>
      </c>
      <c r="Z49" s="231">
        <v>3</v>
      </c>
      <c r="AA49" s="231">
        <f t="shared" si="37"/>
        <v>1560000</v>
      </c>
      <c r="AB49" s="233">
        <v>0.375</v>
      </c>
      <c r="AC49" s="231">
        <f t="shared" si="38"/>
        <v>5</v>
      </c>
      <c r="AD49" s="233">
        <v>0.625</v>
      </c>
      <c r="AF49" s="65">
        <f t="shared" si="6"/>
        <v>37.5</v>
      </c>
      <c r="AG49" s="65">
        <f t="shared" si="7"/>
        <v>62.5</v>
      </c>
      <c r="AH49" s="64">
        <v>3</v>
      </c>
      <c r="AI49" s="73">
        <f t="shared" si="8"/>
        <v>1560000</v>
      </c>
    </row>
    <row r="50" spans="1:35" ht="81.75" customHeight="1" x14ac:dyDescent="0.25">
      <c r="A50" s="150">
        <v>39</v>
      </c>
      <c r="B50" s="151">
        <v>54621</v>
      </c>
      <c r="C50" s="318" t="s">
        <v>92</v>
      </c>
      <c r="D50" s="318" t="s">
        <v>93</v>
      </c>
      <c r="E50" s="151" t="s">
        <v>31</v>
      </c>
      <c r="F50" s="150">
        <v>0</v>
      </c>
      <c r="G50" s="152">
        <v>14</v>
      </c>
      <c r="H50" s="152">
        <v>14</v>
      </c>
      <c r="I50" s="153" t="s">
        <v>64</v>
      </c>
      <c r="J50" s="72">
        <v>260000</v>
      </c>
      <c r="K50" s="72">
        <f t="shared" si="26"/>
        <v>3640000</v>
      </c>
      <c r="L50" s="72">
        <v>390000</v>
      </c>
      <c r="M50" s="72">
        <f t="shared" si="27"/>
        <v>5460000</v>
      </c>
      <c r="N50" s="72">
        <v>682002</v>
      </c>
      <c r="O50" s="68">
        <f t="shared" si="28"/>
        <v>9548028</v>
      </c>
      <c r="P50" s="68">
        <f t="shared" si="39"/>
        <v>260000</v>
      </c>
      <c r="Q50" s="68">
        <f t="shared" si="39"/>
        <v>3640000</v>
      </c>
      <c r="R50" s="68">
        <f t="shared" si="33"/>
        <v>444000.66666666669</v>
      </c>
      <c r="S50" s="68">
        <f t="shared" si="30"/>
        <v>390000</v>
      </c>
      <c r="T50" s="68">
        <f t="shared" si="34"/>
        <v>410463.49091240385</v>
      </c>
      <c r="U50" s="68">
        <f t="shared" si="35"/>
        <v>216121.43808825008</v>
      </c>
      <c r="V50" s="69">
        <f t="shared" si="36"/>
        <v>0.48675926482448995</v>
      </c>
      <c r="W50" s="231">
        <f t="shared" si="31"/>
        <v>444000.66666666669</v>
      </c>
      <c r="X50" s="231">
        <f t="shared" si="32"/>
        <v>6216009.333333334</v>
      </c>
      <c r="Y50" s="220" t="s">
        <v>166</v>
      </c>
      <c r="Z50" s="231">
        <v>5</v>
      </c>
      <c r="AA50" s="231">
        <f t="shared" si="37"/>
        <v>2220003.3333333335</v>
      </c>
      <c r="AB50" s="233">
        <v>0.35709999999999997</v>
      </c>
      <c r="AC50" s="231">
        <f t="shared" si="38"/>
        <v>9</v>
      </c>
      <c r="AD50" s="233">
        <v>0.64290000000000003</v>
      </c>
      <c r="AF50" s="65">
        <f t="shared" si="6"/>
        <v>35.714285714285715</v>
      </c>
      <c r="AG50" s="65">
        <f t="shared" si="7"/>
        <v>64.285714285714278</v>
      </c>
      <c r="AH50" s="64">
        <v>5</v>
      </c>
      <c r="AI50" s="73">
        <f t="shared" si="8"/>
        <v>2220003.3333333335</v>
      </c>
    </row>
    <row r="51" spans="1:35" ht="42.75" customHeight="1" x14ac:dyDescent="0.25">
      <c r="A51" s="150">
        <v>40</v>
      </c>
      <c r="B51" s="151">
        <v>54621</v>
      </c>
      <c r="C51" s="318" t="s">
        <v>94</v>
      </c>
      <c r="D51" s="318"/>
      <c r="E51" s="151" t="s">
        <v>39</v>
      </c>
      <c r="F51" s="150">
        <v>0</v>
      </c>
      <c r="G51" s="152">
        <v>50</v>
      </c>
      <c r="H51" s="152">
        <v>50</v>
      </c>
      <c r="I51" s="153" t="s">
        <v>64</v>
      </c>
      <c r="J51" s="72">
        <v>45000</v>
      </c>
      <c r="K51" s="72">
        <f t="shared" si="26"/>
        <v>2250000</v>
      </c>
      <c r="L51" s="72">
        <v>104000</v>
      </c>
      <c r="M51" s="72">
        <f t="shared" si="27"/>
        <v>5200000</v>
      </c>
      <c r="N51" s="72">
        <v>70752</v>
      </c>
      <c r="O51" s="68">
        <f t="shared" si="28"/>
        <v>3537600</v>
      </c>
      <c r="P51" s="68">
        <f t="shared" si="39"/>
        <v>45000</v>
      </c>
      <c r="Q51" s="68">
        <f t="shared" si="39"/>
        <v>2250000</v>
      </c>
      <c r="R51" s="68">
        <f>AVERAGE(J51,L51,N51)</f>
        <v>73250.666666666672</v>
      </c>
      <c r="S51" s="68">
        <f>MEDIAN(J51,L51,N51)</f>
        <v>70752</v>
      </c>
      <c r="T51" s="68">
        <f>GEOMEAN(J51,L51,N51)</f>
        <v>69182.277974859782</v>
      </c>
      <c r="U51" s="68">
        <f>STDEV(J51,L51,N51)</f>
        <v>29579.257957787464</v>
      </c>
      <c r="V51" s="69">
        <f>U51/R51</f>
        <v>0.40380872016346786</v>
      </c>
      <c r="W51" s="231">
        <f>+P51</f>
        <v>45000</v>
      </c>
      <c r="X51" s="231">
        <f t="shared" si="32"/>
        <v>2250000</v>
      </c>
      <c r="Y51" s="219" t="s">
        <v>173</v>
      </c>
      <c r="Z51" s="231">
        <v>25</v>
      </c>
      <c r="AA51" s="231">
        <f t="shared" si="37"/>
        <v>1125000</v>
      </c>
      <c r="AB51" s="233">
        <v>0.5</v>
      </c>
      <c r="AC51" s="231">
        <f t="shared" si="38"/>
        <v>25</v>
      </c>
      <c r="AD51" s="233">
        <v>0.5</v>
      </c>
      <c r="AF51" s="65">
        <f t="shared" si="6"/>
        <v>50</v>
      </c>
      <c r="AG51" s="65">
        <f t="shared" si="7"/>
        <v>50</v>
      </c>
      <c r="AH51" s="64">
        <v>25</v>
      </c>
      <c r="AI51" s="73">
        <f t="shared" si="8"/>
        <v>1125000</v>
      </c>
    </row>
    <row r="52" spans="1:35" x14ac:dyDescent="0.25">
      <c r="A52" s="332" t="s">
        <v>2</v>
      </c>
      <c r="B52" s="332"/>
      <c r="C52" s="332"/>
      <c r="D52" s="332"/>
      <c r="E52" s="332" t="s">
        <v>3</v>
      </c>
      <c r="F52" s="332"/>
      <c r="G52" s="332" t="s">
        <v>4</v>
      </c>
      <c r="H52" s="332"/>
      <c r="I52" s="332"/>
      <c r="J52" s="78"/>
      <c r="K52" s="78"/>
      <c r="L52" s="78"/>
      <c r="M52" s="78"/>
      <c r="N52" s="78"/>
      <c r="O52" s="78"/>
      <c r="P52" s="78"/>
      <c r="Q52" s="78"/>
      <c r="R52" s="74"/>
      <c r="S52" s="74"/>
      <c r="T52" s="74"/>
      <c r="U52" s="74"/>
      <c r="V52" s="74"/>
      <c r="W52" s="74"/>
      <c r="X52" s="74"/>
      <c r="Y52" s="74"/>
      <c r="AF52" s="65" t="e">
        <f t="shared" si="6"/>
        <v>#DIV/0!</v>
      </c>
      <c r="AG52" s="65" t="e">
        <f t="shared" si="7"/>
        <v>#DIV/0!</v>
      </c>
      <c r="AI52" s="73"/>
    </row>
    <row r="53" spans="1:35" ht="15" customHeight="1" x14ac:dyDescent="0.25">
      <c r="A53" s="320" t="s">
        <v>95</v>
      </c>
      <c r="B53" s="320"/>
      <c r="C53" s="320"/>
      <c r="D53" s="320"/>
      <c r="E53" s="320" t="s">
        <v>96</v>
      </c>
      <c r="F53" s="320"/>
      <c r="G53" s="320"/>
      <c r="H53" s="320"/>
      <c r="I53" s="320"/>
      <c r="J53" s="262" t="s">
        <v>162</v>
      </c>
      <c r="K53" s="262"/>
      <c r="L53" s="263" t="s">
        <v>164</v>
      </c>
      <c r="M53" s="263"/>
      <c r="N53" s="264" t="s">
        <v>163</v>
      </c>
      <c r="O53" s="264"/>
      <c r="P53" s="265" t="s">
        <v>159</v>
      </c>
      <c r="Q53" s="265"/>
      <c r="R53" s="266" t="s">
        <v>166</v>
      </c>
      <c r="S53" s="331" t="s">
        <v>167</v>
      </c>
      <c r="T53" s="331" t="s">
        <v>168</v>
      </c>
      <c r="U53" s="331" t="s">
        <v>169</v>
      </c>
      <c r="V53" s="350" t="s">
        <v>174</v>
      </c>
      <c r="W53" s="271" t="s">
        <v>187</v>
      </c>
      <c r="X53" s="272"/>
      <c r="Y53" s="308" t="s">
        <v>171</v>
      </c>
      <c r="Z53" s="300" t="s">
        <v>183</v>
      </c>
      <c r="AA53" s="301"/>
      <c r="AB53" s="302"/>
      <c r="AC53" s="303" t="s">
        <v>184</v>
      </c>
      <c r="AD53" s="303"/>
      <c r="AF53" s="65" t="e">
        <f t="shared" si="6"/>
        <v>#VALUE!</v>
      </c>
      <c r="AG53" s="65" t="e">
        <f t="shared" si="7"/>
        <v>#VALUE!</v>
      </c>
      <c r="AI53" s="73"/>
    </row>
    <row r="54" spans="1:35" ht="24.75" customHeight="1" x14ac:dyDescent="0.25">
      <c r="A54" s="146" t="s">
        <v>7</v>
      </c>
      <c r="B54" s="147" t="s">
        <v>8</v>
      </c>
      <c r="C54" s="320" t="s">
        <v>9</v>
      </c>
      <c r="D54" s="320"/>
      <c r="E54" s="147" t="s">
        <v>10</v>
      </c>
      <c r="F54" s="148" t="s">
        <v>11</v>
      </c>
      <c r="G54" s="147" t="s">
        <v>12</v>
      </c>
      <c r="H54" s="148" t="s">
        <v>13</v>
      </c>
      <c r="I54" s="147" t="s">
        <v>14</v>
      </c>
      <c r="J54" s="121" t="s">
        <v>160</v>
      </c>
      <c r="K54" s="121" t="s">
        <v>161</v>
      </c>
      <c r="L54" s="122" t="s">
        <v>160</v>
      </c>
      <c r="M54" s="122" t="s">
        <v>161</v>
      </c>
      <c r="N54" s="123" t="s">
        <v>160</v>
      </c>
      <c r="O54" s="123" t="s">
        <v>161</v>
      </c>
      <c r="P54" s="76" t="s">
        <v>160</v>
      </c>
      <c r="Q54" s="76" t="s">
        <v>161</v>
      </c>
      <c r="R54" s="266"/>
      <c r="S54" s="331"/>
      <c r="T54" s="331"/>
      <c r="U54" s="331"/>
      <c r="V54" s="351"/>
      <c r="W54" s="304"/>
      <c r="X54" s="352"/>
      <c r="Y54" s="308"/>
      <c r="Z54" s="124" t="s">
        <v>185</v>
      </c>
      <c r="AA54" s="124" t="s">
        <v>161</v>
      </c>
      <c r="AB54" s="124" t="s">
        <v>186</v>
      </c>
      <c r="AC54" s="124" t="s">
        <v>185</v>
      </c>
      <c r="AD54" s="124" t="s">
        <v>186</v>
      </c>
      <c r="AF54" s="65" t="e">
        <f t="shared" si="6"/>
        <v>#VALUE!</v>
      </c>
      <c r="AG54" s="65" t="e">
        <f t="shared" si="7"/>
        <v>#VALUE!</v>
      </c>
      <c r="AI54" s="73"/>
    </row>
    <row r="55" spans="1:35" ht="34.5" customHeight="1" x14ac:dyDescent="0.25">
      <c r="A55" s="150">
        <v>41</v>
      </c>
      <c r="B55" s="150">
        <v>54740</v>
      </c>
      <c r="C55" s="327" t="s">
        <v>97</v>
      </c>
      <c r="D55" s="327" t="s">
        <v>98</v>
      </c>
      <c r="E55" s="151" t="s">
        <v>18</v>
      </c>
      <c r="F55" s="150">
        <v>0</v>
      </c>
      <c r="G55" s="152">
        <v>129.44999999999999</v>
      </c>
      <c r="H55" s="152">
        <v>129.44999999999999</v>
      </c>
      <c r="I55" s="153">
        <v>73151801</v>
      </c>
      <c r="J55" s="72">
        <v>65000</v>
      </c>
      <c r="K55" s="72">
        <f t="shared" ref="K55:K60" si="40">H55*J55</f>
        <v>8414250</v>
      </c>
      <c r="L55" s="72">
        <v>78000</v>
      </c>
      <c r="M55" s="72">
        <f t="shared" ref="M55:M60" si="41">H55*L55</f>
        <v>10097100</v>
      </c>
      <c r="N55" s="72">
        <v>69411</v>
      </c>
      <c r="O55" s="72">
        <f t="shared" ref="O55:O60" si="42">H55*N55</f>
        <v>8985253.9499999993</v>
      </c>
      <c r="P55" s="68">
        <f t="shared" ref="P55:Q60" si="43">MIN(J55,L55,N55)</f>
        <v>65000</v>
      </c>
      <c r="Q55" s="68">
        <f t="shared" si="43"/>
        <v>8414250</v>
      </c>
      <c r="R55" s="68">
        <f>AVERAGE(J55,L55,N55)</f>
        <v>70803.666666666672</v>
      </c>
      <c r="S55" s="68">
        <f>MEDIAN(J55,L55,N55)</f>
        <v>69411</v>
      </c>
      <c r="T55" s="68">
        <f>GEOMEAN(J55,L55,N55)</f>
        <v>70601.200668669349</v>
      </c>
      <c r="U55" s="68">
        <f>STDEV(J55,L55,N55)</f>
        <v>6610.9485199427572</v>
      </c>
      <c r="V55" s="69">
        <f>U55/R55</f>
        <v>9.3370143541663425E-2</v>
      </c>
      <c r="W55" s="231">
        <f>+P55</f>
        <v>65000</v>
      </c>
      <c r="X55" s="231">
        <f t="shared" ref="X55:X60" si="44">H55*W55</f>
        <v>8414250</v>
      </c>
      <c r="Y55" s="219" t="s">
        <v>173</v>
      </c>
      <c r="Z55" s="231">
        <v>67.72</v>
      </c>
      <c r="AA55" s="231">
        <f>W55*Z55</f>
        <v>4401800</v>
      </c>
      <c r="AB55" s="233">
        <v>0.52310000000000001</v>
      </c>
      <c r="AC55" s="231">
        <f>H55-Z55</f>
        <v>61.72999999999999</v>
      </c>
      <c r="AD55" s="233">
        <v>0.47689999999999999</v>
      </c>
      <c r="AF55" s="65">
        <f t="shared" si="6"/>
        <v>52.313634607956743</v>
      </c>
      <c r="AG55" s="65">
        <f t="shared" si="7"/>
        <v>47.686365392043257</v>
      </c>
      <c r="AH55" s="64">
        <v>67.72</v>
      </c>
      <c r="AI55" s="73">
        <f t="shared" si="8"/>
        <v>4401800</v>
      </c>
    </row>
    <row r="56" spans="1:35" ht="45" customHeight="1" x14ac:dyDescent="0.25">
      <c r="A56" s="150">
        <v>42</v>
      </c>
      <c r="B56" s="151">
        <v>54730</v>
      </c>
      <c r="C56" s="328" t="s">
        <v>99</v>
      </c>
      <c r="D56" s="328" t="s">
        <v>100</v>
      </c>
      <c r="E56" s="151" t="s">
        <v>18</v>
      </c>
      <c r="F56" s="150">
        <v>0</v>
      </c>
      <c r="G56" s="152">
        <v>375.69</v>
      </c>
      <c r="H56" s="152">
        <v>375.69</v>
      </c>
      <c r="I56" s="153">
        <v>72151303</v>
      </c>
      <c r="J56" s="72">
        <v>29000</v>
      </c>
      <c r="K56" s="72">
        <f t="shared" si="40"/>
        <v>10895010</v>
      </c>
      <c r="L56" s="72">
        <v>78000</v>
      </c>
      <c r="M56" s="72">
        <f t="shared" si="41"/>
        <v>29303820</v>
      </c>
      <c r="N56" s="72">
        <v>23817</v>
      </c>
      <c r="O56" s="72">
        <f t="shared" si="42"/>
        <v>8947808.7300000004</v>
      </c>
      <c r="P56" s="68">
        <f t="shared" si="43"/>
        <v>23817</v>
      </c>
      <c r="Q56" s="68">
        <f t="shared" si="43"/>
        <v>8947808.7300000004</v>
      </c>
      <c r="R56" s="68">
        <f t="shared" ref="R56:R60" si="45">AVERAGE(J56,L56,N56)</f>
        <v>43605.666666666664</v>
      </c>
      <c r="S56" s="68">
        <f t="shared" ref="S56:S60" si="46">MEDIAN(J56,L56,N56)</f>
        <v>29000</v>
      </c>
      <c r="T56" s="68">
        <f t="shared" ref="T56:T60" si="47">GEOMEAN(J56,L56,N56)</f>
        <v>37768.223062938385</v>
      </c>
      <c r="U56" s="68">
        <f t="shared" ref="U56:U60" si="48">STDEV(J56,L56,N56)</f>
        <v>29898.88787786819</v>
      </c>
      <c r="V56" s="69">
        <f t="shared" ref="V56:V60" si="49">U56/R56</f>
        <v>0.68566519361860134</v>
      </c>
      <c r="W56" s="231">
        <f>+R56</f>
        <v>43605.666666666664</v>
      </c>
      <c r="X56" s="231">
        <f t="shared" si="44"/>
        <v>16382212.909999998</v>
      </c>
      <c r="Y56" s="220" t="s">
        <v>166</v>
      </c>
      <c r="Z56" s="231">
        <v>187.84</v>
      </c>
      <c r="AA56" s="231">
        <f t="shared" ref="AA56:AA60" si="50">W56*Z56</f>
        <v>8190888.4266666668</v>
      </c>
      <c r="AB56" s="233">
        <v>0.5</v>
      </c>
      <c r="AC56" s="231">
        <f t="shared" ref="AC56:AC60" si="51">H56-Z56</f>
        <v>187.85</v>
      </c>
      <c r="AD56" s="233">
        <v>0.5</v>
      </c>
      <c r="AF56" s="65">
        <f t="shared" si="6"/>
        <v>49.99866911549416</v>
      </c>
      <c r="AG56" s="65">
        <f t="shared" si="7"/>
        <v>50.00133088450584</v>
      </c>
      <c r="AH56" s="64">
        <v>187.84</v>
      </c>
      <c r="AI56" s="73">
        <f t="shared" si="8"/>
        <v>8190888.4266666668</v>
      </c>
    </row>
    <row r="57" spans="1:35" ht="39.75" customHeight="1" x14ac:dyDescent="0.25">
      <c r="A57" s="150">
        <v>43</v>
      </c>
      <c r="B57" s="151">
        <v>54760</v>
      </c>
      <c r="C57" s="328" t="s">
        <v>101</v>
      </c>
      <c r="D57" s="328"/>
      <c r="E57" s="151" t="s">
        <v>31</v>
      </c>
      <c r="F57" s="150">
        <v>0</v>
      </c>
      <c r="G57" s="152">
        <v>8</v>
      </c>
      <c r="H57" s="152">
        <v>8</v>
      </c>
      <c r="I57" s="153">
        <v>72154032</v>
      </c>
      <c r="J57" s="72">
        <v>340000</v>
      </c>
      <c r="K57" s="72">
        <f t="shared" si="40"/>
        <v>2720000</v>
      </c>
      <c r="L57" s="72">
        <v>91000</v>
      </c>
      <c r="M57" s="72">
        <f t="shared" si="41"/>
        <v>728000</v>
      </c>
      <c r="N57" s="72">
        <v>228120</v>
      </c>
      <c r="O57" s="72">
        <f t="shared" si="42"/>
        <v>1824960</v>
      </c>
      <c r="P57" s="68">
        <f t="shared" si="43"/>
        <v>91000</v>
      </c>
      <c r="Q57" s="68">
        <f t="shared" si="43"/>
        <v>728000</v>
      </c>
      <c r="R57" s="68">
        <f t="shared" si="45"/>
        <v>219706.66666666666</v>
      </c>
      <c r="S57" s="68">
        <f t="shared" si="46"/>
        <v>228120</v>
      </c>
      <c r="T57" s="68">
        <f t="shared" si="47"/>
        <v>191820.29626724054</v>
      </c>
      <c r="U57" s="68">
        <f t="shared" si="48"/>
        <v>124713.02311039263</v>
      </c>
      <c r="V57" s="69">
        <f t="shared" si="49"/>
        <v>0.56763422340571967</v>
      </c>
      <c r="W57" s="231">
        <f>+R57</f>
        <v>219706.66666666666</v>
      </c>
      <c r="X57" s="231">
        <f t="shared" si="44"/>
        <v>1757653.3333333333</v>
      </c>
      <c r="Y57" s="220" t="s">
        <v>166</v>
      </c>
      <c r="Z57" s="231">
        <v>3</v>
      </c>
      <c r="AA57" s="231">
        <f t="shared" si="50"/>
        <v>659120</v>
      </c>
      <c r="AB57" s="233">
        <v>0.375</v>
      </c>
      <c r="AC57" s="231">
        <f t="shared" si="51"/>
        <v>5</v>
      </c>
      <c r="AD57" s="233">
        <v>0.625</v>
      </c>
      <c r="AF57" s="65">
        <f t="shared" si="6"/>
        <v>37.5</v>
      </c>
      <c r="AG57" s="65">
        <f t="shared" si="7"/>
        <v>62.5</v>
      </c>
      <c r="AH57" s="64">
        <v>3</v>
      </c>
      <c r="AI57" s="73">
        <f t="shared" si="8"/>
        <v>659120</v>
      </c>
    </row>
    <row r="58" spans="1:35" ht="30" customHeight="1" x14ac:dyDescent="0.25">
      <c r="A58" s="150">
        <v>44</v>
      </c>
      <c r="B58" s="151">
        <v>54760</v>
      </c>
      <c r="C58" s="328" t="s">
        <v>102</v>
      </c>
      <c r="D58" s="328" t="s">
        <v>103</v>
      </c>
      <c r="E58" s="151" t="s">
        <v>18</v>
      </c>
      <c r="F58" s="150">
        <v>0</v>
      </c>
      <c r="G58" s="152">
        <v>10</v>
      </c>
      <c r="H58" s="152">
        <v>10</v>
      </c>
      <c r="I58" s="153">
        <v>72154032</v>
      </c>
      <c r="J58" s="72">
        <v>34000</v>
      </c>
      <c r="K58" s="72">
        <f t="shared" si="40"/>
        <v>340000</v>
      </c>
      <c r="L58" s="72">
        <v>104000</v>
      </c>
      <c r="M58" s="72">
        <f t="shared" si="41"/>
        <v>1040000</v>
      </c>
      <c r="N58" s="72">
        <v>924800</v>
      </c>
      <c r="O58" s="72">
        <f t="shared" si="42"/>
        <v>9248000</v>
      </c>
      <c r="P58" s="68">
        <f t="shared" si="43"/>
        <v>34000</v>
      </c>
      <c r="Q58" s="68">
        <f t="shared" si="43"/>
        <v>340000</v>
      </c>
      <c r="R58" s="68">
        <f t="shared" si="45"/>
        <v>354266.66666666669</v>
      </c>
      <c r="S58" s="68">
        <f t="shared" si="46"/>
        <v>104000</v>
      </c>
      <c r="T58" s="68">
        <f t="shared" si="47"/>
        <v>148429.4320963104</v>
      </c>
      <c r="U58" s="68">
        <f t="shared" si="48"/>
        <v>495334.44593863381</v>
      </c>
      <c r="V58" s="69">
        <f t="shared" si="49"/>
        <v>1.3981965918478561</v>
      </c>
      <c r="W58" s="231">
        <f>+R58</f>
        <v>354266.66666666669</v>
      </c>
      <c r="X58" s="231">
        <f t="shared" si="44"/>
        <v>3542666.666666667</v>
      </c>
      <c r="Y58" s="220" t="s">
        <v>166</v>
      </c>
      <c r="Z58" s="231">
        <v>4</v>
      </c>
      <c r="AA58" s="231">
        <f t="shared" si="50"/>
        <v>1417066.6666666667</v>
      </c>
      <c r="AB58" s="233">
        <v>0.4</v>
      </c>
      <c r="AC58" s="231">
        <f t="shared" si="51"/>
        <v>6</v>
      </c>
      <c r="AD58" s="233">
        <v>0.6</v>
      </c>
      <c r="AF58" s="65">
        <f t="shared" si="6"/>
        <v>40</v>
      </c>
      <c r="AG58" s="65">
        <f t="shared" si="7"/>
        <v>60</v>
      </c>
      <c r="AH58" s="64">
        <v>4</v>
      </c>
      <c r="AI58" s="73">
        <f t="shared" si="8"/>
        <v>1417066.6666666667</v>
      </c>
    </row>
    <row r="59" spans="1:35" ht="36.75" customHeight="1" x14ac:dyDescent="0.25">
      <c r="A59" s="150">
        <v>45</v>
      </c>
      <c r="B59" s="151">
        <v>54760</v>
      </c>
      <c r="C59" s="328" t="s">
        <v>104</v>
      </c>
      <c r="D59" s="328" t="s">
        <v>105</v>
      </c>
      <c r="E59" s="151" t="s">
        <v>18</v>
      </c>
      <c r="F59" s="150">
        <v>0</v>
      </c>
      <c r="G59" s="152">
        <v>20</v>
      </c>
      <c r="H59" s="152">
        <v>20</v>
      </c>
      <c r="I59" s="153">
        <v>72153605</v>
      </c>
      <c r="J59" s="72">
        <v>27000</v>
      </c>
      <c r="K59" s="72">
        <f t="shared" si="40"/>
        <v>540000</v>
      </c>
      <c r="L59" s="72">
        <v>78000</v>
      </c>
      <c r="M59" s="72">
        <f t="shared" si="41"/>
        <v>1560000</v>
      </c>
      <c r="N59" s="72">
        <v>401830</v>
      </c>
      <c r="O59" s="72">
        <f t="shared" si="42"/>
        <v>8036600</v>
      </c>
      <c r="P59" s="68">
        <f t="shared" si="43"/>
        <v>27000</v>
      </c>
      <c r="Q59" s="68">
        <f t="shared" si="43"/>
        <v>540000</v>
      </c>
      <c r="R59" s="68">
        <f t="shared" si="45"/>
        <v>168943.33333333334</v>
      </c>
      <c r="S59" s="68">
        <f t="shared" si="46"/>
        <v>78000</v>
      </c>
      <c r="T59" s="68">
        <f t="shared" si="47"/>
        <v>94587.462487789249</v>
      </c>
      <c r="U59" s="68">
        <f t="shared" si="48"/>
        <v>203291.41554264739</v>
      </c>
      <c r="V59" s="69">
        <f t="shared" si="49"/>
        <v>1.2033112614248211</v>
      </c>
      <c r="W59" s="231">
        <f>+R59</f>
        <v>168943.33333333334</v>
      </c>
      <c r="X59" s="231">
        <f t="shared" si="44"/>
        <v>3378866.666666667</v>
      </c>
      <c r="Y59" s="220" t="s">
        <v>166</v>
      </c>
      <c r="Z59" s="231">
        <v>10</v>
      </c>
      <c r="AA59" s="231">
        <f t="shared" si="50"/>
        <v>1689433.3333333335</v>
      </c>
      <c r="AB59" s="233">
        <v>0.5</v>
      </c>
      <c r="AC59" s="231">
        <f t="shared" si="51"/>
        <v>10</v>
      </c>
      <c r="AD59" s="233">
        <v>0.5</v>
      </c>
      <c r="AF59" s="65">
        <f t="shared" si="6"/>
        <v>50</v>
      </c>
      <c r="AG59" s="65">
        <f t="shared" si="7"/>
        <v>50</v>
      </c>
      <c r="AH59" s="64">
        <v>10</v>
      </c>
      <c r="AI59" s="73">
        <f t="shared" si="8"/>
        <v>1689433.3333333335</v>
      </c>
    </row>
    <row r="60" spans="1:35" ht="34.5" customHeight="1" x14ac:dyDescent="0.25">
      <c r="A60" s="150">
        <v>46</v>
      </c>
      <c r="B60" s="151">
        <v>54760</v>
      </c>
      <c r="C60" s="329" t="s">
        <v>106</v>
      </c>
      <c r="D60" s="330" t="s">
        <v>107</v>
      </c>
      <c r="E60" s="151" t="s">
        <v>31</v>
      </c>
      <c r="F60" s="150">
        <v>0</v>
      </c>
      <c r="G60" s="152">
        <v>10</v>
      </c>
      <c r="H60" s="152">
        <v>10</v>
      </c>
      <c r="I60" s="153">
        <v>72153605</v>
      </c>
      <c r="J60" s="72">
        <v>420000</v>
      </c>
      <c r="K60" s="72">
        <f t="shared" si="40"/>
        <v>4200000</v>
      </c>
      <c r="L60" s="72">
        <v>455000</v>
      </c>
      <c r="M60" s="72">
        <f t="shared" si="41"/>
        <v>4550000</v>
      </c>
      <c r="N60" s="72">
        <v>2264860</v>
      </c>
      <c r="O60" s="72">
        <f t="shared" si="42"/>
        <v>22648600</v>
      </c>
      <c r="P60" s="70">
        <f t="shared" si="43"/>
        <v>420000</v>
      </c>
      <c r="Q60" s="68">
        <f t="shared" si="43"/>
        <v>4200000</v>
      </c>
      <c r="R60" s="68">
        <f t="shared" si="45"/>
        <v>1046620</v>
      </c>
      <c r="S60" s="68">
        <f t="shared" si="46"/>
        <v>455000</v>
      </c>
      <c r="T60" s="68">
        <f t="shared" si="47"/>
        <v>756427.57020526507</v>
      </c>
      <c r="U60" s="68">
        <f t="shared" si="48"/>
        <v>1055171.9164193103</v>
      </c>
      <c r="V60" s="69">
        <f t="shared" si="49"/>
        <v>1.0081709850942178</v>
      </c>
      <c r="W60" s="236">
        <f>+P60</f>
        <v>420000</v>
      </c>
      <c r="X60" s="231">
        <f t="shared" si="44"/>
        <v>4200000</v>
      </c>
      <c r="Y60" s="238" t="s">
        <v>173</v>
      </c>
      <c r="Z60" s="231">
        <v>3</v>
      </c>
      <c r="AA60" s="231">
        <f t="shared" si="50"/>
        <v>1260000</v>
      </c>
      <c r="AB60" s="233">
        <v>0.3</v>
      </c>
      <c r="AC60" s="231">
        <f t="shared" si="51"/>
        <v>7</v>
      </c>
      <c r="AD60" s="240">
        <v>0.7</v>
      </c>
      <c r="AF60" s="65">
        <f t="shared" si="6"/>
        <v>30</v>
      </c>
      <c r="AG60" s="65">
        <f t="shared" si="7"/>
        <v>70</v>
      </c>
      <c r="AH60" s="64">
        <v>3</v>
      </c>
      <c r="AI60" s="73">
        <f t="shared" si="8"/>
        <v>1260000</v>
      </c>
    </row>
    <row r="61" spans="1:35" x14ac:dyDescent="0.25">
      <c r="A61" s="158"/>
      <c r="B61" s="162"/>
      <c r="C61" s="163"/>
      <c r="D61" s="163"/>
      <c r="E61" s="164"/>
      <c r="F61" s="158"/>
      <c r="G61" s="165"/>
      <c r="H61" s="165"/>
      <c r="I61" s="161"/>
      <c r="J61" s="78"/>
      <c r="K61" s="78"/>
      <c r="L61" s="78"/>
      <c r="M61" s="78"/>
      <c r="N61" s="78"/>
      <c r="O61" s="78"/>
      <c r="P61" s="78"/>
      <c r="Q61" s="78"/>
      <c r="R61" s="74"/>
      <c r="S61" s="74"/>
      <c r="T61" s="74"/>
      <c r="U61" s="74"/>
      <c r="V61" s="74"/>
      <c r="W61" s="74"/>
      <c r="X61" s="74"/>
      <c r="Y61" s="74"/>
      <c r="AF61" s="65" t="e">
        <f t="shared" si="6"/>
        <v>#DIV/0!</v>
      </c>
      <c r="AG61" s="65" t="e">
        <f t="shared" si="7"/>
        <v>#DIV/0!</v>
      </c>
      <c r="AI61" s="73"/>
    </row>
    <row r="62" spans="1:35" x14ac:dyDescent="0.25">
      <c r="A62" s="166" t="s">
        <v>108</v>
      </c>
      <c r="B62" s="166"/>
      <c r="C62" s="166"/>
      <c r="D62" s="166"/>
      <c r="E62" s="335" t="s">
        <v>1</v>
      </c>
      <c r="F62" s="335"/>
      <c r="G62" s="335"/>
      <c r="H62" s="335"/>
      <c r="I62" s="222">
        <v>164000001829</v>
      </c>
      <c r="J62" s="78"/>
      <c r="K62" s="78"/>
      <c r="L62" s="78"/>
      <c r="M62" s="78"/>
      <c r="N62" s="78"/>
      <c r="O62" s="78"/>
      <c r="P62" s="78"/>
      <c r="Q62" s="78"/>
      <c r="R62" s="74"/>
      <c r="S62" s="74"/>
      <c r="T62" s="74"/>
      <c r="U62" s="74"/>
      <c r="V62" s="74"/>
      <c r="W62" s="74"/>
      <c r="X62" s="74"/>
      <c r="Y62" s="74"/>
      <c r="AF62" s="65" t="e">
        <f t="shared" si="6"/>
        <v>#DIV/0!</v>
      </c>
      <c r="AG62" s="65" t="e">
        <f t="shared" si="7"/>
        <v>#DIV/0!</v>
      </c>
      <c r="AI62" s="73"/>
    </row>
    <row r="63" spans="1:35" x14ac:dyDescent="0.25">
      <c r="A63" s="320" t="s">
        <v>2</v>
      </c>
      <c r="B63" s="320"/>
      <c r="C63" s="320"/>
      <c r="D63" s="320"/>
      <c r="E63" s="320" t="s">
        <v>3</v>
      </c>
      <c r="F63" s="320"/>
      <c r="G63" s="320" t="s">
        <v>4</v>
      </c>
      <c r="H63" s="320"/>
      <c r="I63" s="320"/>
      <c r="J63" s="78"/>
      <c r="K63" s="78"/>
      <c r="L63" s="78"/>
      <c r="M63" s="78"/>
      <c r="N63" s="78"/>
      <c r="O63" s="78"/>
      <c r="P63" s="78"/>
      <c r="Q63" s="78"/>
      <c r="R63" s="74"/>
      <c r="S63" s="74"/>
      <c r="T63" s="74"/>
      <c r="U63" s="74"/>
      <c r="V63" s="74"/>
      <c r="W63" s="74"/>
      <c r="X63" s="74"/>
      <c r="Y63" s="74"/>
      <c r="AF63" s="65" t="e">
        <f t="shared" si="6"/>
        <v>#DIV/0!</v>
      </c>
      <c r="AG63" s="65" t="e">
        <f t="shared" si="7"/>
        <v>#DIV/0!</v>
      </c>
      <c r="AI63" s="73"/>
    </row>
    <row r="64" spans="1:35" ht="15" customHeight="1" x14ac:dyDescent="0.25">
      <c r="A64" s="344" t="s">
        <v>27</v>
      </c>
      <c r="B64" s="345"/>
      <c r="C64" s="345"/>
      <c r="D64" s="346"/>
      <c r="E64" s="320" t="s">
        <v>28</v>
      </c>
      <c r="F64" s="320"/>
      <c r="G64" s="320"/>
      <c r="H64" s="320"/>
      <c r="I64" s="320"/>
      <c r="J64" s="262" t="s">
        <v>162</v>
      </c>
      <c r="K64" s="262"/>
      <c r="L64" s="263" t="s">
        <v>164</v>
      </c>
      <c r="M64" s="263"/>
      <c r="N64" s="264" t="s">
        <v>163</v>
      </c>
      <c r="O64" s="264"/>
      <c r="P64" s="265" t="s">
        <v>159</v>
      </c>
      <c r="Q64" s="265"/>
      <c r="R64" s="266" t="s">
        <v>166</v>
      </c>
      <c r="S64" s="331" t="s">
        <v>167</v>
      </c>
      <c r="T64" s="331" t="s">
        <v>168</v>
      </c>
      <c r="U64" s="331" t="s">
        <v>169</v>
      </c>
      <c r="V64" s="350" t="s">
        <v>174</v>
      </c>
      <c r="W64" s="271" t="s">
        <v>187</v>
      </c>
      <c r="X64" s="111"/>
      <c r="Y64" s="308" t="s">
        <v>171</v>
      </c>
      <c r="Z64" s="300" t="s">
        <v>183</v>
      </c>
      <c r="AA64" s="301"/>
      <c r="AB64" s="302"/>
      <c r="AC64" s="303" t="s">
        <v>184</v>
      </c>
      <c r="AD64" s="303"/>
      <c r="AF64" s="65" t="e">
        <f t="shared" si="6"/>
        <v>#VALUE!</v>
      </c>
      <c r="AG64" s="65" t="e">
        <f t="shared" si="7"/>
        <v>#VALUE!</v>
      </c>
      <c r="AI64" s="73"/>
    </row>
    <row r="65" spans="1:35" ht="33.75" customHeight="1" x14ac:dyDescent="0.25">
      <c r="A65" s="147" t="s">
        <v>7</v>
      </c>
      <c r="B65" s="147" t="s">
        <v>8</v>
      </c>
      <c r="C65" s="320" t="s">
        <v>9</v>
      </c>
      <c r="D65" s="320"/>
      <c r="E65" s="147" t="s">
        <v>10</v>
      </c>
      <c r="F65" s="148" t="s">
        <v>11</v>
      </c>
      <c r="G65" s="147" t="s">
        <v>12</v>
      </c>
      <c r="H65" s="148" t="s">
        <v>13</v>
      </c>
      <c r="I65" s="147" t="s">
        <v>14</v>
      </c>
      <c r="J65" s="121" t="s">
        <v>160</v>
      </c>
      <c r="K65" s="121" t="s">
        <v>161</v>
      </c>
      <c r="L65" s="122" t="s">
        <v>160</v>
      </c>
      <c r="M65" s="122" t="s">
        <v>161</v>
      </c>
      <c r="N65" s="123" t="s">
        <v>160</v>
      </c>
      <c r="O65" s="123" t="s">
        <v>161</v>
      </c>
      <c r="P65" s="76" t="s">
        <v>160</v>
      </c>
      <c r="Q65" s="76" t="s">
        <v>161</v>
      </c>
      <c r="R65" s="266"/>
      <c r="S65" s="331"/>
      <c r="T65" s="331"/>
      <c r="U65" s="331"/>
      <c r="V65" s="351"/>
      <c r="W65" s="304"/>
      <c r="X65" s="112" t="s">
        <v>161</v>
      </c>
      <c r="Y65" s="308"/>
      <c r="Z65" s="124" t="s">
        <v>185</v>
      </c>
      <c r="AA65" s="124" t="s">
        <v>161</v>
      </c>
      <c r="AB65" s="124" t="s">
        <v>186</v>
      </c>
      <c r="AC65" s="124" t="s">
        <v>185</v>
      </c>
      <c r="AD65" s="124" t="s">
        <v>186</v>
      </c>
      <c r="AF65" s="65" t="e">
        <f t="shared" si="6"/>
        <v>#VALUE!</v>
      </c>
      <c r="AG65" s="65" t="e">
        <f t="shared" si="7"/>
        <v>#VALUE!</v>
      </c>
      <c r="AI65" s="73"/>
    </row>
    <row r="66" spans="1:35" ht="36" customHeight="1" x14ac:dyDescent="0.25">
      <c r="A66" s="150">
        <v>47</v>
      </c>
      <c r="B66" s="150">
        <v>54560</v>
      </c>
      <c r="C66" s="328" t="s">
        <v>109</v>
      </c>
      <c r="D66" s="328" t="s">
        <v>110</v>
      </c>
      <c r="E66" s="151" t="s">
        <v>18</v>
      </c>
      <c r="F66" s="150">
        <v>0</v>
      </c>
      <c r="G66" s="152">
        <v>106</v>
      </c>
      <c r="H66" s="152">
        <v>106</v>
      </c>
      <c r="I66" s="153">
        <v>72152504</v>
      </c>
      <c r="J66" s="68">
        <v>65000</v>
      </c>
      <c r="K66" s="68">
        <f t="shared" ref="K66:K73" si="52">H66*J66</f>
        <v>6890000</v>
      </c>
      <c r="L66" s="68">
        <v>104000</v>
      </c>
      <c r="M66" s="68">
        <f t="shared" ref="M66:M73" si="53">H66*L66</f>
        <v>11024000</v>
      </c>
      <c r="N66" s="68">
        <v>79300</v>
      </c>
      <c r="O66" s="68">
        <f t="shared" ref="O66:O73" si="54">H66*N66</f>
        <v>8405800</v>
      </c>
      <c r="P66" s="68">
        <f t="shared" ref="P66:Q73" si="55">MIN(J66,L66,N66)</f>
        <v>65000</v>
      </c>
      <c r="Q66" s="68">
        <f t="shared" si="55"/>
        <v>6890000</v>
      </c>
      <c r="R66" s="68">
        <f>AVERAGE(J66,L66,N66)</f>
        <v>82766.666666666672</v>
      </c>
      <c r="S66" s="68">
        <f>MEDIAN(J66,L66,N66)</f>
        <v>79300</v>
      </c>
      <c r="T66" s="68">
        <f>GEOMEAN(J66,L66,N66)</f>
        <v>81234.397003841164</v>
      </c>
      <c r="U66" s="68">
        <f>STDEV(J66,L66,N66)</f>
        <v>19729.757558909179</v>
      </c>
      <c r="V66" s="125">
        <f>U66/R66</f>
        <v>0.23837806152528207</v>
      </c>
      <c r="W66" s="231">
        <f t="shared" ref="W66:W71" si="56">+P66</f>
        <v>65000</v>
      </c>
      <c r="X66" s="231">
        <f t="shared" ref="X66:X73" si="57">H66*W66</f>
        <v>6890000</v>
      </c>
      <c r="Y66" s="219" t="s">
        <v>173</v>
      </c>
      <c r="Z66" s="231">
        <v>60</v>
      </c>
      <c r="AA66" s="231">
        <f>W66*Z66</f>
        <v>3900000</v>
      </c>
      <c r="AB66" s="233">
        <v>0.56599999999999995</v>
      </c>
      <c r="AC66" s="231">
        <f>H66-Z66</f>
        <v>46</v>
      </c>
      <c r="AD66" s="233">
        <v>0.434</v>
      </c>
      <c r="AF66" s="65">
        <f t="shared" si="6"/>
        <v>56.60377358490566</v>
      </c>
      <c r="AG66" s="65">
        <f t="shared" si="7"/>
        <v>43.39622641509434</v>
      </c>
      <c r="AH66" s="64">
        <v>60</v>
      </c>
      <c r="AI66" s="73">
        <f t="shared" si="8"/>
        <v>3900000</v>
      </c>
    </row>
    <row r="67" spans="1:35" ht="27" customHeight="1" x14ac:dyDescent="0.25">
      <c r="A67" s="150">
        <v>48</v>
      </c>
      <c r="B67" s="150">
        <v>54560</v>
      </c>
      <c r="C67" s="328" t="s">
        <v>111</v>
      </c>
      <c r="D67" s="328"/>
      <c r="E67" s="151" t="s">
        <v>18</v>
      </c>
      <c r="F67" s="150">
        <v>0</v>
      </c>
      <c r="G67" s="152">
        <v>364</v>
      </c>
      <c r="H67" s="152">
        <v>364</v>
      </c>
      <c r="I67" s="153">
        <v>72101501</v>
      </c>
      <c r="J67" s="68">
        <v>12000</v>
      </c>
      <c r="K67" s="68">
        <f t="shared" si="52"/>
        <v>4368000</v>
      </c>
      <c r="L67" s="68">
        <v>15600</v>
      </c>
      <c r="M67" s="68">
        <f t="shared" si="53"/>
        <v>5678400</v>
      </c>
      <c r="N67" s="68">
        <v>25287</v>
      </c>
      <c r="O67" s="68">
        <f t="shared" si="54"/>
        <v>9204468</v>
      </c>
      <c r="P67" s="68">
        <f t="shared" si="55"/>
        <v>12000</v>
      </c>
      <c r="Q67" s="68">
        <f t="shared" si="55"/>
        <v>4368000</v>
      </c>
      <c r="R67" s="68">
        <f t="shared" ref="R67:R73" si="58">AVERAGE(J67,L67,N67)</f>
        <v>17629</v>
      </c>
      <c r="S67" s="68">
        <f t="shared" ref="S67:S73" si="59">MEDIAN(J67,L67,N67)</f>
        <v>15600</v>
      </c>
      <c r="T67" s="68">
        <f t="shared" ref="T67:T73" si="60">GEOMEAN(J67,L67,N67)</f>
        <v>16790.658071529262</v>
      </c>
      <c r="U67" s="68">
        <f t="shared" ref="U67:U73" si="61">STDEV(J67,L67,N67)</f>
        <v>6871.9519061180863</v>
      </c>
      <c r="V67" s="125">
        <f t="shared" ref="V67:V73" si="62">U67/R67</f>
        <v>0.38980951308174522</v>
      </c>
      <c r="W67" s="231">
        <f t="shared" si="56"/>
        <v>12000</v>
      </c>
      <c r="X67" s="231">
        <f t="shared" si="57"/>
        <v>4368000</v>
      </c>
      <c r="Y67" s="219" t="s">
        <v>173</v>
      </c>
      <c r="Z67" s="231">
        <v>150</v>
      </c>
      <c r="AA67" s="231">
        <f t="shared" ref="AA67:AA73" si="63">W67*Z67</f>
        <v>1800000</v>
      </c>
      <c r="AB67" s="233">
        <v>0.41210000000000002</v>
      </c>
      <c r="AC67" s="231">
        <f t="shared" ref="AC67:AC73" si="64">H67-Z67</f>
        <v>214</v>
      </c>
      <c r="AD67" s="233">
        <v>0.58789999999999998</v>
      </c>
      <c r="AF67" s="65">
        <f t="shared" si="6"/>
        <v>41.208791208791212</v>
      </c>
      <c r="AG67" s="65">
        <f t="shared" si="7"/>
        <v>58.791208791208788</v>
      </c>
      <c r="AH67" s="64">
        <v>150</v>
      </c>
      <c r="AI67" s="73">
        <f t="shared" si="8"/>
        <v>1800000</v>
      </c>
    </row>
    <row r="68" spans="1:35" ht="27" customHeight="1" x14ac:dyDescent="0.25">
      <c r="A68" s="150">
        <v>49</v>
      </c>
      <c r="B68" s="150">
        <v>54560</v>
      </c>
      <c r="C68" s="328" t="s">
        <v>112</v>
      </c>
      <c r="D68" s="328" t="s">
        <v>113</v>
      </c>
      <c r="E68" s="151" t="s">
        <v>18</v>
      </c>
      <c r="F68" s="150">
        <v>0</v>
      </c>
      <c r="G68" s="152">
        <v>44.32</v>
      </c>
      <c r="H68" s="152">
        <v>44.32</v>
      </c>
      <c r="I68" s="153">
        <v>72101501</v>
      </c>
      <c r="J68" s="68">
        <v>20000</v>
      </c>
      <c r="K68" s="68">
        <f t="shared" si="52"/>
        <v>886400</v>
      </c>
      <c r="L68" s="68">
        <v>28600</v>
      </c>
      <c r="M68" s="68">
        <f t="shared" si="53"/>
        <v>1267552</v>
      </c>
      <c r="N68" s="68">
        <v>37202</v>
      </c>
      <c r="O68" s="68">
        <f t="shared" si="54"/>
        <v>1648792.64</v>
      </c>
      <c r="P68" s="68">
        <f t="shared" si="55"/>
        <v>20000</v>
      </c>
      <c r="Q68" s="68">
        <f t="shared" si="55"/>
        <v>886400</v>
      </c>
      <c r="R68" s="68">
        <f t="shared" si="58"/>
        <v>28600.666666666668</v>
      </c>
      <c r="S68" s="68">
        <f t="shared" si="59"/>
        <v>28600</v>
      </c>
      <c r="T68" s="68">
        <f t="shared" si="60"/>
        <v>27711.121705305599</v>
      </c>
      <c r="U68" s="68">
        <f t="shared" si="61"/>
        <v>8601.0000193775868</v>
      </c>
      <c r="V68" s="125">
        <f t="shared" si="62"/>
        <v>0.30072725645244586</v>
      </c>
      <c r="W68" s="231">
        <f t="shared" si="56"/>
        <v>20000</v>
      </c>
      <c r="X68" s="231">
        <f t="shared" si="57"/>
        <v>886400</v>
      </c>
      <c r="Y68" s="219" t="s">
        <v>173</v>
      </c>
      <c r="Z68" s="231">
        <v>44.32</v>
      </c>
      <c r="AA68" s="231">
        <f t="shared" si="63"/>
        <v>886400</v>
      </c>
      <c r="AB68" s="233">
        <v>1</v>
      </c>
      <c r="AC68" s="231">
        <f t="shared" si="64"/>
        <v>0</v>
      </c>
      <c r="AD68" s="233">
        <v>0</v>
      </c>
      <c r="AF68" s="65">
        <f t="shared" si="6"/>
        <v>100</v>
      </c>
      <c r="AG68" s="65">
        <f t="shared" si="7"/>
        <v>0</v>
      </c>
      <c r="AH68" s="140">
        <v>44.32</v>
      </c>
      <c r="AI68" s="73">
        <f t="shared" si="8"/>
        <v>886400</v>
      </c>
    </row>
    <row r="69" spans="1:35" ht="30.75" customHeight="1" x14ac:dyDescent="0.25">
      <c r="A69" s="150">
        <v>50</v>
      </c>
      <c r="B69" s="151">
        <v>54522</v>
      </c>
      <c r="C69" s="318" t="s">
        <v>38</v>
      </c>
      <c r="D69" s="318"/>
      <c r="E69" s="151" t="s">
        <v>39</v>
      </c>
      <c r="F69" s="150">
        <v>0</v>
      </c>
      <c r="G69" s="152">
        <v>80</v>
      </c>
      <c r="H69" s="152">
        <v>80</v>
      </c>
      <c r="I69" s="153">
        <v>72152601</v>
      </c>
      <c r="J69" s="68">
        <v>35000</v>
      </c>
      <c r="K69" s="68">
        <f t="shared" si="52"/>
        <v>2800000</v>
      </c>
      <c r="L69" s="68">
        <v>52000</v>
      </c>
      <c r="M69" s="68">
        <f t="shared" si="53"/>
        <v>4160000</v>
      </c>
      <c r="N69" s="68">
        <v>85702</v>
      </c>
      <c r="O69" s="68">
        <f t="shared" si="54"/>
        <v>6856160</v>
      </c>
      <c r="P69" s="68">
        <f t="shared" si="55"/>
        <v>35000</v>
      </c>
      <c r="Q69" s="68">
        <f t="shared" si="55"/>
        <v>2800000</v>
      </c>
      <c r="R69" s="68">
        <f t="shared" si="58"/>
        <v>57567.333333333336</v>
      </c>
      <c r="S69" s="68">
        <f t="shared" si="59"/>
        <v>52000</v>
      </c>
      <c r="T69" s="68">
        <f t="shared" si="60"/>
        <v>53829.554018620489</v>
      </c>
      <c r="U69" s="68">
        <f t="shared" si="61"/>
        <v>25805.418061588018</v>
      </c>
      <c r="V69" s="125">
        <f t="shared" si="62"/>
        <v>0.4482649545735663</v>
      </c>
      <c r="W69" s="231">
        <f t="shared" si="56"/>
        <v>35000</v>
      </c>
      <c r="X69" s="231">
        <f t="shared" si="57"/>
        <v>2800000</v>
      </c>
      <c r="Y69" s="219" t="s">
        <v>173</v>
      </c>
      <c r="Z69" s="231">
        <v>68</v>
      </c>
      <c r="AA69" s="231">
        <f t="shared" si="63"/>
        <v>2380000</v>
      </c>
      <c r="AB69" s="233">
        <v>0.85</v>
      </c>
      <c r="AC69" s="231">
        <f t="shared" si="64"/>
        <v>12</v>
      </c>
      <c r="AD69" s="233">
        <v>0.15</v>
      </c>
      <c r="AF69" s="65">
        <f t="shared" si="6"/>
        <v>85</v>
      </c>
      <c r="AG69" s="65">
        <f t="shared" si="7"/>
        <v>15</v>
      </c>
      <c r="AH69" s="64">
        <v>68</v>
      </c>
      <c r="AI69" s="73">
        <f t="shared" si="8"/>
        <v>2380000</v>
      </c>
    </row>
    <row r="70" spans="1:35" ht="27.75" customHeight="1" x14ac:dyDescent="0.25">
      <c r="A70" s="150">
        <v>51</v>
      </c>
      <c r="B70" s="151">
        <v>54522</v>
      </c>
      <c r="C70" s="318" t="s">
        <v>40</v>
      </c>
      <c r="D70" s="318" t="s">
        <v>114</v>
      </c>
      <c r="E70" s="151" t="s">
        <v>18</v>
      </c>
      <c r="F70" s="150">
        <v>0</v>
      </c>
      <c r="G70" s="152">
        <v>160</v>
      </c>
      <c r="H70" s="152">
        <v>160</v>
      </c>
      <c r="I70" s="153">
        <v>72152601</v>
      </c>
      <c r="J70" s="68">
        <v>38000</v>
      </c>
      <c r="K70" s="68">
        <f t="shared" si="52"/>
        <v>6080000</v>
      </c>
      <c r="L70" s="68">
        <v>67600</v>
      </c>
      <c r="M70" s="68">
        <f t="shared" si="53"/>
        <v>10816000</v>
      </c>
      <c r="N70" s="68">
        <v>45025</v>
      </c>
      <c r="O70" s="68">
        <f t="shared" si="54"/>
        <v>7204000</v>
      </c>
      <c r="P70" s="68">
        <f t="shared" si="55"/>
        <v>38000</v>
      </c>
      <c r="Q70" s="68">
        <f t="shared" si="55"/>
        <v>6080000</v>
      </c>
      <c r="R70" s="68">
        <f t="shared" si="58"/>
        <v>50208.333333333336</v>
      </c>
      <c r="S70" s="68">
        <f t="shared" si="59"/>
        <v>45025</v>
      </c>
      <c r="T70" s="68">
        <f t="shared" si="60"/>
        <v>48722.325032866414</v>
      </c>
      <c r="U70" s="68">
        <f t="shared" si="61"/>
        <v>15465.775387394371</v>
      </c>
      <c r="V70" s="125">
        <f t="shared" si="62"/>
        <v>0.30803204091075925</v>
      </c>
      <c r="W70" s="231">
        <f t="shared" si="56"/>
        <v>38000</v>
      </c>
      <c r="X70" s="231">
        <f t="shared" si="57"/>
        <v>6080000</v>
      </c>
      <c r="Y70" s="219" t="s">
        <v>173</v>
      </c>
      <c r="Z70" s="231">
        <v>150</v>
      </c>
      <c r="AA70" s="231">
        <f t="shared" si="63"/>
        <v>5700000</v>
      </c>
      <c r="AB70" s="233">
        <v>0.9375</v>
      </c>
      <c r="AC70" s="231">
        <f t="shared" si="64"/>
        <v>10</v>
      </c>
      <c r="AD70" s="233">
        <v>6.25E-2</v>
      </c>
      <c r="AF70" s="65">
        <f t="shared" si="6"/>
        <v>93.75</v>
      </c>
      <c r="AG70" s="65">
        <f t="shared" si="7"/>
        <v>6.25</v>
      </c>
      <c r="AH70" s="64">
        <v>150</v>
      </c>
      <c r="AI70" s="73">
        <f t="shared" si="8"/>
        <v>5700000</v>
      </c>
    </row>
    <row r="71" spans="1:35" ht="29.25" customHeight="1" x14ac:dyDescent="0.25">
      <c r="A71" s="150">
        <v>52</v>
      </c>
      <c r="B71" s="150">
        <v>54560</v>
      </c>
      <c r="C71" s="327" t="s">
        <v>115</v>
      </c>
      <c r="D71" s="327"/>
      <c r="E71" s="151" t="s">
        <v>18</v>
      </c>
      <c r="F71" s="150">
        <v>0</v>
      </c>
      <c r="G71" s="152">
        <v>16.48</v>
      </c>
      <c r="H71" s="152">
        <v>16.48</v>
      </c>
      <c r="I71" s="153">
        <v>72153204</v>
      </c>
      <c r="J71" s="68">
        <v>34000</v>
      </c>
      <c r="K71" s="68">
        <f t="shared" si="52"/>
        <v>560320</v>
      </c>
      <c r="L71" s="68">
        <v>23400</v>
      </c>
      <c r="M71" s="68">
        <f t="shared" si="53"/>
        <v>385632</v>
      </c>
      <c r="N71" s="68">
        <v>51514</v>
      </c>
      <c r="O71" s="68">
        <f t="shared" si="54"/>
        <v>848950.72</v>
      </c>
      <c r="P71" s="68">
        <f t="shared" si="55"/>
        <v>23400</v>
      </c>
      <c r="Q71" s="68">
        <f t="shared" si="55"/>
        <v>385632</v>
      </c>
      <c r="R71" s="68">
        <f t="shared" si="58"/>
        <v>36304.666666666664</v>
      </c>
      <c r="S71" s="68">
        <f t="shared" si="59"/>
        <v>34000</v>
      </c>
      <c r="T71" s="68">
        <f t="shared" si="60"/>
        <v>34477.837309600065</v>
      </c>
      <c r="U71" s="68">
        <f t="shared" si="61"/>
        <v>14197.988073432562</v>
      </c>
      <c r="V71" s="125">
        <f t="shared" si="62"/>
        <v>0.39107887158948978</v>
      </c>
      <c r="W71" s="231">
        <f t="shared" si="56"/>
        <v>23400</v>
      </c>
      <c r="X71" s="231">
        <f t="shared" si="57"/>
        <v>385632</v>
      </c>
      <c r="Y71" s="219" t="s">
        <v>173</v>
      </c>
      <c r="Z71" s="231">
        <v>13.48</v>
      </c>
      <c r="AA71" s="231">
        <f t="shared" si="63"/>
        <v>315432</v>
      </c>
      <c r="AB71" s="233">
        <v>0.81799999999999995</v>
      </c>
      <c r="AC71" s="231">
        <f t="shared" si="64"/>
        <v>3</v>
      </c>
      <c r="AD71" s="233">
        <v>0.182</v>
      </c>
      <c r="AF71" s="65">
        <f t="shared" ref="AF71:AF134" si="65">Z71*100/H71</f>
        <v>81.796116504854368</v>
      </c>
      <c r="AG71" s="65">
        <f t="shared" ref="AG71:AG134" si="66">100-AF71</f>
        <v>18.203883495145632</v>
      </c>
      <c r="AH71" s="64">
        <v>13.48</v>
      </c>
      <c r="AI71" s="73">
        <f t="shared" ref="AI71:AI131" si="67">W71*AH71</f>
        <v>315432</v>
      </c>
    </row>
    <row r="72" spans="1:35" ht="37.5" customHeight="1" x14ac:dyDescent="0.25">
      <c r="A72" s="150">
        <v>53</v>
      </c>
      <c r="B72" s="150">
        <v>54560</v>
      </c>
      <c r="C72" s="327" t="s">
        <v>116</v>
      </c>
      <c r="D72" s="327"/>
      <c r="E72" s="151" t="s">
        <v>39</v>
      </c>
      <c r="F72" s="150">
        <v>0</v>
      </c>
      <c r="G72" s="167">
        <v>21</v>
      </c>
      <c r="H72" s="167">
        <v>2.25</v>
      </c>
      <c r="I72" s="153">
        <v>72101501</v>
      </c>
      <c r="J72" s="72">
        <v>18000</v>
      </c>
      <c r="K72" s="72">
        <f t="shared" si="52"/>
        <v>40500</v>
      </c>
      <c r="L72" s="72">
        <v>39000</v>
      </c>
      <c r="M72" s="72">
        <f t="shared" si="53"/>
        <v>87750</v>
      </c>
      <c r="N72" s="72">
        <v>9502</v>
      </c>
      <c r="O72" s="68">
        <f t="shared" si="54"/>
        <v>21379.5</v>
      </c>
      <c r="P72" s="68">
        <f t="shared" si="55"/>
        <v>9502</v>
      </c>
      <c r="Q72" s="68">
        <f t="shared" si="55"/>
        <v>21379.5</v>
      </c>
      <c r="R72" s="68">
        <f t="shared" si="58"/>
        <v>22167.333333333332</v>
      </c>
      <c r="S72" s="68">
        <f t="shared" si="59"/>
        <v>18000</v>
      </c>
      <c r="T72" s="68">
        <f t="shared" si="60"/>
        <v>18824.236885940194</v>
      </c>
      <c r="U72" s="68">
        <f t="shared" si="61"/>
        <v>15184.136502723273</v>
      </c>
      <c r="V72" s="125">
        <f t="shared" si="62"/>
        <v>0.68497803837733939</v>
      </c>
      <c r="W72" s="231">
        <f t="shared" ref="W72" si="68">+R72</f>
        <v>22167.333333333332</v>
      </c>
      <c r="X72" s="231">
        <f t="shared" si="57"/>
        <v>49876.5</v>
      </c>
      <c r="Y72" s="219" t="s">
        <v>166</v>
      </c>
      <c r="Z72" s="231">
        <v>2.25</v>
      </c>
      <c r="AA72" s="231">
        <f t="shared" si="63"/>
        <v>49876.5</v>
      </c>
      <c r="AB72" s="233">
        <v>1</v>
      </c>
      <c r="AC72" s="231">
        <f t="shared" si="64"/>
        <v>0</v>
      </c>
      <c r="AD72" s="233">
        <v>0</v>
      </c>
      <c r="AF72" s="65">
        <f t="shared" si="65"/>
        <v>100</v>
      </c>
      <c r="AG72" s="65">
        <f t="shared" si="66"/>
        <v>0</v>
      </c>
      <c r="AH72" s="64">
        <v>2.25</v>
      </c>
      <c r="AI72" s="73">
        <f t="shared" si="67"/>
        <v>49876.5</v>
      </c>
    </row>
    <row r="73" spans="1:35" ht="29.25" customHeight="1" x14ac:dyDescent="0.25">
      <c r="A73" s="150">
        <v>54</v>
      </c>
      <c r="B73" s="151">
        <v>54522</v>
      </c>
      <c r="C73" s="328" t="s">
        <v>117</v>
      </c>
      <c r="D73" s="328" t="s">
        <v>118</v>
      </c>
      <c r="E73" s="151" t="s">
        <v>18</v>
      </c>
      <c r="F73" s="150">
        <v>0</v>
      </c>
      <c r="G73" s="152">
        <v>160</v>
      </c>
      <c r="H73" s="152">
        <v>160</v>
      </c>
      <c r="I73" s="153">
        <v>72152605</v>
      </c>
      <c r="J73" s="72">
        <v>58000</v>
      </c>
      <c r="K73" s="72">
        <f t="shared" si="52"/>
        <v>9280000</v>
      </c>
      <c r="L73" s="72">
        <v>39000</v>
      </c>
      <c r="M73" s="72">
        <f t="shared" si="53"/>
        <v>6240000</v>
      </c>
      <c r="N73" s="72">
        <v>75460</v>
      </c>
      <c r="O73" s="68">
        <f t="shared" si="54"/>
        <v>12073600</v>
      </c>
      <c r="P73" s="68">
        <f t="shared" si="55"/>
        <v>39000</v>
      </c>
      <c r="Q73" s="68">
        <f t="shared" si="55"/>
        <v>6240000</v>
      </c>
      <c r="R73" s="68">
        <f t="shared" si="58"/>
        <v>57486.666666666664</v>
      </c>
      <c r="S73" s="68">
        <f t="shared" si="59"/>
        <v>58000</v>
      </c>
      <c r="T73" s="68">
        <f t="shared" si="60"/>
        <v>55471.486042914912</v>
      </c>
      <c r="U73" s="68">
        <f t="shared" si="61"/>
        <v>18235.419746562813</v>
      </c>
      <c r="V73" s="125">
        <f t="shared" si="62"/>
        <v>0.31721129096421458</v>
      </c>
      <c r="W73" s="231">
        <f>+P73</f>
        <v>39000</v>
      </c>
      <c r="X73" s="231">
        <f t="shared" si="57"/>
        <v>6240000</v>
      </c>
      <c r="Y73" s="219" t="s">
        <v>173</v>
      </c>
      <c r="Z73" s="231">
        <v>150</v>
      </c>
      <c r="AA73" s="231">
        <f t="shared" si="63"/>
        <v>5850000</v>
      </c>
      <c r="AB73" s="233">
        <v>0.9375</v>
      </c>
      <c r="AC73" s="231">
        <f t="shared" si="64"/>
        <v>10</v>
      </c>
      <c r="AD73" s="233">
        <v>6.25E-2</v>
      </c>
      <c r="AF73" s="65">
        <f t="shared" si="65"/>
        <v>93.75</v>
      </c>
      <c r="AG73" s="65">
        <f t="shared" si="66"/>
        <v>6.25</v>
      </c>
      <c r="AH73" s="64">
        <v>150</v>
      </c>
      <c r="AI73" s="73">
        <f t="shared" si="67"/>
        <v>5850000</v>
      </c>
    </row>
    <row r="74" spans="1:35" x14ac:dyDescent="0.25">
      <c r="A74" s="168"/>
      <c r="B74" s="168"/>
      <c r="C74" s="169"/>
      <c r="D74" s="169"/>
      <c r="E74" s="168"/>
      <c r="F74" s="168"/>
      <c r="G74" s="170"/>
      <c r="H74" s="170"/>
      <c r="I74" s="168"/>
      <c r="J74" s="78"/>
      <c r="K74" s="78"/>
      <c r="L74" s="78"/>
      <c r="M74" s="78"/>
      <c r="N74" s="78"/>
      <c r="O74" s="78"/>
      <c r="P74" s="78"/>
      <c r="Q74" s="78"/>
      <c r="R74" s="74"/>
      <c r="S74" s="74"/>
      <c r="T74" s="74"/>
      <c r="U74" s="74"/>
      <c r="V74" s="74"/>
      <c r="W74" s="74"/>
      <c r="X74" s="74"/>
      <c r="Y74" s="74"/>
      <c r="AF74" s="65" t="e">
        <f t="shared" si="65"/>
        <v>#DIV/0!</v>
      </c>
      <c r="AG74" s="65" t="e">
        <f t="shared" si="66"/>
        <v>#DIV/0!</v>
      </c>
      <c r="AI74" s="73"/>
    </row>
    <row r="75" spans="1:35" x14ac:dyDescent="0.25">
      <c r="A75" s="320" t="s">
        <v>2</v>
      </c>
      <c r="B75" s="320"/>
      <c r="C75" s="320"/>
      <c r="D75" s="320"/>
      <c r="E75" s="320" t="s">
        <v>3</v>
      </c>
      <c r="F75" s="320"/>
      <c r="G75" s="320" t="s">
        <v>4</v>
      </c>
      <c r="H75" s="320"/>
      <c r="I75" s="320"/>
      <c r="J75" s="78"/>
      <c r="K75" s="78"/>
      <c r="L75" s="78"/>
      <c r="M75" s="78"/>
      <c r="N75" s="78"/>
      <c r="O75" s="78"/>
      <c r="P75" s="78"/>
      <c r="Q75" s="78"/>
      <c r="R75" s="74"/>
      <c r="S75" s="74"/>
      <c r="T75" s="74"/>
      <c r="U75" s="74"/>
      <c r="V75" s="74"/>
      <c r="W75" s="74"/>
      <c r="X75" s="74"/>
      <c r="Y75" s="74"/>
      <c r="AF75" s="65" t="e">
        <f t="shared" si="65"/>
        <v>#DIV/0!</v>
      </c>
      <c r="AG75" s="65" t="e">
        <f t="shared" si="66"/>
        <v>#DIV/0!</v>
      </c>
      <c r="AI75" s="73"/>
    </row>
    <row r="76" spans="1:35" ht="15" customHeight="1" x14ac:dyDescent="0.25">
      <c r="A76" s="320" t="s">
        <v>95</v>
      </c>
      <c r="B76" s="320"/>
      <c r="C76" s="320"/>
      <c r="D76" s="320"/>
      <c r="E76" s="320" t="s">
        <v>96</v>
      </c>
      <c r="F76" s="320"/>
      <c r="G76" s="320"/>
      <c r="H76" s="320"/>
      <c r="I76" s="320"/>
      <c r="J76" s="273" t="s">
        <v>162</v>
      </c>
      <c r="K76" s="262"/>
      <c r="L76" s="263" t="s">
        <v>164</v>
      </c>
      <c r="M76" s="263"/>
      <c r="N76" s="264" t="s">
        <v>163</v>
      </c>
      <c r="O76" s="264"/>
      <c r="P76" s="265" t="s">
        <v>159</v>
      </c>
      <c r="Q76" s="265"/>
      <c r="R76" s="266" t="s">
        <v>166</v>
      </c>
      <c r="S76" s="331" t="s">
        <v>167</v>
      </c>
      <c r="T76" s="331" t="s">
        <v>168</v>
      </c>
      <c r="U76" s="331" t="s">
        <v>169</v>
      </c>
      <c r="V76" s="350" t="s">
        <v>174</v>
      </c>
      <c r="W76" s="271" t="s">
        <v>187</v>
      </c>
      <c r="X76" s="111"/>
      <c r="Y76" s="308" t="s">
        <v>171</v>
      </c>
      <c r="Z76" s="300" t="s">
        <v>183</v>
      </c>
      <c r="AA76" s="301"/>
      <c r="AB76" s="302"/>
      <c r="AC76" s="303" t="s">
        <v>184</v>
      </c>
      <c r="AD76" s="303"/>
      <c r="AF76" s="65" t="e">
        <f t="shared" si="65"/>
        <v>#VALUE!</v>
      </c>
      <c r="AG76" s="65" t="e">
        <f t="shared" si="66"/>
        <v>#VALUE!</v>
      </c>
      <c r="AI76" s="73"/>
    </row>
    <row r="77" spans="1:35" ht="24" customHeight="1" x14ac:dyDescent="0.25">
      <c r="A77" s="146" t="s">
        <v>7</v>
      </c>
      <c r="B77" s="147" t="s">
        <v>8</v>
      </c>
      <c r="C77" s="320" t="s">
        <v>9</v>
      </c>
      <c r="D77" s="320"/>
      <c r="E77" s="147" t="s">
        <v>10</v>
      </c>
      <c r="F77" s="148" t="s">
        <v>11</v>
      </c>
      <c r="G77" s="147" t="s">
        <v>12</v>
      </c>
      <c r="H77" s="148" t="s">
        <v>13</v>
      </c>
      <c r="I77" s="147" t="s">
        <v>14</v>
      </c>
      <c r="J77" s="121" t="s">
        <v>160</v>
      </c>
      <c r="K77" s="121" t="s">
        <v>161</v>
      </c>
      <c r="L77" s="122" t="s">
        <v>160</v>
      </c>
      <c r="M77" s="122" t="s">
        <v>161</v>
      </c>
      <c r="N77" s="123" t="s">
        <v>160</v>
      </c>
      <c r="O77" s="123" t="s">
        <v>161</v>
      </c>
      <c r="P77" s="76" t="s">
        <v>160</v>
      </c>
      <c r="Q77" s="76" t="s">
        <v>161</v>
      </c>
      <c r="R77" s="266"/>
      <c r="S77" s="331"/>
      <c r="T77" s="331"/>
      <c r="U77" s="331"/>
      <c r="V77" s="351"/>
      <c r="W77" s="304"/>
      <c r="X77" s="112"/>
      <c r="Y77" s="308"/>
      <c r="Z77" s="124" t="s">
        <v>185</v>
      </c>
      <c r="AA77" s="124" t="s">
        <v>161</v>
      </c>
      <c r="AB77" s="124" t="s">
        <v>186</v>
      </c>
      <c r="AC77" s="124" t="s">
        <v>185</v>
      </c>
      <c r="AD77" s="124" t="s">
        <v>186</v>
      </c>
      <c r="AF77" s="65" t="e">
        <f t="shared" si="65"/>
        <v>#VALUE!</v>
      </c>
      <c r="AG77" s="65" t="e">
        <f t="shared" si="66"/>
        <v>#VALUE!</v>
      </c>
      <c r="AI77" s="73">
        <f t="shared" si="67"/>
        <v>0</v>
      </c>
    </row>
    <row r="78" spans="1:35" ht="40.5" customHeight="1" x14ac:dyDescent="0.25">
      <c r="A78" s="150">
        <v>55</v>
      </c>
      <c r="B78" s="151">
        <v>54730</v>
      </c>
      <c r="C78" s="328" t="s">
        <v>99</v>
      </c>
      <c r="D78" s="328" t="s">
        <v>100</v>
      </c>
      <c r="E78" s="151" t="s">
        <v>18</v>
      </c>
      <c r="F78" s="150">
        <v>0</v>
      </c>
      <c r="G78" s="152">
        <v>150</v>
      </c>
      <c r="H78" s="152">
        <v>150</v>
      </c>
      <c r="I78" s="153">
        <v>72151303</v>
      </c>
      <c r="J78" s="68">
        <v>29000</v>
      </c>
      <c r="K78" s="68">
        <f>H78*J78</f>
        <v>4350000</v>
      </c>
      <c r="L78" s="68">
        <v>78000</v>
      </c>
      <c r="M78" s="68">
        <f>H78*L78</f>
        <v>11700000</v>
      </c>
      <c r="N78" s="68">
        <v>23817</v>
      </c>
      <c r="O78" s="68">
        <f>H78*N78</f>
        <v>3572550</v>
      </c>
      <c r="P78" s="68">
        <f t="shared" ref="P78:Q82" si="69">MIN(J78,L78,N78)</f>
        <v>23817</v>
      </c>
      <c r="Q78" s="68">
        <f t="shared" si="69"/>
        <v>3572550</v>
      </c>
      <c r="R78" s="68">
        <f>AVERAGE(J78,L78,N78)</f>
        <v>43605.666666666664</v>
      </c>
      <c r="S78" s="68">
        <f>MEDIAN(J78,L78,N78)</f>
        <v>29000</v>
      </c>
      <c r="T78" s="68">
        <f>GEOMEAN(J78,L78,N78)</f>
        <v>37768.223062938385</v>
      </c>
      <c r="U78" s="68">
        <f>STDEV(J78,L78,N78)</f>
        <v>29898.88787786819</v>
      </c>
      <c r="V78" s="69">
        <f>U78/R78</f>
        <v>0.68566519361860134</v>
      </c>
      <c r="W78" s="231">
        <f>+R78</f>
        <v>43605.666666666664</v>
      </c>
      <c r="X78" s="231">
        <f>H78*W78</f>
        <v>6540850</v>
      </c>
      <c r="Y78" s="219" t="s">
        <v>166</v>
      </c>
      <c r="Z78" s="231">
        <v>100</v>
      </c>
      <c r="AA78" s="231">
        <f>W78*Z78</f>
        <v>4360566.666666666</v>
      </c>
      <c r="AB78" s="233">
        <v>0.66669999999999996</v>
      </c>
      <c r="AC78" s="231">
        <f>H78-Z78</f>
        <v>50</v>
      </c>
      <c r="AD78" s="233">
        <v>0.33329999999999999</v>
      </c>
      <c r="AF78" s="65">
        <f t="shared" si="65"/>
        <v>66.666666666666671</v>
      </c>
      <c r="AG78" s="65">
        <f t="shared" si="66"/>
        <v>33.333333333333329</v>
      </c>
      <c r="AH78" s="140">
        <v>100</v>
      </c>
      <c r="AI78" s="73">
        <f t="shared" si="67"/>
        <v>4360566.666666666</v>
      </c>
    </row>
    <row r="79" spans="1:35" ht="27" customHeight="1" x14ac:dyDescent="0.25">
      <c r="A79" s="150">
        <v>56</v>
      </c>
      <c r="B79" s="151">
        <v>54760</v>
      </c>
      <c r="C79" s="328" t="s">
        <v>101</v>
      </c>
      <c r="D79" s="328"/>
      <c r="E79" s="151" t="s">
        <v>31</v>
      </c>
      <c r="F79" s="150">
        <v>0</v>
      </c>
      <c r="G79" s="152">
        <v>10</v>
      </c>
      <c r="H79" s="152">
        <v>10</v>
      </c>
      <c r="I79" s="153">
        <v>72154032</v>
      </c>
      <c r="J79" s="72">
        <v>340000</v>
      </c>
      <c r="K79" s="72">
        <f>H79*J79</f>
        <v>3400000</v>
      </c>
      <c r="L79" s="72">
        <v>91000</v>
      </c>
      <c r="M79" s="72">
        <f>H79*L79</f>
        <v>910000</v>
      </c>
      <c r="N79" s="72">
        <v>228120</v>
      </c>
      <c r="O79" s="68">
        <f>H79*N79</f>
        <v>2281200</v>
      </c>
      <c r="P79" s="68">
        <f t="shared" si="69"/>
        <v>91000</v>
      </c>
      <c r="Q79" s="68">
        <f t="shared" si="69"/>
        <v>910000</v>
      </c>
      <c r="R79" s="68">
        <f t="shared" ref="R79:R82" si="70">AVERAGE(J79,L79,N79)</f>
        <v>219706.66666666666</v>
      </c>
      <c r="S79" s="68">
        <f t="shared" ref="S79:S82" si="71">MEDIAN(J79,L79,N79)</f>
        <v>228120</v>
      </c>
      <c r="T79" s="68">
        <f t="shared" ref="T79:T82" si="72">GEOMEAN(J79,L79,N79)</f>
        <v>191820.29626724054</v>
      </c>
      <c r="U79" s="68">
        <f t="shared" ref="U79:U82" si="73">STDEV(J79,L79,N79)</f>
        <v>124713.02311039263</v>
      </c>
      <c r="V79" s="69">
        <f t="shared" ref="V79:V82" si="74">U79/R79</f>
        <v>0.56763422340571967</v>
      </c>
      <c r="W79" s="231">
        <f>+R79</f>
        <v>219706.66666666666</v>
      </c>
      <c r="X79" s="231">
        <f>H79*W79</f>
        <v>2197066.6666666665</v>
      </c>
      <c r="Y79" s="220" t="s">
        <v>166</v>
      </c>
      <c r="Z79" s="231">
        <v>4</v>
      </c>
      <c r="AA79" s="231">
        <f t="shared" ref="AA79:AA82" si="75">W79*Z79</f>
        <v>878826.66666666663</v>
      </c>
      <c r="AB79" s="233">
        <v>0.4</v>
      </c>
      <c r="AC79" s="231">
        <f t="shared" ref="AC79:AC82" si="76">H79-Z79</f>
        <v>6</v>
      </c>
      <c r="AD79" s="233">
        <v>0.6</v>
      </c>
      <c r="AF79" s="65">
        <f t="shared" si="65"/>
        <v>40</v>
      </c>
      <c r="AG79" s="65">
        <f t="shared" si="66"/>
        <v>60</v>
      </c>
      <c r="AH79" s="140">
        <v>4</v>
      </c>
      <c r="AI79" s="73">
        <f t="shared" si="67"/>
        <v>878826.66666666663</v>
      </c>
    </row>
    <row r="80" spans="1:35" ht="27.75" customHeight="1" x14ac:dyDescent="0.25">
      <c r="A80" s="150">
        <v>57</v>
      </c>
      <c r="B80" s="151">
        <v>54760</v>
      </c>
      <c r="C80" s="328" t="s">
        <v>102</v>
      </c>
      <c r="D80" s="328" t="s">
        <v>103</v>
      </c>
      <c r="E80" s="151" t="s">
        <v>18</v>
      </c>
      <c r="F80" s="150">
        <v>0</v>
      </c>
      <c r="G80" s="152">
        <v>40</v>
      </c>
      <c r="H80" s="152">
        <v>40</v>
      </c>
      <c r="I80" s="153">
        <v>72154032</v>
      </c>
      <c r="J80" s="72">
        <v>34000</v>
      </c>
      <c r="K80" s="72">
        <f>H80*J80</f>
        <v>1360000</v>
      </c>
      <c r="L80" s="72">
        <v>104000</v>
      </c>
      <c r="M80" s="72">
        <f>H80*L80</f>
        <v>4160000</v>
      </c>
      <c r="N80" s="72">
        <v>924800</v>
      </c>
      <c r="O80" s="68">
        <f>H80*N80</f>
        <v>36992000</v>
      </c>
      <c r="P80" s="68">
        <f t="shared" si="69"/>
        <v>34000</v>
      </c>
      <c r="Q80" s="68">
        <f t="shared" si="69"/>
        <v>1360000</v>
      </c>
      <c r="R80" s="68">
        <f t="shared" si="70"/>
        <v>354266.66666666669</v>
      </c>
      <c r="S80" s="68">
        <f>MEDIAN(J80,L80,N80)</f>
        <v>104000</v>
      </c>
      <c r="T80" s="68">
        <f>GEOMEAN(J80,L80,N80)</f>
        <v>148429.4320963104</v>
      </c>
      <c r="U80" s="68">
        <f t="shared" si="73"/>
        <v>495334.44593863381</v>
      </c>
      <c r="V80" s="69">
        <f t="shared" si="74"/>
        <v>1.3981965918478561</v>
      </c>
      <c r="W80" s="231">
        <f>+R80</f>
        <v>354266.66666666669</v>
      </c>
      <c r="X80" s="231">
        <f>H80*W80</f>
        <v>14170666.666666668</v>
      </c>
      <c r="Y80" s="220" t="s">
        <v>166</v>
      </c>
      <c r="Z80" s="231">
        <v>20</v>
      </c>
      <c r="AA80" s="231">
        <f t="shared" si="75"/>
        <v>7085333.333333334</v>
      </c>
      <c r="AB80" s="233">
        <v>0.5</v>
      </c>
      <c r="AC80" s="231">
        <f t="shared" si="76"/>
        <v>20</v>
      </c>
      <c r="AD80" s="233">
        <v>0.5</v>
      </c>
      <c r="AF80" s="65">
        <f t="shared" si="65"/>
        <v>50</v>
      </c>
      <c r="AG80" s="65">
        <f t="shared" si="66"/>
        <v>50</v>
      </c>
      <c r="AH80" s="140">
        <v>20</v>
      </c>
      <c r="AI80" s="73">
        <f t="shared" si="67"/>
        <v>7085333.333333334</v>
      </c>
    </row>
    <row r="81" spans="1:35" ht="45" customHeight="1" x14ac:dyDescent="0.25">
      <c r="A81" s="150">
        <v>58</v>
      </c>
      <c r="B81" s="151">
        <v>54790</v>
      </c>
      <c r="C81" s="327" t="s">
        <v>119</v>
      </c>
      <c r="D81" s="327" t="s">
        <v>120</v>
      </c>
      <c r="E81" s="151" t="s">
        <v>18</v>
      </c>
      <c r="F81" s="150">
        <v>0</v>
      </c>
      <c r="G81" s="152">
        <v>290</v>
      </c>
      <c r="H81" s="152">
        <v>290</v>
      </c>
      <c r="I81" s="153">
        <v>73181104</v>
      </c>
      <c r="J81" s="68">
        <v>38000</v>
      </c>
      <c r="K81" s="68">
        <f>H81*J81</f>
        <v>11020000</v>
      </c>
      <c r="L81" s="68">
        <v>104000</v>
      </c>
      <c r="M81" s="68">
        <f>H81*L81</f>
        <v>30160000</v>
      </c>
      <c r="N81" s="68">
        <v>27790</v>
      </c>
      <c r="O81" s="68">
        <f>H81*N81</f>
        <v>8059100</v>
      </c>
      <c r="P81" s="68">
        <f t="shared" si="69"/>
        <v>27790</v>
      </c>
      <c r="Q81" s="68">
        <f t="shared" si="69"/>
        <v>8059100</v>
      </c>
      <c r="R81" s="68">
        <f t="shared" si="70"/>
        <v>56596.666666666664</v>
      </c>
      <c r="S81" s="68">
        <f t="shared" si="71"/>
        <v>38000</v>
      </c>
      <c r="T81" s="68">
        <f t="shared" si="72"/>
        <v>47888.933015640381</v>
      </c>
      <c r="U81" s="68">
        <f t="shared" si="73"/>
        <v>41368.684210805317</v>
      </c>
      <c r="V81" s="69">
        <f t="shared" si="74"/>
        <v>0.73093852778382684</v>
      </c>
      <c r="W81" s="231">
        <f>+R81</f>
        <v>56596.666666666664</v>
      </c>
      <c r="X81" s="231">
        <f>H81*W81</f>
        <v>16413033.333333332</v>
      </c>
      <c r="Y81" s="220" t="s">
        <v>166</v>
      </c>
      <c r="Z81" s="231">
        <v>265</v>
      </c>
      <c r="AA81" s="231">
        <f t="shared" si="75"/>
        <v>14998116.666666666</v>
      </c>
      <c r="AB81" s="233">
        <v>0.91379999999999995</v>
      </c>
      <c r="AC81" s="231">
        <f t="shared" si="76"/>
        <v>25</v>
      </c>
      <c r="AD81" s="233">
        <v>8.6199999999999999E-2</v>
      </c>
      <c r="AF81" s="65">
        <f t="shared" si="65"/>
        <v>91.379310344827587</v>
      </c>
      <c r="AG81" s="65">
        <f t="shared" si="66"/>
        <v>8.6206896551724128</v>
      </c>
      <c r="AH81" s="64">
        <v>265</v>
      </c>
      <c r="AI81" s="73">
        <f t="shared" si="67"/>
        <v>14998116.666666666</v>
      </c>
    </row>
    <row r="82" spans="1:35" ht="23.25" customHeight="1" x14ac:dyDescent="0.25">
      <c r="A82" s="150">
        <v>59</v>
      </c>
      <c r="B82" s="171">
        <v>54790</v>
      </c>
      <c r="C82" s="328" t="s">
        <v>121</v>
      </c>
      <c r="D82" s="328" t="s">
        <v>122</v>
      </c>
      <c r="E82" s="151" t="s">
        <v>18</v>
      </c>
      <c r="F82" s="150">
        <v>0</v>
      </c>
      <c r="G82" s="152">
        <v>118.45</v>
      </c>
      <c r="H82" s="152">
        <v>118.45</v>
      </c>
      <c r="I82" s="153">
        <v>72153501</v>
      </c>
      <c r="J82" s="68">
        <v>28000</v>
      </c>
      <c r="K82" s="68">
        <f>H82*J82</f>
        <v>3316600</v>
      </c>
      <c r="L82" s="68">
        <v>58500</v>
      </c>
      <c r="M82" s="68">
        <f>H82*L82</f>
        <v>6929325</v>
      </c>
      <c r="N82" s="68">
        <v>13328</v>
      </c>
      <c r="O82" s="68">
        <f>H82*N82</f>
        <v>1578701.6</v>
      </c>
      <c r="P82" s="68">
        <f t="shared" si="69"/>
        <v>13328</v>
      </c>
      <c r="Q82" s="68">
        <f t="shared" si="69"/>
        <v>1578701.6</v>
      </c>
      <c r="R82" s="68">
        <f t="shared" si="70"/>
        <v>33276</v>
      </c>
      <c r="S82" s="68">
        <f t="shared" si="71"/>
        <v>28000</v>
      </c>
      <c r="T82" s="68">
        <f t="shared" si="72"/>
        <v>27948.572266935163</v>
      </c>
      <c r="U82" s="68">
        <f t="shared" si="73"/>
        <v>23043.535492627863</v>
      </c>
      <c r="V82" s="69">
        <f t="shared" si="74"/>
        <v>0.6924971598938533</v>
      </c>
      <c r="W82" s="231">
        <f>+R82</f>
        <v>33276</v>
      </c>
      <c r="X82" s="231">
        <f>H82*W82</f>
        <v>3941542.2</v>
      </c>
      <c r="Y82" s="220" t="s">
        <v>166</v>
      </c>
      <c r="Z82" s="231">
        <v>110.45</v>
      </c>
      <c r="AA82" s="231">
        <f t="shared" si="75"/>
        <v>3675334.2</v>
      </c>
      <c r="AB82" s="233">
        <v>0.9325</v>
      </c>
      <c r="AC82" s="231">
        <f t="shared" si="76"/>
        <v>8</v>
      </c>
      <c r="AD82" s="233">
        <v>6.7500000000000004E-2</v>
      </c>
      <c r="AF82" s="65">
        <f t="shared" si="65"/>
        <v>93.246095398902483</v>
      </c>
      <c r="AG82" s="65">
        <f t="shared" si="66"/>
        <v>6.753904601097517</v>
      </c>
      <c r="AH82" s="64">
        <v>110.45</v>
      </c>
      <c r="AI82" s="73">
        <f t="shared" si="67"/>
        <v>3675334.2</v>
      </c>
    </row>
    <row r="83" spans="1:35" x14ac:dyDescent="0.25">
      <c r="A83" s="172"/>
      <c r="B83" s="173"/>
      <c r="C83" s="173"/>
      <c r="D83" s="173"/>
      <c r="E83" s="173"/>
      <c r="F83" s="173"/>
      <c r="G83" s="173"/>
      <c r="H83" s="173"/>
      <c r="I83" s="173"/>
      <c r="J83" s="78"/>
      <c r="K83" s="78"/>
      <c r="L83" s="78"/>
      <c r="M83" s="78"/>
      <c r="N83" s="78"/>
      <c r="O83" s="78"/>
      <c r="P83" s="78"/>
      <c r="Q83" s="78"/>
      <c r="R83" s="74"/>
      <c r="S83" s="74"/>
      <c r="T83" s="74"/>
      <c r="U83" s="74"/>
      <c r="V83" s="74"/>
      <c r="W83" s="74"/>
      <c r="X83" s="74"/>
      <c r="Y83" s="74"/>
      <c r="AF83" s="65" t="e">
        <f t="shared" si="65"/>
        <v>#DIV/0!</v>
      </c>
      <c r="AG83" s="65" t="e">
        <f t="shared" si="66"/>
        <v>#DIV/0!</v>
      </c>
      <c r="AI83" s="73"/>
    </row>
    <row r="84" spans="1:35" x14ac:dyDescent="0.25">
      <c r="A84" s="320" t="s">
        <v>2</v>
      </c>
      <c r="B84" s="320"/>
      <c r="C84" s="320"/>
      <c r="D84" s="320"/>
      <c r="E84" s="320" t="s">
        <v>3</v>
      </c>
      <c r="F84" s="320"/>
      <c r="G84" s="320" t="s">
        <v>4</v>
      </c>
      <c r="H84" s="320"/>
      <c r="I84" s="320"/>
      <c r="J84" s="78"/>
      <c r="K84" s="78"/>
      <c r="L84" s="78"/>
      <c r="M84" s="78"/>
      <c r="N84" s="78"/>
      <c r="O84" s="78"/>
      <c r="P84" s="78"/>
      <c r="Q84" s="78"/>
      <c r="R84" s="74"/>
      <c r="S84" s="74"/>
      <c r="T84" s="74"/>
      <c r="U84" s="74"/>
      <c r="V84" s="74"/>
      <c r="W84" s="74"/>
      <c r="X84" s="74"/>
      <c r="Y84" s="74"/>
      <c r="AF84" s="65" t="e">
        <f t="shared" si="65"/>
        <v>#DIV/0!</v>
      </c>
      <c r="AG84" s="65" t="e">
        <f t="shared" si="66"/>
        <v>#DIV/0!</v>
      </c>
      <c r="AI84" s="73"/>
    </row>
    <row r="85" spans="1:35" ht="15" customHeight="1" x14ac:dyDescent="0.25">
      <c r="A85" s="320" t="s">
        <v>51</v>
      </c>
      <c r="B85" s="320"/>
      <c r="C85" s="320"/>
      <c r="D85" s="320"/>
      <c r="E85" s="320" t="s">
        <v>52</v>
      </c>
      <c r="F85" s="320"/>
      <c r="G85" s="320"/>
      <c r="H85" s="320"/>
      <c r="I85" s="320"/>
      <c r="J85" s="273" t="s">
        <v>162</v>
      </c>
      <c r="K85" s="262"/>
      <c r="L85" s="263" t="s">
        <v>164</v>
      </c>
      <c r="M85" s="263"/>
      <c r="N85" s="264" t="s">
        <v>163</v>
      </c>
      <c r="O85" s="264"/>
      <c r="P85" s="265" t="s">
        <v>159</v>
      </c>
      <c r="Q85" s="265"/>
      <c r="R85" s="266" t="s">
        <v>166</v>
      </c>
      <c r="S85" s="331" t="s">
        <v>167</v>
      </c>
      <c r="T85" s="331" t="s">
        <v>168</v>
      </c>
      <c r="U85" s="331" t="s">
        <v>169</v>
      </c>
      <c r="V85" s="350" t="s">
        <v>174</v>
      </c>
      <c r="W85" s="271" t="s">
        <v>187</v>
      </c>
      <c r="X85" s="136"/>
      <c r="Y85" s="308" t="s">
        <v>171</v>
      </c>
      <c r="Z85" s="300" t="s">
        <v>183</v>
      </c>
      <c r="AA85" s="301"/>
      <c r="AB85" s="302"/>
      <c r="AC85" s="303" t="s">
        <v>184</v>
      </c>
      <c r="AD85" s="303"/>
      <c r="AF85" s="65" t="e">
        <f t="shared" si="65"/>
        <v>#VALUE!</v>
      </c>
      <c r="AG85" s="65" t="e">
        <f t="shared" si="66"/>
        <v>#VALUE!</v>
      </c>
      <c r="AI85" s="73"/>
    </row>
    <row r="86" spans="1:35" ht="27" customHeight="1" x14ac:dyDescent="0.25">
      <c r="A86" s="146" t="s">
        <v>7</v>
      </c>
      <c r="B86" s="147" t="s">
        <v>8</v>
      </c>
      <c r="C86" s="320" t="s">
        <v>9</v>
      </c>
      <c r="D86" s="320"/>
      <c r="E86" s="147" t="s">
        <v>10</v>
      </c>
      <c r="F86" s="148" t="s">
        <v>11</v>
      </c>
      <c r="G86" s="147" t="s">
        <v>12</v>
      </c>
      <c r="H86" s="148" t="s">
        <v>13</v>
      </c>
      <c r="I86" s="147" t="s">
        <v>14</v>
      </c>
      <c r="J86" s="121" t="s">
        <v>160</v>
      </c>
      <c r="K86" s="121" t="s">
        <v>161</v>
      </c>
      <c r="L86" s="122" t="s">
        <v>160</v>
      </c>
      <c r="M86" s="122" t="s">
        <v>161</v>
      </c>
      <c r="N86" s="123" t="s">
        <v>160</v>
      </c>
      <c r="O86" s="123" t="s">
        <v>161</v>
      </c>
      <c r="P86" s="76" t="s">
        <v>160</v>
      </c>
      <c r="Q86" s="76" t="s">
        <v>161</v>
      </c>
      <c r="R86" s="266"/>
      <c r="S86" s="331"/>
      <c r="T86" s="331"/>
      <c r="U86" s="331"/>
      <c r="V86" s="351"/>
      <c r="W86" s="304"/>
      <c r="X86" s="77" t="s">
        <v>161</v>
      </c>
      <c r="Y86" s="308"/>
      <c r="Z86" s="124" t="s">
        <v>185</v>
      </c>
      <c r="AA86" s="124" t="s">
        <v>161</v>
      </c>
      <c r="AB86" s="124" t="s">
        <v>186</v>
      </c>
      <c r="AC86" s="124" t="s">
        <v>185</v>
      </c>
      <c r="AD86" s="124" t="s">
        <v>186</v>
      </c>
      <c r="AF86" s="65" t="e">
        <f t="shared" si="65"/>
        <v>#VALUE!</v>
      </c>
      <c r="AG86" s="65" t="e">
        <f t="shared" si="66"/>
        <v>#VALUE!</v>
      </c>
      <c r="AI86" s="73"/>
    </row>
    <row r="87" spans="1:35" ht="28.5" customHeight="1" x14ac:dyDescent="0.25">
      <c r="A87" s="150">
        <v>60</v>
      </c>
      <c r="B87" s="151">
        <v>54699</v>
      </c>
      <c r="C87" s="319" t="s">
        <v>53</v>
      </c>
      <c r="D87" s="319" t="s">
        <v>54</v>
      </c>
      <c r="E87" s="151" t="s">
        <v>18</v>
      </c>
      <c r="F87" s="150">
        <v>0</v>
      </c>
      <c r="G87" s="152">
        <v>35</v>
      </c>
      <c r="H87" s="152">
        <v>35</v>
      </c>
      <c r="I87" s="153">
        <v>72153605</v>
      </c>
      <c r="J87" s="72">
        <v>280000</v>
      </c>
      <c r="K87" s="72">
        <f>H87*J87</f>
        <v>9800000</v>
      </c>
      <c r="L87" s="72">
        <v>325000</v>
      </c>
      <c r="M87" s="72">
        <f>H87*L87</f>
        <v>11375000</v>
      </c>
      <c r="N87" s="72">
        <v>74744</v>
      </c>
      <c r="O87" s="68">
        <f>H87*N87</f>
        <v>2616040</v>
      </c>
      <c r="P87" s="68">
        <f t="shared" ref="P87:Q91" si="77">MIN(J87,L87,N87)</f>
        <v>74744</v>
      </c>
      <c r="Q87" s="68">
        <f t="shared" si="77"/>
        <v>2616040</v>
      </c>
      <c r="R87" s="68">
        <f>AVERAGE(J87,L87,N87)</f>
        <v>226581.33333333334</v>
      </c>
      <c r="S87" s="68">
        <f>MEDIAN(J87,L87,N87)</f>
        <v>280000</v>
      </c>
      <c r="T87" s="68">
        <f>GEOMEAN(J87,L87,N87)</f>
        <v>189469.4710672441</v>
      </c>
      <c r="U87" s="68">
        <f>STDEV(J87,L87,N87)</f>
        <v>133406.07874206229</v>
      </c>
      <c r="V87" s="69">
        <f>U87/R87</f>
        <v>0.58877788730196501</v>
      </c>
      <c r="W87" s="231">
        <f>+R87</f>
        <v>226581.33333333334</v>
      </c>
      <c r="X87" s="231">
        <f>H87*W87</f>
        <v>7930346.666666667</v>
      </c>
      <c r="Y87" s="220" t="s">
        <v>166</v>
      </c>
      <c r="Z87" s="231">
        <v>16</v>
      </c>
      <c r="AA87" s="231">
        <f>W87*Z87</f>
        <v>3625301.3333333335</v>
      </c>
      <c r="AB87" s="233">
        <v>0.45710000000000001</v>
      </c>
      <c r="AC87" s="231">
        <f>H87-Z87</f>
        <v>19</v>
      </c>
      <c r="AD87" s="233">
        <v>0.54290000000000005</v>
      </c>
      <c r="AF87" s="65">
        <f t="shared" si="65"/>
        <v>45.714285714285715</v>
      </c>
      <c r="AG87" s="65">
        <f t="shared" si="66"/>
        <v>54.285714285714285</v>
      </c>
      <c r="AH87" s="64">
        <v>16</v>
      </c>
      <c r="AI87" s="73">
        <f t="shared" si="67"/>
        <v>3625301.3333333335</v>
      </c>
    </row>
    <row r="88" spans="1:35" ht="45" customHeight="1" x14ac:dyDescent="0.25">
      <c r="A88" s="150">
        <v>61</v>
      </c>
      <c r="B88" s="151">
        <v>54699</v>
      </c>
      <c r="C88" s="318" t="s">
        <v>55</v>
      </c>
      <c r="D88" s="318" t="s">
        <v>56</v>
      </c>
      <c r="E88" s="151" t="s">
        <v>18</v>
      </c>
      <c r="F88" s="150">
        <v>0</v>
      </c>
      <c r="G88" s="152">
        <v>18</v>
      </c>
      <c r="H88" s="152">
        <v>18</v>
      </c>
      <c r="I88" s="153">
        <v>73121506</v>
      </c>
      <c r="J88" s="72">
        <v>55000</v>
      </c>
      <c r="K88" s="72">
        <f>H88*J88</f>
        <v>990000</v>
      </c>
      <c r="L88" s="72">
        <v>104000</v>
      </c>
      <c r="M88" s="72">
        <f>H88*L88</f>
        <v>1872000</v>
      </c>
      <c r="N88" s="72">
        <v>19200</v>
      </c>
      <c r="O88" s="68">
        <f>H88*N88</f>
        <v>345600</v>
      </c>
      <c r="P88" s="68">
        <f t="shared" si="77"/>
        <v>19200</v>
      </c>
      <c r="Q88" s="68">
        <f t="shared" si="77"/>
        <v>345600</v>
      </c>
      <c r="R88" s="68">
        <f t="shared" ref="R88:R91" si="78">AVERAGE(J88,L88,N88)</f>
        <v>59400</v>
      </c>
      <c r="S88" s="68">
        <f t="shared" ref="S88:S91" si="79">MEDIAN(J88,L88,N88)</f>
        <v>55000</v>
      </c>
      <c r="T88" s="68">
        <f t="shared" ref="T88:T91" si="80">GEOMEAN(J88,L88,N88)</f>
        <v>47888.630690335041</v>
      </c>
      <c r="U88" s="68">
        <f t="shared" ref="U88:U91" si="81">STDEV(J88,L88,N88)</f>
        <v>42570.882067441358</v>
      </c>
      <c r="V88" s="69">
        <f>U88/R88</f>
        <v>0.71668151628689158</v>
      </c>
      <c r="W88" s="231">
        <f>+R88</f>
        <v>59400</v>
      </c>
      <c r="X88" s="231">
        <f>H88*W88</f>
        <v>1069200</v>
      </c>
      <c r="Y88" s="220" t="s">
        <v>166</v>
      </c>
      <c r="Z88" s="231">
        <v>12</v>
      </c>
      <c r="AA88" s="231">
        <f t="shared" ref="AA88:AA91" si="82">W88*Z88</f>
        <v>712800</v>
      </c>
      <c r="AB88" s="233">
        <v>0.66669999999999996</v>
      </c>
      <c r="AC88" s="231">
        <f t="shared" ref="AC88:AC91" si="83">H88-Z88</f>
        <v>6</v>
      </c>
      <c r="AD88" s="233">
        <v>0.33329999999999999</v>
      </c>
      <c r="AF88" s="65">
        <f t="shared" si="65"/>
        <v>66.666666666666671</v>
      </c>
      <c r="AG88" s="65">
        <f t="shared" si="66"/>
        <v>33.333333333333329</v>
      </c>
      <c r="AH88" s="64">
        <v>12</v>
      </c>
      <c r="AI88" s="73">
        <f t="shared" si="67"/>
        <v>712800</v>
      </c>
    </row>
    <row r="89" spans="1:35" ht="34.5" customHeight="1" x14ac:dyDescent="0.25">
      <c r="A89" s="150">
        <v>62</v>
      </c>
      <c r="B89" s="151">
        <v>54611</v>
      </c>
      <c r="C89" s="327" t="s">
        <v>123</v>
      </c>
      <c r="D89" s="327"/>
      <c r="E89" s="151" t="s">
        <v>58</v>
      </c>
      <c r="F89" s="150">
        <v>0</v>
      </c>
      <c r="G89" s="152">
        <v>20</v>
      </c>
      <c r="H89" s="152">
        <v>20</v>
      </c>
      <c r="I89" s="153" t="s">
        <v>124</v>
      </c>
      <c r="J89" s="72">
        <v>165000</v>
      </c>
      <c r="K89" s="72">
        <f>H89*J89</f>
        <v>3300000</v>
      </c>
      <c r="L89" s="72">
        <v>52000</v>
      </c>
      <c r="M89" s="72">
        <f>H89*L89</f>
        <v>1040000</v>
      </c>
      <c r="N89" s="72">
        <v>91000</v>
      </c>
      <c r="O89" s="68">
        <f>H89*N89</f>
        <v>1820000</v>
      </c>
      <c r="P89" s="68">
        <f t="shared" si="77"/>
        <v>52000</v>
      </c>
      <c r="Q89" s="68">
        <f t="shared" si="77"/>
        <v>1040000</v>
      </c>
      <c r="R89" s="68">
        <f t="shared" si="78"/>
        <v>102666.66666666667</v>
      </c>
      <c r="S89" s="68">
        <f t="shared" si="79"/>
        <v>91000</v>
      </c>
      <c r="T89" s="68">
        <f t="shared" si="80"/>
        <v>92082.314483152251</v>
      </c>
      <c r="U89" s="68">
        <f t="shared" si="81"/>
        <v>57396.283271073691</v>
      </c>
      <c r="V89" s="69">
        <f t="shared" ref="V89:V91" si="84">U89/R89</f>
        <v>0.55905470718578265</v>
      </c>
      <c r="W89" s="231">
        <f>+R89</f>
        <v>102666.66666666667</v>
      </c>
      <c r="X89" s="231">
        <f>H89*W89</f>
        <v>2053333.3333333335</v>
      </c>
      <c r="Y89" s="220" t="s">
        <v>166</v>
      </c>
      <c r="Z89" s="231">
        <v>11</v>
      </c>
      <c r="AA89" s="231">
        <f t="shared" si="82"/>
        <v>1129333.3333333335</v>
      </c>
      <c r="AB89" s="233">
        <v>0.55000000000000004</v>
      </c>
      <c r="AC89" s="231">
        <f t="shared" si="83"/>
        <v>9</v>
      </c>
      <c r="AD89" s="233">
        <v>0.45</v>
      </c>
      <c r="AF89" s="65">
        <f t="shared" si="65"/>
        <v>55</v>
      </c>
      <c r="AG89" s="65">
        <f t="shared" si="66"/>
        <v>45</v>
      </c>
      <c r="AH89" s="64">
        <v>11</v>
      </c>
      <c r="AI89" s="73">
        <f t="shared" si="67"/>
        <v>1129333.3333333335</v>
      </c>
    </row>
    <row r="90" spans="1:35" ht="46.5" customHeight="1" x14ac:dyDescent="0.25">
      <c r="A90" s="150">
        <v>63</v>
      </c>
      <c r="B90" s="151">
        <v>54611</v>
      </c>
      <c r="C90" s="318" t="s">
        <v>57</v>
      </c>
      <c r="D90" s="318"/>
      <c r="E90" s="151" t="s">
        <v>58</v>
      </c>
      <c r="F90" s="150">
        <v>0</v>
      </c>
      <c r="G90" s="152">
        <v>40</v>
      </c>
      <c r="H90" s="152">
        <v>40</v>
      </c>
      <c r="I90" s="153" t="s">
        <v>59</v>
      </c>
      <c r="J90" s="72">
        <v>70000</v>
      </c>
      <c r="K90" s="72">
        <f>H90*J90</f>
        <v>2800000</v>
      </c>
      <c r="L90" s="72">
        <v>52000</v>
      </c>
      <c r="M90" s="72">
        <f>H90*L90</f>
        <v>2080000</v>
      </c>
      <c r="N90" s="72">
        <v>78520</v>
      </c>
      <c r="O90" s="68">
        <f>H90*N90</f>
        <v>3140800</v>
      </c>
      <c r="P90" s="68">
        <f t="shared" si="77"/>
        <v>52000</v>
      </c>
      <c r="Q90" s="68">
        <f t="shared" si="77"/>
        <v>2080000</v>
      </c>
      <c r="R90" s="68">
        <f t="shared" si="78"/>
        <v>66840</v>
      </c>
      <c r="S90" s="68">
        <f t="shared" si="79"/>
        <v>70000</v>
      </c>
      <c r="T90" s="68">
        <f t="shared" si="80"/>
        <v>65870.94462827043</v>
      </c>
      <c r="U90" s="68">
        <f t="shared" si="81"/>
        <v>13539.45346016596</v>
      </c>
      <c r="V90" s="69">
        <f t="shared" si="84"/>
        <v>0.20256513255783901</v>
      </c>
      <c r="W90" s="231">
        <f>+P90</f>
        <v>52000</v>
      </c>
      <c r="X90" s="231">
        <f>H90*W90</f>
        <v>2080000</v>
      </c>
      <c r="Y90" s="219" t="s">
        <v>173</v>
      </c>
      <c r="Z90" s="231">
        <v>28</v>
      </c>
      <c r="AA90" s="231">
        <f t="shared" si="82"/>
        <v>1456000</v>
      </c>
      <c r="AB90" s="233">
        <v>0.7</v>
      </c>
      <c r="AC90" s="231">
        <f t="shared" si="83"/>
        <v>12</v>
      </c>
      <c r="AD90" s="233">
        <v>0.3</v>
      </c>
      <c r="AF90" s="65">
        <f t="shared" si="65"/>
        <v>70</v>
      </c>
      <c r="AG90" s="65">
        <f t="shared" si="66"/>
        <v>30</v>
      </c>
      <c r="AH90" s="64">
        <v>28</v>
      </c>
      <c r="AI90" s="73">
        <f t="shared" si="67"/>
        <v>1456000</v>
      </c>
    </row>
    <row r="91" spans="1:35" ht="123.75" customHeight="1" x14ac:dyDescent="0.25">
      <c r="A91" s="150">
        <v>64</v>
      </c>
      <c r="B91" s="151">
        <v>54611</v>
      </c>
      <c r="C91" s="354" t="s">
        <v>61</v>
      </c>
      <c r="D91" s="354" t="s">
        <v>62</v>
      </c>
      <c r="E91" s="151" t="s">
        <v>58</v>
      </c>
      <c r="F91" s="150">
        <v>0</v>
      </c>
      <c r="G91" s="152">
        <v>6</v>
      </c>
      <c r="H91" s="152">
        <v>6</v>
      </c>
      <c r="I91" s="153" t="s">
        <v>124</v>
      </c>
      <c r="J91" s="68">
        <v>140000</v>
      </c>
      <c r="K91" s="68">
        <f>H91*J91</f>
        <v>840000</v>
      </c>
      <c r="L91" s="68">
        <v>45500</v>
      </c>
      <c r="M91" s="68">
        <f>H91*L91</f>
        <v>273000</v>
      </c>
      <c r="N91" s="68">
        <v>51220</v>
      </c>
      <c r="O91" s="68">
        <f>H91*N91</f>
        <v>307320</v>
      </c>
      <c r="P91" s="68">
        <f t="shared" si="77"/>
        <v>45500</v>
      </c>
      <c r="Q91" s="68">
        <f t="shared" si="77"/>
        <v>273000</v>
      </c>
      <c r="R91" s="68">
        <f t="shared" si="78"/>
        <v>78906.666666666672</v>
      </c>
      <c r="S91" s="68">
        <f t="shared" si="79"/>
        <v>51220</v>
      </c>
      <c r="T91" s="68">
        <f t="shared" si="80"/>
        <v>68842.981187807614</v>
      </c>
      <c r="U91" s="68">
        <f t="shared" si="81"/>
        <v>52985.621949103646</v>
      </c>
      <c r="V91" s="69">
        <f t="shared" si="84"/>
        <v>0.67149740557329729</v>
      </c>
      <c r="W91" s="231">
        <f>+R91</f>
        <v>78906.666666666672</v>
      </c>
      <c r="X91" s="231">
        <f>H91*W91</f>
        <v>473440</v>
      </c>
      <c r="Y91" s="220" t="s">
        <v>166</v>
      </c>
      <c r="Z91" s="231">
        <v>4</v>
      </c>
      <c r="AA91" s="231">
        <f t="shared" si="82"/>
        <v>315626.66666666669</v>
      </c>
      <c r="AB91" s="233">
        <v>0.66669999999999996</v>
      </c>
      <c r="AC91" s="231">
        <f t="shared" si="83"/>
        <v>2</v>
      </c>
      <c r="AD91" s="233">
        <v>0.33329999999999999</v>
      </c>
      <c r="AF91" s="65">
        <f t="shared" si="65"/>
        <v>66.666666666666671</v>
      </c>
      <c r="AG91" s="65">
        <f t="shared" si="66"/>
        <v>33.333333333333329</v>
      </c>
      <c r="AH91" s="64">
        <v>4</v>
      </c>
      <c r="AI91" s="73">
        <f t="shared" si="67"/>
        <v>315626.66666666669</v>
      </c>
    </row>
    <row r="92" spans="1:35" x14ac:dyDescent="0.25">
      <c r="A92" s="172"/>
      <c r="B92" s="173"/>
      <c r="C92" s="173"/>
      <c r="D92" s="173"/>
      <c r="E92" s="173"/>
      <c r="F92" s="173"/>
      <c r="G92" s="173"/>
      <c r="H92" s="173"/>
      <c r="I92" s="173"/>
      <c r="J92" s="78"/>
      <c r="K92" s="78"/>
      <c r="L92" s="78"/>
      <c r="M92" s="78"/>
      <c r="N92" s="78"/>
      <c r="O92" s="78"/>
      <c r="P92" s="78"/>
      <c r="Q92" s="78"/>
      <c r="R92" s="74"/>
      <c r="S92" s="74"/>
      <c r="T92" s="74"/>
      <c r="U92" s="74"/>
      <c r="V92" s="74"/>
      <c r="W92" s="73"/>
      <c r="X92" s="73"/>
      <c r="Y92" s="74"/>
      <c r="AF92" s="65" t="e">
        <f t="shared" si="65"/>
        <v>#DIV/0!</v>
      </c>
      <c r="AG92" s="65" t="e">
        <f t="shared" si="66"/>
        <v>#DIV/0!</v>
      </c>
      <c r="AI92" s="73"/>
    </row>
    <row r="93" spans="1:35" x14ac:dyDescent="0.25">
      <c r="A93" s="174" t="s">
        <v>125</v>
      </c>
      <c r="B93" s="174"/>
      <c r="C93" s="174"/>
      <c r="D93" s="175"/>
      <c r="E93" s="355" t="s">
        <v>1</v>
      </c>
      <c r="F93" s="355"/>
      <c r="G93" s="355"/>
      <c r="H93" s="355"/>
      <c r="I93" s="223">
        <v>164000002285</v>
      </c>
      <c r="J93" s="78"/>
      <c r="K93" s="78"/>
      <c r="L93" s="78"/>
      <c r="M93" s="78"/>
      <c r="N93" s="78"/>
      <c r="O93" s="78"/>
      <c r="P93" s="78"/>
      <c r="Q93" s="78"/>
      <c r="R93" s="74"/>
      <c r="S93" s="74"/>
      <c r="T93" s="74"/>
      <c r="U93" s="74"/>
      <c r="V93" s="74"/>
      <c r="W93" s="74"/>
      <c r="X93" s="74"/>
      <c r="Y93" s="74"/>
      <c r="AF93" s="65" t="e">
        <f t="shared" si="65"/>
        <v>#DIV/0!</v>
      </c>
      <c r="AG93" s="65" t="e">
        <f t="shared" si="66"/>
        <v>#DIV/0!</v>
      </c>
      <c r="AI93" s="73"/>
    </row>
    <row r="94" spans="1:35" x14ac:dyDescent="0.25">
      <c r="A94" s="320" t="s">
        <v>2</v>
      </c>
      <c r="B94" s="320"/>
      <c r="C94" s="320"/>
      <c r="D94" s="320"/>
      <c r="E94" s="320" t="s">
        <v>3</v>
      </c>
      <c r="F94" s="320"/>
      <c r="G94" s="320" t="s">
        <v>4</v>
      </c>
      <c r="H94" s="320"/>
      <c r="I94" s="320"/>
      <c r="J94" s="78"/>
      <c r="K94" s="78"/>
      <c r="L94" s="78"/>
      <c r="M94" s="78"/>
      <c r="N94" s="78"/>
      <c r="O94" s="78"/>
      <c r="P94" s="78"/>
      <c r="Q94" s="78"/>
      <c r="R94" s="74"/>
      <c r="S94" s="74"/>
      <c r="T94" s="74"/>
      <c r="U94" s="74"/>
      <c r="V94" s="74"/>
      <c r="W94" s="74"/>
      <c r="X94" s="74"/>
      <c r="Y94" s="74"/>
      <c r="AF94" s="65" t="e">
        <f t="shared" si="65"/>
        <v>#DIV/0!</v>
      </c>
      <c r="AG94" s="65" t="e">
        <f t="shared" si="66"/>
        <v>#DIV/0!</v>
      </c>
      <c r="AI94" s="73"/>
    </row>
    <row r="95" spans="1:35" ht="15" customHeight="1" x14ac:dyDescent="0.25">
      <c r="A95" s="320" t="s">
        <v>5</v>
      </c>
      <c r="B95" s="320"/>
      <c r="C95" s="320"/>
      <c r="D95" s="320"/>
      <c r="E95" s="320" t="s">
        <v>6</v>
      </c>
      <c r="F95" s="320"/>
      <c r="G95" s="320"/>
      <c r="H95" s="320"/>
      <c r="I95" s="320"/>
      <c r="J95" s="262" t="s">
        <v>162</v>
      </c>
      <c r="K95" s="262"/>
      <c r="L95" s="263" t="s">
        <v>164</v>
      </c>
      <c r="M95" s="263"/>
      <c r="N95" s="264" t="s">
        <v>163</v>
      </c>
      <c r="O95" s="264"/>
      <c r="P95" s="265" t="s">
        <v>159</v>
      </c>
      <c r="Q95" s="265"/>
      <c r="R95" s="266" t="s">
        <v>166</v>
      </c>
      <c r="S95" s="331" t="s">
        <v>167</v>
      </c>
      <c r="T95" s="331" t="s">
        <v>168</v>
      </c>
      <c r="U95" s="331" t="s">
        <v>169</v>
      </c>
      <c r="V95" s="350" t="s">
        <v>174</v>
      </c>
      <c r="W95" s="271" t="s">
        <v>187</v>
      </c>
      <c r="X95" s="111"/>
      <c r="Y95" s="308" t="s">
        <v>171</v>
      </c>
      <c r="Z95" s="300" t="s">
        <v>183</v>
      </c>
      <c r="AA95" s="301"/>
      <c r="AB95" s="302"/>
      <c r="AC95" s="303" t="s">
        <v>184</v>
      </c>
      <c r="AD95" s="303"/>
      <c r="AF95" s="65" t="e">
        <f t="shared" si="65"/>
        <v>#VALUE!</v>
      </c>
      <c r="AG95" s="65" t="e">
        <f t="shared" si="66"/>
        <v>#VALUE!</v>
      </c>
      <c r="AI95" s="73"/>
    </row>
    <row r="96" spans="1:35" ht="20.25" customHeight="1" x14ac:dyDescent="0.25">
      <c r="A96" s="147" t="s">
        <v>7</v>
      </c>
      <c r="B96" s="147" t="s">
        <v>8</v>
      </c>
      <c r="C96" s="320" t="s">
        <v>9</v>
      </c>
      <c r="D96" s="320"/>
      <c r="E96" s="147" t="s">
        <v>10</v>
      </c>
      <c r="F96" s="148" t="s">
        <v>11</v>
      </c>
      <c r="G96" s="147" t="s">
        <v>12</v>
      </c>
      <c r="H96" s="148" t="s">
        <v>13</v>
      </c>
      <c r="I96" s="147" t="s">
        <v>14</v>
      </c>
      <c r="J96" s="121" t="s">
        <v>160</v>
      </c>
      <c r="K96" s="121" t="s">
        <v>161</v>
      </c>
      <c r="L96" s="122" t="s">
        <v>160</v>
      </c>
      <c r="M96" s="122" t="s">
        <v>161</v>
      </c>
      <c r="N96" s="123" t="s">
        <v>160</v>
      </c>
      <c r="O96" s="123" t="s">
        <v>161</v>
      </c>
      <c r="P96" s="76" t="s">
        <v>160</v>
      </c>
      <c r="Q96" s="76" t="s">
        <v>161</v>
      </c>
      <c r="R96" s="266"/>
      <c r="S96" s="331"/>
      <c r="T96" s="331"/>
      <c r="U96" s="331"/>
      <c r="V96" s="351"/>
      <c r="W96" s="304"/>
      <c r="X96" s="112" t="s">
        <v>161</v>
      </c>
      <c r="Y96" s="308"/>
      <c r="Z96" s="124" t="s">
        <v>185</v>
      </c>
      <c r="AA96" s="124" t="s">
        <v>161</v>
      </c>
      <c r="AB96" s="124" t="s">
        <v>186</v>
      </c>
      <c r="AC96" s="124" t="s">
        <v>185</v>
      </c>
      <c r="AD96" s="124" t="s">
        <v>186</v>
      </c>
      <c r="AF96" s="65" t="e">
        <f t="shared" si="65"/>
        <v>#VALUE!</v>
      </c>
      <c r="AG96" s="65" t="e">
        <f t="shared" si="66"/>
        <v>#VALUE!</v>
      </c>
      <c r="AI96" s="73"/>
    </row>
    <row r="97" spans="1:35" ht="15" customHeight="1" x14ac:dyDescent="0.25">
      <c r="A97" s="150">
        <v>65</v>
      </c>
      <c r="B97" s="150">
        <v>54310</v>
      </c>
      <c r="C97" s="318" t="s">
        <v>20</v>
      </c>
      <c r="D97" s="318" t="s">
        <v>21</v>
      </c>
      <c r="E97" s="151" t="s">
        <v>18</v>
      </c>
      <c r="F97" s="150">
        <v>0</v>
      </c>
      <c r="G97" s="152">
        <f>32.56+35</f>
        <v>67.56</v>
      </c>
      <c r="H97" s="152">
        <f>32.56+35</f>
        <v>67.56</v>
      </c>
      <c r="I97" s="153">
        <v>72141510</v>
      </c>
      <c r="J97" s="68">
        <v>14000</v>
      </c>
      <c r="K97" s="68">
        <f>H97*J97</f>
        <v>945840</v>
      </c>
      <c r="L97" s="68">
        <v>10400</v>
      </c>
      <c r="M97" s="68">
        <f>H97*L97</f>
        <v>702624</v>
      </c>
      <c r="N97" s="68">
        <v>22802</v>
      </c>
      <c r="O97" s="68">
        <f>H97*N97</f>
        <v>1540503.12</v>
      </c>
      <c r="P97" s="68">
        <f t="shared" ref="P97:Q99" si="85">MIN(J97,L97,N97)</f>
        <v>10400</v>
      </c>
      <c r="Q97" s="68">
        <f t="shared" si="85"/>
        <v>702624</v>
      </c>
      <c r="R97" s="68">
        <f>AVERAGE(J97,L97,N97)</f>
        <v>15734</v>
      </c>
      <c r="S97" s="68">
        <f t="shared" ref="S97:S99" si="86">MEDIAN(J97,L97,N97)</f>
        <v>14000</v>
      </c>
      <c r="T97" s="68">
        <f t="shared" ref="T97:T99" si="87">GEOMEAN(J97,L97,N97)</f>
        <v>14918.028715065242</v>
      </c>
      <c r="U97" s="68">
        <f t="shared" ref="U97:U99" si="88">STDEV(J97,L97,N97)</f>
        <v>6380.2404343410135</v>
      </c>
      <c r="V97" s="69">
        <f>U97/R97</f>
        <v>0.40550657393803313</v>
      </c>
      <c r="W97" s="231">
        <f>+P97</f>
        <v>10400</v>
      </c>
      <c r="X97" s="231">
        <f>H97*W97</f>
        <v>702624</v>
      </c>
      <c r="Y97" s="219" t="s">
        <v>173</v>
      </c>
      <c r="Z97" s="231">
        <v>66.56</v>
      </c>
      <c r="AA97" s="231">
        <f>W97*Z97</f>
        <v>692224</v>
      </c>
      <c r="AB97" s="233">
        <v>0.98519999999999996</v>
      </c>
      <c r="AC97" s="231">
        <f>H97-Z97</f>
        <v>1</v>
      </c>
      <c r="AD97" s="233">
        <v>1.4800000000000001E-2</v>
      </c>
      <c r="AF97" s="65">
        <f t="shared" si="65"/>
        <v>98.519834221432802</v>
      </c>
      <c r="AG97" s="65">
        <f t="shared" si="66"/>
        <v>1.4801657785671978</v>
      </c>
      <c r="AH97" s="64">
        <v>66.56</v>
      </c>
      <c r="AI97" s="73">
        <f t="shared" si="67"/>
        <v>692224</v>
      </c>
    </row>
    <row r="98" spans="1:35" ht="13.5" customHeight="1" x14ac:dyDescent="0.25">
      <c r="A98" s="150">
        <v>66</v>
      </c>
      <c r="B98" s="150">
        <v>54310</v>
      </c>
      <c r="C98" s="318" t="s">
        <v>22</v>
      </c>
      <c r="D98" s="318" t="s">
        <v>23</v>
      </c>
      <c r="E98" s="151" t="s">
        <v>18</v>
      </c>
      <c r="F98" s="150">
        <v>0</v>
      </c>
      <c r="G98" s="152">
        <f>33+27+45</f>
        <v>105</v>
      </c>
      <c r="H98" s="152">
        <f>33+27+45</f>
        <v>105</v>
      </c>
      <c r="I98" s="153">
        <v>72141510</v>
      </c>
      <c r="J98" s="68">
        <v>14000</v>
      </c>
      <c r="K98" s="68">
        <f>H98*J98</f>
        <v>1470000</v>
      </c>
      <c r="L98" s="68">
        <v>10400</v>
      </c>
      <c r="M98" s="68">
        <f>H98*L98</f>
        <v>1092000</v>
      </c>
      <c r="N98" s="68">
        <v>22802</v>
      </c>
      <c r="O98" s="68">
        <f>H98*N98</f>
        <v>2394210</v>
      </c>
      <c r="P98" s="68">
        <f t="shared" si="85"/>
        <v>10400</v>
      </c>
      <c r="Q98" s="68">
        <f t="shared" si="85"/>
        <v>1092000</v>
      </c>
      <c r="R98" s="68">
        <f t="shared" ref="R98:R99" si="89">AVERAGE(J98,L98,N98)</f>
        <v>15734</v>
      </c>
      <c r="S98" s="68">
        <f t="shared" si="86"/>
        <v>14000</v>
      </c>
      <c r="T98" s="68">
        <f t="shared" si="87"/>
        <v>14918.028715065242</v>
      </c>
      <c r="U98" s="68">
        <f t="shared" si="88"/>
        <v>6380.2404343410135</v>
      </c>
      <c r="V98" s="69">
        <f t="shared" ref="V98:V99" si="90">U98/R98</f>
        <v>0.40550657393803313</v>
      </c>
      <c r="W98" s="231">
        <f>+P98</f>
        <v>10400</v>
      </c>
      <c r="X98" s="231">
        <f>H98*W98</f>
        <v>1092000</v>
      </c>
      <c r="Y98" s="219" t="s">
        <v>173</v>
      </c>
      <c r="Z98" s="231">
        <v>50.56</v>
      </c>
      <c r="AA98" s="231">
        <f t="shared" ref="AA98:AA99" si="91">W98*Z98</f>
        <v>525824</v>
      </c>
      <c r="AB98" s="233">
        <v>0.48149999999999998</v>
      </c>
      <c r="AC98" s="231">
        <f t="shared" ref="AC98:AC99" si="92">H98-Z98</f>
        <v>54.44</v>
      </c>
      <c r="AD98" s="233">
        <v>0.51849999999999996</v>
      </c>
      <c r="AF98" s="65">
        <f t="shared" si="65"/>
        <v>48.152380952380952</v>
      </c>
      <c r="AG98" s="65">
        <f t="shared" si="66"/>
        <v>51.847619047619048</v>
      </c>
      <c r="AH98" s="140">
        <v>50.56</v>
      </c>
      <c r="AI98" s="73">
        <f t="shared" si="67"/>
        <v>525824</v>
      </c>
    </row>
    <row r="99" spans="1:35" ht="36" customHeight="1" x14ac:dyDescent="0.25">
      <c r="A99" s="150">
        <v>67</v>
      </c>
      <c r="B99" s="150">
        <v>54330</v>
      </c>
      <c r="C99" s="318" t="s">
        <v>24</v>
      </c>
      <c r="D99" s="318" t="s">
        <v>25</v>
      </c>
      <c r="E99" s="151" t="s">
        <v>26</v>
      </c>
      <c r="F99" s="150">
        <v>0</v>
      </c>
      <c r="G99" s="152">
        <v>6</v>
      </c>
      <c r="H99" s="152">
        <v>6</v>
      </c>
      <c r="I99" s="153">
        <v>72141511</v>
      </c>
      <c r="J99" s="68">
        <v>67000</v>
      </c>
      <c r="K99" s="68">
        <f>H99*J99</f>
        <v>402000</v>
      </c>
      <c r="L99" s="68">
        <v>52000</v>
      </c>
      <c r="M99" s="68">
        <f>H99*L99</f>
        <v>312000</v>
      </c>
      <c r="N99" s="72">
        <v>600225</v>
      </c>
      <c r="O99" s="68">
        <f>H99*N99</f>
        <v>3601350</v>
      </c>
      <c r="P99" s="68">
        <f t="shared" si="85"/>
        <v>52000</v>
      </c>
      <c r="Q99" s="68">
        <f t="shared" si="85"/>
        <v>312000</v>
      </c>
      <c r="R99" s="68">
        <f t="shared" si="89"/>
        <v>239741.66666666666</v>
      </c>
      <c r="S99" s="68">
        <f t="shared" si="86"/>
        <v>67000</v>
      </c>
      <c r="T99" s="68">
        <f t="shared" si="87"/>
        <v>127878.46333148415</v>
      </c>
      <c r="U99" s="68">
        <f t="shared" si="88"/>
        <v>312277.8013377405</v>
      </c>
      <c r="V99" s="69">
        <f t="shared" si="90"/>
        <v>1.302559566218112</v>
      </c>
      <c r="W99" s="236">
        <f>+P99</f>
        <v>52000</v>
      </c>
      <c r="X99" s="231">
        <f>H99*W99</f>
        <v>312000</v>
      </c>
      <c r="Y99" s="238" t="s">
        <v>173</v>
      </c>
      <c r="Z99" s="231">
        <v>4</v>
      </c>
      <c r="AA99" s="231">
        <f t="shared" si="91"/>
        <v>208000</v>
      </c>
      <c r="AB99" s="233">
        <v>0.66669999999999996</v>
      </c>
      <c r="AC99" s="231">
        <f t="shared" si="92"/>
        <v>2</v>
      </c>
      <c r="AD99" s="233">
        <v>0.33329999999999999</v>
      </c>
      <c r="AF99" s="65">
        <f t="shared" si="65"/>
        <v>66.666666666666671</v>
      </c>
      <c r="AG99" s="65">
        <f t="shared" si="66"/>
        <v>33.333333333333329</v>
      </c>
      <c r="AH99" s="64">
        <v>4</v>
      </c>
      <c r="AI99" s="73">
        <f t="shared" si="67"/>
        <v>208000</v>
      </c>
    </row>
    <row r="100" spans="1:35" x14ac:dyDescent="0.25">
      <c r="A100" s="168"/>
      <c r="B100" s="168"/>
      <c r="C100" s="169"/>
      <c r="D100" s="169"/>
      <c r="E100" s="168"/>
      <c r="F100" s="168"/>
      <c r="G100" s="170"/>
      <c r="H100" s="170"/>
      <c r="I100" s="168"/>
      <c r="J100" s="78"/>
      <c r="K100" s="78"/>
      <c r="L100" s="78"/>
      <c r="M100" s="78"/>
      <c r="N100" s="78"/>
      <c r="O100" s="78"/>
      <c r="P100" s="78"/>
      <c r="Q100" s="78"/>
      <c r="R100" s="74"/>
      <c r="S100" s="74"/>
      <c r="T100" s="74"/>
      <c r="U100" s="74"/>
      <c r="V100" s="74"/>
      <c r="W100" s="74"/>
      <c r="X100" s="74"/>
      <c r="Y100" s="74"/>
      <c r="AF100" s="65" t="e">
        <f t="shared" si="65"/>
        <v>#DIV/0!</v>
      </c>
      <c r="AG100" s="65" t="e">
        <f t="shared" si="66"/>
        <v>#DIV/0!</v>
      </c>
      <c r="AI100" s="73"/>
    </row>
    <row r="101" spans="1:35" x14ac:dyDescent="0.25">
      <c r="A101" s="320" t="s">
        <v>2</v>
      </c>
      <c r="B101" s="320"/>
      <c r="C101" s="320"/>
      <c r="D101" s="320"/>
      <c r="E101" s="320" t="s">
        <v>3</v>
      </c>
      <c r="F101" s="320"/>
      <c r="G101" s="320" t="s">
        <v>4</v>
      </c>
      <c r="H101" s="320"/>
      <c r="I101" s="320"/>
      <c r="J101" s="78"/>
      <c r="K101" s="78"/>
      <c r="L101" s="78"/>
      <c r="M101" s="78"/>
      <c r="N101" s="78"/>
      <c r="O101" s="78"/>
      <c r="P101" s="78"/>
      <c r="Q101" s="78"/>
      <c r="R101" s="74"/>
      <c r="S101" s="74"/>
      <c r="T101" s="74"/>
      <c r="U101" s="74"/>
      <c r="V101" s="74"/>
      <c r="W101" s="74"/>
      <c r="X101" s="74"/>
      <c r="Y101" s="74"/>
      <c r="AF101" s="65" t="e">
        <f t="shared" si="65"/>
        <v>#DIV/0!</v>
      </c>
      <c r="AG101" s="65" t="e">
        <f t="shared" si="66"/>
        <v>#DIV/0!</v>
      </c>
      <c r="AI101" s="73"/>
    </row>
    <row r="102" spans="1:35" ht="15" customHeight="1" x14ac:dyDescent="0.25">
      <c r="A102" s="320" t="s">
        <v>27</v>
      </c>
      <c r="B102" s="320"/>
      <c r="C102" s="320"/>
      <c r="D102" s="320"/>
      <c r="E102" s="320" t="s">
        <v>126</v>
      </c>
      <c r="F102" s="320"/>
      <c r="G102" s="320"/>
      <c r="H102" s="320"/>
      <c r="I102" s="320"/>
      <c r="J102" s="262" t="s">
        <v>162</v>
      </c>
      <c r="K102" s="262"/>
      <c r="L102" s="263" t="s">
        <v>164</v>
      </c>
      <c r="M102" s="263"/>
      <c r="N102" s="264" t="s">
        <v>163</v>
      </c>
      <c r="O102" s="264"/>
      <c r="P102" s="265" t="s">
        <v>159</v>
      </c>
      <c r="Q102" s="265"/>
      <c r="R102" s="266" t="s">
        <v>166</v>
      </c>
      <c r="S102" s="331" t="s">
        <v>167</v>
      </c>
      <c r="T102" s="331" t="s">
        <v>168</v>
      </c>
      <c r="U102" s="331" t="s">
        <v>169</v>
      </c>
      <c r="V102" s="350" t="s">
        <v>174</v>
      </c>
      <c r="W102" s="271" t="s">
        <v>190</v>
      </c>
      <c r="X102" s="111"/>
      <c r="Y102" s="308" t="s">
        <v>171</v>
      </c>
      <c r="Z102" s="300" t="s">
        <v>183</v>
      </c>
      <c r="AA102" s="301"/>
      <c r="AB102" s="302"/>
      <c r="AC102" s="303" t="s">
        <v>184</v>
      </c>
      <c r="AD102" s="303"/>
      <c r="AF102" s="65" t="e">
        <f t="shared" si="65"/>
        <v>#VALUE!</v>
      </c>
      <c r="AG102" s="65" t="e">
        <f t="shared" si="66"/>
        <v>#VALUE!</v>
      </c>
      <c r="AI102" s="73"/>
    </row>
    <row r="103" spans="1:35" ht="39.75" customHeight="1" x14ac:dyDescent="0.25">
      <c r="A103" s="146" t="s">
        <v>7</v>
      </c>
      <c r="B103" s="147" t="s">
        <v>8</v>
      </c>
      <c r="C103" s="320" t="s">
        <v>9</v>
      </c>
      <c r="D103" s="320"/>
      <c r="E103" s="147" t="s">
        <v>10</v>
      </c>
      <c r="F103" s="148" t="s">
        <v>11</v>
      </c>
      <c r="G103" s="147" t="s">
        <v>12</v>
      </c>
      <c r="H103" s="148" t="s">
        <v>13</v>
      </c>
      <c r="I103" s="147" t="s">
        <v>14</v>
      </c>
      <c r="J103" s="121" t="s">
        <v>160</v>
      </c>
      <c r="K103" s="121" t="s">
        <v>161</v>
      </c>
      <c r="L103" s="122" t="s">
        <v>160</v>
      </c>
      <c r="M103" s="122" t="s">
        <v>161</v>
      </c>
      <c r="N103" s="123" t="s">
        <v>160</v>
      </c>
      <c r="O103" s="123" t="s">
        <v>161</v>
      </c>
      <c r="P103" s="76" t="s">
        <v>160</v>
      </c>
      <c r="Q103" s="76" t="s">
        <v>161</v>
      </c>
      <c r="R103" s="266"/>
      <c r="S103" s="331"/>
      <c r="T103" s="331"/>
      <c r="U103" s="331"/>
      <c r="V103" s="351"/>
      <c r="W103" s="304"/>
      <c r="X103" s="112" t="s">
        <v>161</v>
      </c>
      <c r="Y103" s="308"/>
      <c r="Z103" s="124" t="s">
        <v>185</v>
      </c>
      <c r="AA103" s="124" t="s">
        <v>161</v>
      </c>
      <c r="AB103" s="124" t="s">
        <v>186</v>
      </c>
      <c r="AC103" s="124" t="s">
        <v>185</v>
      </c>
      <c r="AD103" s="124" t="s">
        <v>186</v>
      </c>
      <c r="AF103" s="65" t="e">
        <f t="shared" si="65"/>
        <v>#VALUE!</v>
      </c>
      <c r="AG103" s="65" t="e">
        <f t="shared" si="66"/>
        <v>#VALUE!</v>
      </c>
      <c r="AI103" s="73"/>
    </row>
    <row r="104" spans="1:35" ht="26.25" customHeight="1" x14ac:dyDescent="0.25">
      <c r="A104" s="150">
        <v>68</v>
      </c>
      <c r="B104" s="150">
        <v>54560</v>
      </c>
      <c r="C104" s="318" t="s">
        <v>45</v>
      </c>
      <c r="D104" s="318" t="s">
        <v>46</v>
      </c>
      <c r="E104" s="151" t="s">
        <v>18</v>
      </c>
      <c r="F104" s="150">
        <v>0</v>
      </c>
      <c r="G104" s="152">
        <v>13</v>
      </c>
      <c r="H104" s="152">
        <v>13</v>
      </c>
      <c r="I104" s="153">
        <v>72101501</v>
      </c>
      <c r="J104" s="68">
        <v>48000</v>
      </c>
      <c r="K104" s="68">
        <f t="shared" ref="K104:K111" si="93">H104*J104</f>
        <v>624000</v>
      </c>
      <c r="L104" s="68">
        <v>78000</v>
      </c>
      <c r="M104" s="68">
        <f t="shared" ref="M104:M111" si="94">H104*L104</f>
        <v>1014000</v>
      </c>
      <c r="N104" s="68">
        <v>196043</v>
      </c>
      <c r="O104" s="68">
        <f t="shared" ref="O104:O111" si="95">H104*N104</f>
        <v>2548559</v>
      </c>
      <c r="P104" s="68">
        <f t="shared" ref="P104:Q111" si="96">MIN(J104,L104,N104)</f>
        <v>48000</v>
      </c>
      <c r="Q104" s="68">
        <f t="shared" si="96"/>
        <v>624000</v>
      </c>
      <c r="R104" s="68">
        <f t="shared" ref="R104:R111" si="97">AVERAGE(J104,L104,N104)</f>
        <v>107347.66666666667</v>
      </c>
      <c r="S104" s="68">
        <f t="shared" ref="S104:S111" si="98">MEDIAN(J104,L104,N104)</f>
        <v>78000</v>
      </c>
      <c r="T104" s="68">
        <f t="shared" ref="T104:T111" si="99">GEOMEAN(J104,L104,N104)</f>
        <v>90204.677872711822</v>
      </c>
      <c r="U104" s="68">
        <f t="shared" ref="U104:U111" si="100">STDEV(J104,L104,N104)</f>
        <v>78263.315904281306</v>
      </c>
      <c r="V104" s="69">
        <f>U104/R104</f>
        <v>0.72906396882665947</v>
      </c>
      <c r="W104" s="231">
        <f t="shared" ref="W104" si="101">+R104</f>
        <v>107347.66666666667</v>
      </c>
      <c r="X104" s="231">
        <f t="shared" ref="X104:X111" si="102">H104*W104</f>
        <v>1395519.6666666667</v>
      </c>
      <c r="Y104" s="220" t="s">
        <v>166</v>
      </c>
      <c r="Z104" s="231">
        <v>6</v>
      </c>
      <c r="AA104" s="231">
        <f>W104*Z104</f>
        <v>644086</v>
      </c>
      <c r="AB104" s="233">
        <v>0.46150000000000002</v>
      </c>
      <c r="AC104" s="231">
        <f>H104-Z104</f>
        <v>7</v>
      </c>
      <c r="AD104" s="233">
        <v>0.53849999999999998</v>
      </c>
      <c r="AF104" s="65">
        <f t="shared" si="65"/>
        <v>46.153846153846153</v>
      </c>
      <c r="AG104" s="65">
        <f t="shared" si="66"/>
        <v>53.846153846153847</v>
      </c>
      <c r="AH104" s="64">
        <v>6</v>
      </c>
      <c r="AI104" s="73">
        <f t="shared" si="67"/>
        <v>644086</v>
      </c>
    </row>
    <row r="105" spans="1:35" ht="48.75" customHeight="1" x14ac:dyDescent="0.25">
      <c r="A105" s="150">
        <v>69</v>
      </c>
      <c r="B105" s="150">
        <v>54560</v>
      </c>
      <c r="C105" s="328" t="s">
        <v>109</v>
      </c>
      <c r="D105" s="328" t="s">
        <v>110</v>
      </c>
      <c r="E105" s="151" t="s">
        <v>18</v>
      </c>
      <c r="F105" s="150">
        <v>0</v>
      </c>
      <c r="G105" s="152">
        <v>67.56</v>
      </c>
      <c r="H105" s="152">
        <v>67.56</v>
      </c>
      <c r="I105" s="153">
        <v>73151801</v>
      </c>
      <c r="J105" s="68">
        <v>65000</v>
      </c>
      <c r="K105" s="68">
        <f t="shared" si="93"/>
        <v>4391400</v>
      </c>
      <c r="L105" s="68">
        <v>104000</v>
      </c>
      <c r="M105" s="68">
        <f t="shared" si="94"/>
        <v>7026240</v>
      </c>
      <c r="N105" s="68">
        <v>79300</v>
      </c>
      <c r="O105" s="68">
        <f t="shared" si="95"/>
        <v>5357508</v>
      </c>
      <c r="P105" s="68">
        <f t="shared" si="96"/>
        <v>65000</v>
      </c>
      <c r="Q105" s="68">
        <f t="shared" si="96"/>
        <v>4391400</v>
      </c>
      <c r="R105" s="68">
        <f t="shared" si="97"/>
        <v>82766.666666666672</v>
      </c>
      <c r="S105" s="68">
        <f t="shared" si="98"/>
        <v>79300</v>
      </c>
      <c r="T105" s="68">
        <f t="shared" si="99"/>
        <v>81234.397003841164</v>
      </c>
      <c r="U105" s="68">
        <f t="shared" si="100"/>
        <v>19729.757558909179</v>
      </c>
      <c r="V105" s="69">
        <f t="shared" ref="V105:V111" si="103">U105/R105</f>
        <v>0.23837806152528207</v>
      </c>
      <c r="W105" s="231">
        <f t="shared" ref="W105:W110" si="104">+P105</f>
        <v>65000</v>
      </c>
      <c r="X105" s="231">
        <f t="shared" si="102"/>
        <v>4391400</v>
      </c>
      <c r="Y105" s="219" t="s">
        <v>173</v>
      </c>
      <c r="Z105" s="231">
        <v>50.56</v>
      </c>
      <c r="AA105" s="231">
        <f t="shared" ref="AA105:AA111" si="105">W105*Z105</f>
        <v>3286400</v>
      </c>
      <c r="AB105" s="233">
        <v>0.74839999999999995</v>
      </c>
      <c r="AC105" s="231">
        <f t="shared" ref="AC105:AC111" si="106">H105-Z105</f>
        <v>17</v>
      </c>
      <c r="AD105" s="233">
        <v>0.25159999999999999</v>
      </c>
      <c r="AF105" s="65">
        <f t="shared" si="65"/>
        <v>74.837181764357609</v>
      </c>
      <c r="AG105" s="65">
        <f t="shared" si="66"/>
        <v>25.162818235642391</v>
      </c>
      <c r="AH105" s="64">
        <v>50.56</v>
      </c>
      <c r="AI105" s="73">
        <f t="shared" si="67"/>
        <v>3286400</v>
      </c>
    </row>
    <row r="106" spans="1:35" ht="31.5" customHeight="1" x14ac:dyDescent="0.25">
      <c r="A106" s="150">
        <v>70</v>
      </c>
      <c r="B106" s="150">
        <v>54560</v>
      </c>
      <c r="C106" s="328" t="s">
        <v>29</v>
      </c>
      <c r="D106" s="328" t="s">
        <v>30</v>
      </c>
      <c r="E106" s="151" t="s">
        <v>31</v>
      </c>
      <c r="F106" s="150">
        <v>0</v>
      </c>
      <c r="G106" s="152">
        <v>8</v>
      </c>
      <c r="H106" s="152">
        <v>8</v>
      </c>
      <c r="I106" s="153">
        <v>72101501</v>
      </c>
      <c r="J106" s="68">
        <v>38000</v>
      </c>
      <c r="K106" s="68">
        <f t="shared" si="93"/>
        <v>304000</v>
      </c>
      <c r="L106" s="68">
        <v>19500</v>
      </c>
      <c r="M106" s="68">
        <f t="shared" si="94"/>
        <v>156000</v>
      </c>
      <c r="N106" s="68">
        <v>48698</v>
      </c>
      <c r="O106" s="68">
        <f t="shared" si="95"/>
        <v>389584</v>
      </c>
      <c r="P106" s="68">
        <f t="shared" si="96"/>
        <v>19500</v>
      </c>
      <c r="Q106" s="68">
        <f t="shared" si="96"/>
        <v>156000</v>
      </c>
      <c r="R106" s="68">
        <f t="shared" si="97"/>
        <v>35399.333333333336</v>
      </c>
      <c r="S106" s="68">
        <f t="shared" si="98"/>
        <v>38000</v>
      </c>
      <c r="T106" s="68">
        <f t="shared" si="99"/>
        <v>33045.305998251948</v>
      </c>
      <c r="U106" s="68">
        <f t="shared" si="100"/>
        <v>14771.709492585253</v>
      </c>
      <c r="V106" s="69">
        <f t="shared" si="103"/>
        <v>0.41728778769615016</v>
      </c>
      <c r="W106" s="231">
        <f t="shared" si="104"/>
        <v>19500</v>
      </c>
      <c r="X106" s="231">
        <f t="shared" si="102"/>
        <v>156000</v>
      </c>
      <c r="Y106" s="219" t="s">
        <v>173</v>
      </c>
      <c r="Z106" s="231">
        <v>6</v>
      </c>
      <c r="AA106" s="231">
        <f t="shared" si="105"/>
        <v>117000</v>
      </c>
      <c r="AB106" s="233">
        <v>0.75</v>
      </c>
      <c r="AC106" s="231">
        <f t="shared" si="106"/>
        <v>2</v>
      </c>
      <c r="AD106" s="233">
        <v>0.25</v>
      </c>
      <c r="AF106" s="65">
        <f t="shared" si="65"/>
        <v>75</v>
      </c>
      <c r="AG106" s="65">
        <f t="shared" si="66"/>
        <v>25</v>
      </c>
      <c r="AH106" s="64">
        <v>6</v>
      </c>
      <c r="AI106" s="73">
        <f t="shared" si="67"/>
        <v>117000</v>
      </c>
    </row>
    <row r="107" spans="1:35" ht="24.75" customHeight="1" x14ac:dyDescent="0.25">
      <c r="A107" s="150">
        <v>71</v>
      </c>
      <c r="B107" s="150">
        <v>54560</v>
      </c>
      <c r="C107" s="328" t="s">
        <v>32</v>
      </c>
      <c r="D107" s="328" t="s">
        <v>30</v>
      </c>
      <c r="E107" s="151" t="s">
        <v>31</v>
      </c>
      <c r="F107" s="150">
        <v>0</v>
      </c>
      <c r="G107" s="152">
        <v>8</v>
      </c>
      <c r="H107" s="152">
        <v>8</v>
      </c>
      <c r="I107" s="153">
        <v>72101501</v>
      </c>
      <c r="J107" s="68">
        <v>38000</v>
      </c>
      <c r="K107" s="68">
        <f t="shared" si="93"/>
        <v>304000</v>
      </c>
      <c r="L107" s="68">
        <v>19500</v>
      </c>
      <c r="M107" s="68">
        <f t="shared" si="94"/>
        <v>156000</v>
      </c>
      <c r="N107" s="68">
        <v>43898</v>
      </c>
      <c r="O107" s="68">
        <f t="shared" si="95"/>
        <v>351184</v>
      </c>
      <c r="P107" s="68">
        <f t="shared" si="96"/>
        <v>19500</v>
      </c>
      <c r="Q107" s="68">
        <f t="shared" si="96"/>
        <v>156000</v>
      </c>
      <c r="R107" s="68">
        <f t="shared" si="97"/>
        <v>33799.333333333336</v>
      </c>
      <c r="S107" s="68">
        <f t="shared" si="98"/>
        <v>38000</v>
      </c>
      <c r="T107" s="68">
        <f t="shared" si="99"/>
        <v>31921.820220821992</v>
      </c>
      <c r="U107" s="68">
        <f t="shared" si="100"/>
        <v>12729.878292164982</v>
      </c>
      <c r="V107" s="69">
        <f t="shared" si="103"/>
        <v>0.37663104673164111</v>
      </c>
      <c r="W107" s="231">
        <f t="shared" si="104"/>
        <v>19500</v>
      </c>
      <c r="X107" s="231">
        <f t="shared" si="102"/>
        <v>156000</v>
      </c>
      <c r="Y107" s="219" t="s">
        <v>173</v>
      </c>
      <c r="Z107" s="231">
        <v>6</v>
      </c>
      <c r="AA107" s="231">
        <f t="shared" si="105"/>
        <v>117000</v>
      </c>
      <c r="AB107" s="233">
        <v>0.75</v>
      </c>
      <c r="AC107" s="231">
        <f t="shared" si="106"/>
        <v>2</v>
      </c>
      <c r="AD107" s="233">
        <v>0.25</v>
      </c>
      <c r="AF107" s="65">
        <f t="shared" si="65"/>
        <v>75</v>
      </c>
      <c r="AG107" s="65">
        <f t="shared" si="66"/>
        <v>25</v>
      </c>
      <c r="AH107" s="64">
        <v>6</v>
      </c>
      <c r="AI107" s="73">
        <f t="shared" si="67"/>
        <v>117000</v>
      </c>
    </row>
    <row r="108" spans="1:35" ht="26.25" customHeight="1" x14ac:dyDescent="0.25">
      <c r="A108" s="150">
        <v>72</v>
      </c>
      <c r="B108" s="150">
        <v>54560</v>
      </c>
      <c r="C108" s="328" t="s">
        <v>33</v>
      </c>
      <c r="D108" s="328" t="s">
        <v>30</v>
      </c>
      <c r="E108" s="151" t="s">
        <v>31</v>
      </c>
      <c r="F108" s="150">
        <v>0</v>
      </c>
      <c r="G108" s="152">
        <v>12</v>
      </c>
      <c r="H108" s="152">
        <v>12</v>
      </c>
      <c r="I108" s="153">
        <v>72101501</v>
      </c>
      <c r="J108" s="68">
        <v>38000</v>
      </c>
      <c r="K108" s="68">
        <f t="shared" si="93"/>
        <v>456000</v>
      </c>
      <c r="L108" s="68">
        <v>19500</v>
      </c>
      <c r="M108" s="68">
        <f t="shared" si="94"/>
        <v>234000</v>
      </c>
      <c r="N108" s="68">
        <v>43898</v>
      </c>
      <c r="O108" s="68">
        <f t="shared" si="95"/>
        <v>526776</v>
      </c>
      <c r="P108" s="68">
        <f t="shared" si="96"/>
        <v>19500</v>
      </c>
      <c r="Q108" s="68">
        <f t="shared" si="96"/>
        <v>234000</v>
      </c>
      <c r="R108" s="68">
        <f t="shared" si="97"/>
        <v>33799.333333333336</v>
      </c>
      <c r="S108" s="68">
        <f t="shared" si="98"/>
        <v>38000</v>
      </c>
      <c r="T108" s="68">
        <f t="shared" si="99"/>
        <v>31921.820220821992</v>
      </c>
      <c r="U108" s="68">
        <f t="shared" si="100"/>
        <v>12729.878292164982</v>
      </c>
      <c r="V108" s="69">
        <f t="shared" si="103"/>
        <v>0.37663104673164111</v>
      </c>
      <c r="W108" s="231">
        <f t="shared" si="104"/>
        <v>19500</v>
      </c>
      <c r="X108" s="231">
        <f t="shared" si="102"/>
        <v>234000</v>
      </c>
      <c r="Y108" s="219" t="s">
        <v>173</v>
      </c>
      <c r="Z108" s="231">
        <v>8</v>
      </c>
      <c r="AA108" s="231">
        <f t="shared" si="105"/>
        <v>156000</v>
      </c>
      <c r="AB108" s="233">
        <v>0.66669999999999996</v>
      </c>
      <c r="AC108" s="231">
        <f t="shared" si="106"/>
        <v>4</v>
      </c>
      <c r="AD108" s="233">
        <v>0.33329999999999999</v>
      </c>
      <c r="AF108" s="65">
        <f t="shared" si="65"/>
        <v>66.666666666666671</v>
      </c>
      <c r="AG108" s="65">
        <f t="shared" si="66"/>
        <v>33.333333333333329</v>
      </c>
      <c r="AH108" s="64">
        <v>8</v>
      </c>
      <c r="AI108" s="73">
        <f t="shared" si="67"/>
        <v>156000</v>
      </c>
    </row>
    <row r="109" spans="1:35" ht="33" customHeight="1" x14ac:dyDescent="0.25">
      <c r="A109" s="150">
        <v>73</v>
      </c>
      <c r="B109" s="150">
        <v>54560</v>
      </c>
      <c r="C109" s="328" t="s">
        <v>34</v>
      </c>
      <c r="D109" s="328" t="s">
        <v>30</v>
      </c>
      <c r="E109" s="151" t="s">
        <v>31</v>
      </c>
      <c r="F109" s="150">
        <v>0</v>
      </c>
      <c r="G109" s="152">
        <v>22</v>
      </c>
      <c r="H109" s="152">
        <v>22</v>
      </c>
      <c r="I109" s="153">
        <v>72101501</v>
      </c>
      <c r="J109" s="68">
        <v>38000</v>
      </c>
      <c r="K109" s="68">
        <f t="shared" si="93"/>
        <v>836000</v>
      </c>
      <c r="L109" s="68">
        <v>19500</v>
      </c>
      <c r="M109" s="68">
        <f t="shared" si="94"/>
        <v>429000</v>
      </c>
      <c r="N109" s="68">
        <v>24698</v>
      </c>
      <c r="O109" s="68">
        <f t="shared" si="95"/>
        <v>543356</v>
      </c>
      <c r="P109" s="68">
        <f>MIN(J109,L109,N109)</f>
        <v>19500</v>
      </c>
      <c r="Q109" s="68">
        <f t="shared" si="96"/>
        <v>429000</v>
      </c>
      <c r="R109" s="68">
        <f>AVERAGE(J109,L109,N109)</f>
        <v>27399.333333333332</v>
      </c>
      <c r="S109" s="68">
        <f t="shared" si="98"/>
        <v>24698</v>
      </c>
      <c r="T109" s="68">
        <f t="shared" si="99"/>
        <v>26352.793854413827</v>
      </c>
      <c r="U109" s="68">
        <f t="shared" si="100"/>
        <v>9541.2473677886192</v>
      </c>
      <c r="V109" s="69">
        <f t="shared" si="103"/>
        <v>0.34822917958302951</v>
      </c>
      <c r="W109" s="231">
        <f t="shared" si="104"/>
        <v>19500</v>
      </c>
      <c r="X109" s="231">
        <f t="shared" si="102"/>
        <v>429000</v>
      </c>
      <c r="Y109" s="219" t="s">
        <v>173</v>
      </c>
      <c r="Z109" s="231">
        <v>15</v>
      </c>
      <c r="AA109" s="231">
        <f t="shared" si="105"/>
        <v>292500</v>
      </c>
      <c r="AB109" s="233">
        <v>0.68179999999999996</v>
      </c>
      <c r="AC109" s="231">
        <f t="shared" si="106"/>
        <v>7</v>
      </c>
      <c r="AD109" s="233">
        <v>0.31819999999999998</v>
      </c>
      <c r="AF109" s="65">
        <f t="shared" si="65"/>
        <v>68.181818181818187</v>
      </c>
      <c r="AG109" s="65">
        <f t="shared" si="66"/>
        <v>31.818181818181813</v>
      </c>
      <c r="AH109" s="64">
        <v>15</v>
      </c>
      <c r="AI109" s="73">
        <f t="shared" si="67"/>
        <v>292500</v>
      </c>
    </row>
    <row r="110" spans="1:35" ht="24" customHeight="1" x14ac:dyDescent="0.25">
      <c r="A110" s="150">
        <v>74</v>
      </c>
      <c r="B110" s="150">
        <v>54560</v>
      </c>
      <c r="C110" s="328" t="s">
        <v>35</v>
      </c>
      <c r="D110" s="328" t="s">
        <v>36</v>
      </c>
      <c r="E110" s="151" t="s">
        <v>18</v>
      </c>
      <c r="F110" s="150">
        <v>0</v>
      </c>
      <c r="G110" s="152">
        <v>22</v>
      </c>
      <c r="H110" s="152">
        <v>22</v>
      </c>
      <c r="I110" s="153">
        <v>72101501</v>
      </c>
      <c r="J110" s="68">
        <v>12000</v>
      </c>
      <c r="K110" s="68">
        <f t="shared" si="93"/>
        <v>264000</v>
      </c>
      <c r="L110" s="68">
        <v>19500</v>
      </c>
      <c r="M110" s="68">
        <f t="shared" si="94"/>
        <v>429000</v>
      </c>
      <c r="N110" s="68">
        <v>17520</v>
      </c>
      <c r="O110" s="68">
        <f t="shared" si="95"/>
        <v>385440</v>
      </c>
      <c r="P110" s="68">
        <f t="shared" si="96"/>
        <v>12000</v>
      </c>
      <c r="Q110" s="68">
        <f t="shared" si="96"/>
        <v>264000</v>
      </c>
      <c r="R110" s="68">
        <f t="shared" si="97"/>
        <v>16340</v>
      </c>
      <c r="S110" s="68">
        <f t="shared" si="98"/>
        <v>17520</v>
      </c>
      <c r="T110" s="68">
        <f t="shared" si="99"/>
        <v>16004.790232378155</v>
      </c>
      <c r="U110" s="68">
        <f t="shared" si="100"/>
        <v>3886.7467115828372</v>
      </c>
      <c r="V110" s="69">
        <f t="shared" si="103"/>
        <v>0.23786699581290313</v>
      </c>
      <c r="W110" s="236">
        <f t="shared" si="104"/>
        <v>12000</v>
      </c>
      <c r="X110" s="231">
        <f t="shared" si="102"/>
        <v>264000</v>
      </c>
      <c r="Y110" s="238" t="s">
        <v>173</v>
      </c>
      <c r="Z110" s="231">
        <v>22</v>
      </c>
      <c r="AA110" s="231">
        <f t="shared" si="105"/>
        <v>264000</v>
      </c>
      <c r="AB110" s="233">
        <v>1</v>
      </c>
      <c r="AC110" s="231">
        <f t="shared" si="106"/>
        <v>0</v>
      </c>
      <c r="AD110" s="233">
        <v>0</v>
      </c>
      <c r="AF110" s="65">
        <f t="shared" si="65"/>
        <v>100</v>
      </c>
      <c r="AG110" s="65">
        <f t="shared" si="66"/>
        <v>0</v>
      </c>
      <c r="AH110" s="140">
        <v>22</v>
      </c>
      <c r="AI110" s="73">
        <f t="shared" si="67"/>
        <v>264000</v>
      </c>
    </row>
    <row r="111" spans="1:35" ht="39.75" customHeight="1" x14ac:dyDescent="0.25">
      <c r="A111" s="150">
        <v>75</v>
      </c>
      <c r="B111" s="150">
        <v>54560</v>
      </c>
      <c r="C111" s="327" t="s">
        <v>116</v>
      </c>
      <c r="D111" s="327"/>
      <c r="E111" s="151" t="s">
        <v>39</v>
      </c>
      <c r="F111" s="150">
        <v>0</v>
      </c>
      <c r="G111" s="152">
        <v>8</v>
      </c>
      <c r="H111" s="152">
        <v>8</v>
      </c>
      <c r="I111" s="153">
        <v>72151402</v>
      </c>
      <c r="J111" s="68">
        <v>18000</v>
      </c>
      <c r="K111" s="68">
        <f t="shared" si="93"/>
        <v>144000</v>
      </c>
      <c r="L111" s="68">
        <v>39000</v>
      </c>
      <c r="M111" s="68">
        <f t="shared" si="94"/>
        <v>312000</v>
      </c>
      <c r="N111" s="68">
        <v>9502</v>
      </c>
      <c r="O111" s="68">
        <f t="shared" si="95"/>
        <v>76016</v>
      </c>
      <c r="P111" s="68">
        <f t="shared" si="96"/>
        <v>9502</v>
      </c>
      <c r="Q111" s="68">
        <f t="shared" si="96"/>
        <v>76016</v>
      </c>
      <c r="R111" s="68">
        <f t="shared" si="97"/>
        <v>22167.333333333332</v>
      </c>
      <c r="S111" s="68">
        <f t="shared" si="98"/>
        <v>18000</v>
      </c>
      <c r="T111" s="68">
        <f t="shared" si="99"/>
        <v>18824.236885940194</v>
      </c>
      <c r="U111" s="68">
        <f t="shared" si="100"/>
        <v>15184.136502723273</v>
      </c>
      <c r="V111" s="69">
        <f t="shared" si="103"/>
        <v>0.68497803837733939</v>
      </c>
      <c r="W111" s="231">
        <f>+R111</f>
        <v>22167.333333333332</v>
      </c>
      <c r="X111" s="231">
        <f t="shared" si="102"/>
        <v>177338.66666666666</v>
      </c>
      <c r="Y111" s="220" t="s">
        <v>166</v>
      </c>
      <c r="Z111" s="231">
        <v>6</v>
      </c>
      <c r="AA111" s="231">
        <f t="shared" si="105"/>
        <v>133004</v>
      </c>
      <c r="AB111" s="233">
        <v>0.75</v>
      </c>
      <c r="AC111" s="231">
        <f t="shared" si="106"/>
        <v>2</v>
      </c>
      <c r="AD111" s="233">
        <v>0.25</v>
      </c>
      <c r="AF111" s="65">
        <f t="shared" si="65"/>
        <v>75</v>
      </c>
      <c r="AG111" s="65">
        <f t="shared" si="66"/>
        <v>25</v>
      </c>
      <c r="AH111" s="64">
        <v>6</v>
      </c>
      <c r="AI111" s="73">
        <f t="shared" si="67"/>
        <v>133004</v>
      </c>
    </row>
    <row r="112" spans="1:35" x14ac:dyDescent="0.25">
      <c r="A112" s="176"/>
      <c r="B112" s="176"/>
      <c r="C112" s="177"/>
      <c r="D112" s="177"/>
      <c r="E112" s="178"/>
      <c r="F112" s="176"/>
      <c r="G112" s="179"/>
      <c r="H112" s="179"/>
      <c r="I112" s="180"/>
      <c r="J112" s="78"/>
      <c r="K112" s="78"/>
      <c r="L112" s="78"/>
      <c r="M112" s="78"/>
      <c r="N112" s="78"/>
      <c r="O112" s="78"/>
      <c r="P112" s="78"/>
      <c r="Q112" s="78"/>
      <c r="R112" s="74"/>
      <c r="S112" s="74"/>
      <c r="T112" s="74"/>
      <c r="U112" s="74"/>
      <c r="V112" s="74"/>
      <c r="W112" s="74"/>
      <c r="X112" s="74"/>
      <c r="Y112" s="74"/>
      <c r="AF112" s="65" t="e">
        <f t="shared" si="65"/>
        <v>#DIV/0!</v>
      </c>
      <c r="AG112" s="65" t="e">
        <f t="shared" si="66"/>
        <v>#DIV/0!</v>
      </c>
      <c r="AI112" s="73"/>
    </row>
    <row r="113" spans="1:35" x14ac:dyDescent="0.25">
      <c r="A113" s="320" t="s">
        <v>2</v>
      </c>
      <c r="B113" s="320"/>
      <c r="C113" s="320"/>
      <c r="D113" s="320"/>
      <c r="E113" s="320" t="s">
        <v>3</v>
      </c>
      <c r="F113" s="320"/>
      <c r="G113" s="320" t="s">
        <v>4</v>
      </c>
      <c r="H113" s="320"/>
      <c r="I113" s="320"/>
      <c r="J113" s="78"/>
      <c r="K113" s="78"/>
      <c r="L113" s="78"/>
      <c r="M113" s="78"/>
      <c r="N113" s="78"/>
      <c r="O113" s="78"/>
      <c r="P113" s="78"/>
      <c r="Q113" s="78"/>
      <c r="R113" s="74"/>
      <c r="S113" s="74"/>
      <c r="T113" s="74"/>
      <c r="U113" s="74"/>
      <c r="V113" s="74"/>
      <c r="W113" s="74"/>
      <c r="X113" s="74"/>
      <c r="Y113" s="74"/>
      <c r="AF113" s="65" t="e">
        <f t="shared" si="65"/>
        <v>#DIV/0!</v>
      </c>
      <c r="AG113" s="65" t="e">
        <f t="shared" si="66"/>
        <v>#DIV/0!</v>
      </c>
      <c r="AI113" s="73"/>
    </row>
    <row r="114" spans="1:35" ht="15" customHeight="1" x14ac:dyDescent="0.25">
      <c r="A114" s="320" t="s">
        <v>51</v>
      </c>
      <c r="B114" s="320"/>
      <c r="C114" s="320"/>
      <c r="D114" s="320"/>
      <c r="E114" s="320" t="s">
        <v>52</v>
      </c>
      <c r="F114" s="320"/>
      <c r="G114" s="320"/>
      <c r="H114" s="320"/>
      <c r="I114" s="320"/>
      <c r="J114" s="262" t="s">
        <v>162</v>
      </c>
      <c r="K114" s="262"/>
      <c r="L114" s="263" t="s">
        <v>164</v>
      </c>
      <c r="M114" s="263"/>
      <c r="N114" s="264" t="s">
        <v>163</v>
      </c>
      <c r="O114" s="264"/>
      <c r="P114" s="265" t="s">
        <v>159</v>
      </c>
      <c r="Q114" s="265"/>
      <c r="R114" s="266" t="s">
        <v>166</v>
      </c>
      <c r="S114" s="331" t="s">
        <v>167</v>
      </c>
      <c r="T114" s="331" t="s">
        <v>168</v>
      </c>
      <c r="U114" s="331" t="s">
        <v>169</v>
      </c>
      <c r="V114" s="350" t="s">
        <v>174</v>
      </c>
      <c r="W114" s="271" t="s">
        <v>187</v>
      </c>
      <c r="X114" s="136"/>
      <c r="Y114" s="308" t="s">
        <v>171</v>
      </c>
      <c r="Z114" s="300" t="s">
        <v>183</v>
      </c>
      <c r="AA114" s="301"/>
      <c r="AB114" s="302"/>
      <c r="AC114" s="303" t="s">
        <v>184</v>
      </c>
      <c r="AD114" s="303"/>
      <c r="AF114" s="65" t="e">
        <f t="shared" si="65"/>
        <v>#VALUE!</v>
      </c>
      <c r="AG114" s="65" t="e">
        <f t="shared" si="66"/>
        <v>#VALUE!</v>
      </c>
      <c r="AI114" s="73"/>
    </row>
    <row r="115" spans="1:35" ht="15.75" customHeight="1" x14ac:dyDescent="0.25">
      <c r="A115" s="146" t="s">
        <v>7</v>
      </c>
      <c r="B115" s="147" t="s">
        <v>8</v>
      </c>
      <c r="C115" s="320" t="s">
        <v>9</v>
      </c>
      <c r="D115" s="320"/>
      <c r="E115" s="147" t="s">
        <v>10</v>
      </c>
      <c r="F115" s="148" t="s">
        <v>11</v>
      </c>
      <c r="G115" s="147" t="s">
        <v>12</v>
      </c>
      <c r="H115" s="148" t="s">
        <v>13</v>
      </c>
      <c r="I115" s="147" t="s">
        <v>14</v>
      </c>
      <c r="J115" s="121" t="s">
        <v>160</v>
      </c>
      <c r="K115" s="121" t="s">
        <v>161</v>
      </c>
      <c r="L115" s="122" t="s">
        <v>160</v>
      </c>
      <c r="M115" s="122" t="s">
        <v>161</v>
      </c>
      <c r="N115" s="123" t="s">
        <v>160</v>
      </c>
      <c r="O115" s="123" t="s">
        <v>161</v>
      </c>
      <c r="P115" s="76" t="s">
        <v>160</v>
      </c>
      <c r="Q115" s="76" t="s">
        <v>161</v>
      </c>
      <c r="R115" s="266"/>
      <c r="S115" s="331"/>
      <c r="T115" s="331"/>
      <c r="U115" s="331"/>
      <c r="V115" s="351"/>
      <c r="W115" s="304"/>
      <c r="X115" s="77" t="s">
        <v>161</v>
      </c>
      <c r="Y115" s="308"/>
      <c r="Z115" s="124" t="s">
        <v>185</v>
      </c>
      <c r="AA115" s="124" t="s">
        <v>161</v>
      </c>
      <c r="AB115" s="124" t="s">
        <v>186</v>
      </c>
      <c r="AC115" s="124" t="s">
        <v>185</v>
      </c>
      <c r="AD115" s="124" t="s">
        <v>186</v>
      </c>
      <c r="AF115" s="65" t="e">
        <f t="shared" si="65"/>
        <v>#VALUE!</v>
      </c>
      <c r="AG115" s="65" t="e">
        <f t="shared" si="66"/>
        <v>#VALUE!</v>
      </c>
      <c r="AI115" s="73"/>
    </row>
    <row r="116" spans="1:35" ht="38.25" customHeight="1" x14ac:dyDescent="0.25">
      <c r="A116" s="150">
        <v>76</v>
      </c>
      <c r="B116" s="151">
        <v>54611</v>
      </c>
      <c r="C116" s="327" t="s">
        <v>123</v>
      </c>
      <c r="D116" s="327"/>
      <c r="E116" s="151" t="s">
        <v>58</v>
      </c>
      <c r="F116" s="150">
        <v>0</v>
      </c>
      <c r="G116" s="152">
        <v>8</v>
      </c>
      <c r="H116" s="152">
        <v>8</v>
      </c>
      <c r="I116" s="153" t="s">
        <v>124</v>
      </c>
      <c r="J116" s="68">
        <v>165000</v>
      </c>
      <c r="K116" s="68">
        <f t="shared" ref="K116:K131" si="107">H116*J116</f>
        <v>1320000</v>
      </c>
      <c r="L116" s="68">
        <v>52000</v>
      </c>
      <c r="M116" s="68">
        <f t="shared" ref="M116:M131" si="108">H116*L116</f>
        <v>416000</v>
      </c>
      <c r="N116" s="68">
        <v>91000</v>
      </c>
      <c r="O116" s="68">
        <f t="shared" ref="O116:O131" si="109">H116*N116</f>
        <v>728000</v>
      </c>
      <c r="P116" s="68">
        <f t="shared" ref="P116:Q131" si="110">MIN(J116,L116,N116)</f>
        <v>52000</v>
      </c>
      <c r="Q116" s="68">
        <f t="shared" si="110"/>
        <v>416000</v>
      </c>
      <c r="R116" s="68">
        <f>AVERAGE(J116,L116,N116)</f>
        <v>102666.66666666667</v>
      </c>
      <c r="S116" s="68">
        <f>MEDIAN(J116,L116,N116)</f>
        <v>91000</v>
      </c>
      <c r="T116" s="68">
        <f>GEOMEAN(J116,L116,N116)</f>
        <v>92082.314483152251</v>
      </c>
      <c r="U116" s="68">
        <f>STDEV(J116,L116,N116)</f>
        <v>57396.283271073691</v>
      </c>
      <c r="V116" s="69">
        <f>U116/R116</f>
        <v>0.55905470718578265</v>
      </c>
      <c r="W116" s="231">
        <f t="shared" ref="W116:W131" si="111">+R116</f>
        <v>102666.66666666667</v>
      </c>
      <c r="X116" s="231">
        <f t="shared" ref="X116:X131" si="112">H116*W116</f>
        <v>821333.33333333337</v>
      </c>
      <c r="Y116" s="220" t="s">
        <v>166</v>
      </c>
      <c r="Z116" s="231">
        <v>4</v>
      </c>
      <c r="AA116" s="231">
        <f>W116*Z116</f>
        <v>410666.66666666669</v>
      </c>
      <c r="AB116" s="233">
        <v>0.5</v>
      </c>
      <c r="AC116" s="231">
        <f>H116-Z116</f>
        <v>4</v>
      </c>
      <c r="AD116" s="233">
        <v>0.5</v>
      </c>
      <c r="AF116" s="65">
        <f t="shared" si="65"/>
        <v>50</v>
      </c>
      <c r="AG116" s="65">
        <f t="shared" si="66"/>
        <v>50</v>
      </c>
      <c r="AH116" s="64">
        <v>4</v>
      </c>
      <c r="AI116" s="73">
        <f t="shared" si="67"/>
        <v>410666.66666666669</v>
      </c>
    </row>
    <row r="117" spans="1:35" ht="51.75" customHeight="1" x14ac:dyDescent="0.25">
      <c r="A117" s="150">
        <v>77</v>
      </c>
      <c r="B117" s="151">
        <v>54611</v>
      </c>
      <c r="C117" s="318" t="s">
        <v>57</v>
      </c>
      <c r="D117" s="318"/>
      <c r="E117" s="151" t="s">
        <v>58</v>
      </c>
      <c r="F117" s="150">
        <v>0</v>
      </c>
      <c r="G117" s="152">
        <v>10</v>
      </c>
      <c r="H117" s="152">
        <v>10</v>
      </c>
      <c r="I117" s="153" t="s">
        <v>59</v>
      </c>
      <c r="J117" s="68">
        <v>70000</v>
      </c>
      <c r="K117" s="68">
        <f t="shared" si="107"/>
        <v>700000</v>
      </c>
      <c r="L117" s="68">
        <v>52000</v>
      </c>
      <c r="M117" s="68">
        <f t="shared" si="108"/>
        <v>520000</v>
      </c>
      <c r="N117" s="68">
        <v>78520</v>
      </c>
      <c r="O117" s="68">
        <f t="shared" si="109"/>
        <v>785200</v>
      </c>
      <c r="P117" s="68">
        <f t="shared" si="110"/>
        <v>52000</v>
      </c>
      <c r="Q117" s="68">
        <f t="shared" si="110"/>
        <v>520000</v>
      </c>
      <c r="R117" s="68">
        <f t="shared" ref="R117:R131" si="113">AVERAGE(J117,L117,N117)</f>
        <v>66840</v>
      </c>
      <c r="S117" s="68">
        <f t="shared" ref="S117:S131" si="114">MEDIAN(J117,L117,N117)</f>
        <v>70000</v>
      </c>
      <c r="T117" s="68">
        <f t="shared" ref="T117:T131" si="115">GEOMEAN(J117,L117,N117)</f>
        <v>65870.94462827043</v>
      </c>
      <c r="U117" s="68">
        <f t="shared" ref="U117:U131" si="116">STDEV(J117,L117,N117)</f>
        <v>13539.45346016596</v>
      </c>
      <c r="V117" s="69">
        <f t="shared" ref="V117:V131" si="117">U117/R117</f>
        <v>0.20256513255783901</v>
      </c>
      <c r="W117" s="231">
        <f>+P117</f>
        <v>52000</v>
      </c>
      <c r="X117" s="231">
        <f t="shared" si="112"/>
        <v>520000</v>
      </c>
      <c r="Y117" s="219" t="s">
        <v>173</v>
      </c>
      <c r="Z117" s="231">
        <v>6</v>
      </c>
      <c r="AA117" s="231">
        <f t="shared" ref="AA117:AA131" si="118">W117*Z117</f>
        <v>312000</v>
      </c>
      <c r="AB117" s="233">
        <v>0.6</v>
      </c>
      <c r="AC117" s="231">
        <f t="shared" ref="AC117:AC131" si="119">H117-Z117</f>
        <v>4</v>
      </c>
      <c r="AD117" s="233">
        <v>0.4</v>
      </c>
      <c r="AF117" s="65">
        <f t="shared" si="65"/>
        <v>60</v>
      </c>
      <c r="AG117" s="65">
        <f t="shared" si="66"/>
        <v>40</v>
      </c>
      <c r="AH117" s="64">
        <v>6</v>
      </c>
      <c r="AI117" s="73">
        <f t="shared" si="67"/>
        <v>312000</v>
      </c>
    </row>
    <row r="118" spans="1:35" ht="126.75" customHeight="1" x14ac:dyDescent="0.25">
      <c r="A118" s="150">
        <v>78</v>
      </c>
      <c r="B118" s="151">
        <v>54611</v>
      </c>
      <c r="C118" s="347" t="s">
        <v>61</v>
      </c>
      <c r="D118" s="347" t="s">
        <v>62</v>
      </c>
      <c r="E118" s="151" t="s">
        <v>58</v>
      </c>
      <c r="F118" s="150">
        <v>0</v>
      </c>
      <c r="G118" s="152">
        <v>2</v>
      </c>
      <c r="H118" s="152">
        <v>2</v>
      </c>
      <c r="I118" s="153" t="s">
        <v>124</v>
      </c>
      <c r="J118" s="68">
        <v>140000</v>
      </c>
      <c r="K118" s="68">
        <f t="shared" si="107"/>
        <v>280000</v>
      </c>
      <c r="L118" s="68">
        <v>45500</v>
      </c>
      <c r="M118" s="68">
        <f t="shared" si="108"/>
        <v>91000</v>
      </c>
      <c r="N118" s="68">
        <v>51220</v>
      </c>
      <c r="O118" s="68">
        <f t="shared" si="109"/>
        <v>102440</v>
      </c>
      <c r="P118" s="68">
        <f t="shared" si="110"/>
        <v>45500</v>
      </c>
      <c r="Q118" s="68">
        <f t="shared" si="110"/>
        <v>91000</v>
      </c>
      <c r="R118" s="68">
        <f t="shared" si="113"/>
        <v>78906.666666666672</v>
      </c>
      <c r="S118" s="68">
        <f t="shared" si="114"/>
        <v>51220</v>
      </c>
      <c r="T118" s="68">
        <f t="shared" si="115"/>
        <v>68842.981187807614</v>
      </c>
      <c r="U118" s="68">
        <f t="shared" si="116"/>
        <v>52985.621949103646</v>
      </c>
      <c r="V118" s="69">
        <f t="shared" si="117"/>
        <v>0.67149740557329729</v>
      </c>
      <c r="W118" s="231">
        <f t="shared" si="111"/>
        <v>78906.666666666672</v>
      </c>
      <c r="X118" s="231">
        <f t="shared" si="112"/>
        <v>157813.33333333334</v>
      </c>
      <c r="Y118" s="220" t="s">
        <v>166</v>
      </c>
      <c r="Z118" s="231">
        <v>2</v>
      </c>
      <c r="AA118" s="231">
        <f t="shared" si="118"/>
        <v>157813.33333333334</v>
      </c>
      <c r="AB118" s="233">
        <v>1</v>
      </c>
      <c r="AC118" s="231">
        <f t="shared" si="119"/>
        <v>0</v>
      </c>
      <c r="AD118" s="233">
        <v>0</v>
      </c>
      <c r="AF118" s="65">
        <f t="shared" si="65"/>
        <v>100</v>
      </c>
      <c r="AG118" s="65">
        <f t="shared" si="66"/>
        <v>0</v>
      </c>
      <c r="AH118" s="64">
        <v>2</v>
      </c>
      <c r="AI118" s="73">
        <f t="shared" si="67"/>
        <v>157813.33333333334</v>
      </c>
    </row>
    <row r="119" spans="1:35" ht="48.75" customHeight="1" x14ac:dyDescent="0.25">
      <c r="A119" s="150">
        <v>79</v>
      </c>
      <c r="B119" s="150">
        <v>54622</v>
      </c>
      <c r="C119" s="353" t="s">
        <v>127</v>
      </c>
      <c r="D119" s="353"/>
      <c r="E119" s="151" t="s">
        <v>31</v>
      </c>
      <c r="F119" s="150">
        <v>0</v>
      </c>
      <c r="G119" s="152">
        <v>2</v>
      </c>
      <c r="H119" s="152">
        <v>2</v>
      </c>
      <c r="I119" s="153">
        <v>72101510</v>
      </c>
      <c r="J119" s="68">
        <v>850000</v>
      </c>
      <c r="K119" s="68">
        <f t="shared" si="107"/>
        <v>1700000</v>
      </c>
      <c r="L119" s="68">
        <v>325000</v>
      </c>
      <c r="M119" s="68">
        <f t="shared" si="108"/>
        <v>650000</v>
      </c>
      <c r="N119" s="68">
        <v>736249</v>
      </c>
      <c r="O119" s="68">
        <f t="shared" si="109"/>
        <v>1472498</v>
      </c>
      <c r="P119" s="68">
        <f t="shared" si="110"/>
        <v>325000</v>
      </c>
      <c r="Q119" s="68">
        <f t="shared" si="110"/>
        <v>650000</v>
      </c>
      <c r="R119" s="68">
        <f t="shared" si="113"/>
        <v>637083</v>
      </c>
      <c r="S119" s="68">
        <f t="shared" si="114"/>
        <v>736249</v>
      </c>
      <c r="T119" s="68">
        <f t="shared" si="115"/>
        <v>588088.02329822816</v>
      </c>
      <c r="U119" s="68">
        <f t="shared" si="116"/>
        <v>276191.3678357816</v>
      </c>
      <c r="V119" s="69">
        <f t="shared" si="117"/>
        <v>0.43352493762316935</v>
      </c>
      <c r="W119" s="231">
        <f>+P119</f>
        <v>325000</v>
      </c>
      <c r="X119" s="231">
        <f t="shared" si="112"/>
        <v>650000</v>
      </c>
      <c r="Y119" s="219" t="s">
        <v>173</v>
      </c>
      <c r="Z119" s="231">
        <v>1</v>
      </c>
      <c r="AA119" s="231">
        <f t="shared" si="118"/>
        <v>325000</v>
      </c>
      <c r="AB119" s="233">
        <v>0.5</v>
      </c>
      <c r="AC119" s="231">
        <f t="shared" si="119"/>
        <v>1</v>
      </c>
      <c r="AD119" s="233">
        <v>0.5</v>
      </c>
      <c r="AF119" s="65">
        <f t="shared" si="65"/>
        <v>50</v>
      </c>
      <c r="AG119" s="65">
        <f t="shared" si="66"/>
        <v>50</v>
      </c>
      <c r="AH119" s="64">
        <v>1</v>
      </c>
      <c r="AI119" s="73">
        <f t="shared" si="67"/>
        <v>325000</v>
      </c>
    </row>
    <row r="120" spans="1:35" ht="18.75" customHeight="1" x14ac:dyDescent="0.25">
      <c r="A120" s="150">
        <v>80</v>
      </c>
      <c r="B120" s="151">
        <v>54621</v>
      </c>
      <c r="C120" s="318" t="s">
        <v>65</v>
      </c>
      <c r="D120" s="318" t="s">
        <v>66</v>
      </c>
      <c r="E120" s="151" t="s">
        <v>58</v>
      </c>
      <c r="F120" s="150">
        <v>0</v>
      </c>
      <c r="G120" s="152">
        <v>4</v>
      </c>
      <c r="H120" s="152">
        <v>4</v>
      </c>
      <c r="I120" s="153" t="s">
        <v>64</v>
      </c>
      <c r="J120" s="68">
        <v>65000</v>
      </c>
      <c r="K120" s="68">
        <f t="shared" si="107"/>
        <v>260000</v>
      </c>
      <c r="L120" s="68">
        <v>39000</v>
      </c>
      <c r="M120" s="68">
        <f t="shared" si="108"/>
        <v>156000</v>
      </c>
      <c r="N120" s="68">
        <v>44296</v>
      </c>
      <c r="O120" s="68">
        <f t="shared" si="109"/>
        <v>177184</v>
      </c>
      <c r="P120" s="68">
        <f t="shared" si="110"/>
        <v>39000</v>
      </c>
      <c r="Q120" s="68">
        <f t="shared" si="110"/>
        <v>156000</v>
      </c>
      <c r="R120" s="68">
        <f t="shared" si="113"/>
        <v>49432</v>
      </c>
      <c r="S120" s="68">
        <f t="shared" si="114"/>
        <v>44296</v>
      </c>
      <c r="T120" s="68">
        <f t="shared" si="115"/>
        <v>48244.464630278548</v>
      </c>
      <c r="U120" s="68">
        <f t="shared" si="116"/>
        <v>13739.864337030405</v>
      </c>
      <c r="V120" s="69">
        <f t="shared" si="117"/>
        <v>0.2779548538806928</v>
      </c>
      <c r="W120" s="231">
        <f>+P120</f>
        <v>39000</v>
      </c>
      <c r="X120" s="231">
        <f t="shared" si="112"/>
        <v>156000</v>
      </c>
      <c r="Y120" s="219" t="s">
        <v>173</v>
      </c>
      <c r="Z120" s="231">
        <v>2</v>
      </c>
      <c r="AA120" s="231">
        <f t="shared" si="118"/>
        <v>78000</v>
      </c>
      <c r="AB120" s="233">
        <v>0.5</v>
      </c>
      <c r="AC120" s="231">
        <f t="shared" si="119"/>
        <v>2</v>
      </c>
      <c r="AD120" s="233">
        <v>0.5</v>
      </c>
      <c r="AF120" s="65">
        <f t="shared" si="65"/>
        <v>50</v>
      </c>
      <c r="AG120" s="65">
        <f t="shared" si="66"/>
        <v>50</v>
      </c>
      <c r="AH120" s="64">
        <v>2</v>
      </c>
      <c r="AI120" s="73">
        <f t="shared" si="67"/>
        <v>78000</v>
      </c>
    </row>
    <row r="121" spans="1:35" ht="20.25" customHeight="1" x14ac:dyDescent="0.25">
      <c r="A121" s="150">
        <v>81</v>
      </c>
      <c r="B121" s="151">
        <v>54621</v>
      </c>
      <c r="C121" s="318" t="s">
        <v>67</v>
      </c>
      <c r="D121" s="318" t="s">
        <v>68</v>
      </c>
      <c r="E121" s="151" t="s">
        <v>58</v>
      </c>
      <c r="F121" s="150">
        <v>0</v>
      </c>
      <c r="G121" s="152">
        <v>12</v>
      </c>
      <c r="H121" s="152">
        <v>12</v>
      </c>
      <c r="I121" s="153" t="s">
        <v>64</v>
      </c>
      <c r="J121" s="68">
        <v>150000</v>
      </c>
      <c r="K121" s="68">
        <f t="shared" si="107"/>
        <v>1800000</v>
      </c>
      <c r="L121" s="68">
        <v>195000</v>
      </c>
      <c r="M121" s="68">
        <f t="shared" si="108"/>
        <v>2340000</v>
      </c>
      <c r="N121" s="68">
        <v>95021</v>
      </c>
      <c r="O121" s="68">
        <f t="shared" si="109"/>
        <v>1140252</v>
      </c>
      <c r="P121" s="68">
        <f t="shared" si="110"/>
        <v>95021</v>
      </c>
      <c r="Q121" s="68">
        <f t="shared" si="110"/>
        <v>1140252</v>
      </c>
      <c r="R121" s="68">
        <f t="shared" si="113"/>
        <v>146673.66666666666</v>
      </c>
      <c r="S121" s="68">
        <f t="shared" si="114"/>
        <v>150000</v>
      </c>
      <c r="T121" s="68">
        <f t="shared" si="115"/>
        <v>140598.86744034343</v>
      </c>
      <c r="U121" s="68">
        <f t="shared" si="116"/>
        <v>50072.432338896142</v>
      </c>
      <c r="V121" s="69">
        <f t="shared" si="117"/>
        <v>0.34138665431124521</v>
      </c>
      <c r="W121" s="231">
        <f>+P121</f>
        <v>95021</v>
      </c>
      <c r="X121" s="231">
        <f t="shared" si="112"/>
        <v>1140252</v>
      </c>
      <c r="Y121" s="219" t="s">
        <v>173</v>
      </c>
      <c r="Z121" s="231">
        <v>6</v>
      </c>
      <c r="AA121" s="231">
        <f t="shared" si="118"/>
        <v>570126</v>
      </c>
      <c r="AB121" s="233">
        <v>0.5</v>
      </c>
      <c r="AC121" s="231">
        <f t="shared" si="119"/>
        <v>6</v>
      </c>
      <c r="AD121" s="233">
        <v>0.5</v>
      </c>
      <c r="AF121" s="65">
        <f t="shared" si="65"/>
        <v>50</v>
      </c>
      <c r="AG121" s="65">
        <f t="shared" si="66"/>
        <v>50</v>
      </c>
      <c r="AH121" s="64">
        <v>6</v>
      </c>
      <c r="AI121" s="73">
        <f t="shared" si="67"/>
        <v>570126</v>
      </c>
    </row>
    <row r="122" spans="1:35" ht="23.25" customHeight="1" x14ac:dyDescent="0.25">
      <c r="A122" s="150">
        <v>82</v>
      </c>
      <c r="B122" s="151">
        <v>54621</v>
      </c>
      <c r="C122" s="318" t="s">
        <v>69</v>
      </c>
      <c r="D122" s="318" t="s">
        <v>70</v>
      </c>
      <c r="E122" s="151" t="s">
        <v>58</v>
      </c>
      <c r="F122" s="150">
        <v>0</v>
      </c>
      <c r="G122" s="152">
        <v>2</v>
      </c>
      <c r="H122" s="152">
        <v>2</v>
      </c>
      <c r="I122" s="153" t="s">
        <v>64</v>
      </c>
      <c r="J122" s="68">
        <v>78000</v>
      </c>
      <c r="K122" s="68">
        <f t="shared" si="107"/>
        <v>156000</v>
      </c>
      <c r="L122" s="68">
        <v>65000</v>
      </c>
      <c r="M122" s="68">
        <f t="shared" si="108"/>
        <v>130000</v>
      </c>
      <c r="N122" s="68">
        <v>135128</v>
      </c>
      <c r="O122" s="68">
        <f t="shared" si="109"/>
        <v>270256</v>
      </c>
      <c r="P122" s="68">
        <f t="shared" si="110"/>
        <v>65000</v>
      </c>
      <c r="Q122" s="68">
        <f t="shared" si="110"/>
        <v>130000</v>
      </c>
      <c r="R122" s="68">
        <f t="shared" si="113"/>
        <v>92709.333333333328</v>
      </c>
      <c r="S122" s="68">
        <f t="shared" si="114"/>
        <v>78000</v>
      </c>
      <c r="T122" s="68">
        <f t="shared" si="115"/>
        <v>88155.842994008126</v>
      </c>
      <c r="U122" s="68">
        <f t="shared" si="116"/>
        <v>37306.265711450324</v>
      </c>
      <c r="V122" s="69">
        <f t="shared" si="117"/>
        <v>0.40240032335597631</v>
      </c>
      <c r="W122" s="231">
        <f>+P122</f>
        <v>65000</v>
      </c>
      <c r="X122" s="231">
        <f t="shared" si="112"/>
        <v>130000</v>
      </c>
      <c r="Y122" s="219" t="s">
        <v>173</v>
      </c>
      <c r="Z122" s="231">
        <v>2</v>
      </c>
      <c r="AA122" s="231">
        <f t="shared" si="118"/>
        <v>130000</v>
      </c>
      <c r="AB122" s="233">
        <v>1</v>
      </c>
      <c r="AC122" s="231">
        <f t="shared" si="119"/>
        <v>0</v>
      </c>
      <c r="AD122" s="233">
        <v>0</v>
      </c>
      <c r="AF122" s="65">
        <f t="shared" si="65"/>
        <v>100</v>
      </c>
      <c r="AG122" s="65">
        <f t="shared" si="66"/>
        <v>0</v>
      </c>
      <c r="AH122" s="64">
        <v>2</v>
      </c>
      <c r="AI122" s="73">
        <f t="shared" si="67"/>
        <v>130000</v>
      </c>
    </row>
    <row r="123" spans="1:35" ht="27" customHeight="1" x14ac:dyDescent="0.25">
      <c r="A123" s="150">
        <v>83</v>
      </c>
      <c r="B123" s="151">
        <v>54621</v>
      </c>
      <c r="C123" s="318" t="s">
        <v>71</v>
      </c>
      <c r="D123" s="318" t="s">
        <v>72</v>
      </c>
      <c r="E123" s="151" t="s">
        <v>58</v>
      </c>
      <c r="F123" s="150">
        <v>0</v>
      </c>
      <c r="G123" s="152">
        <v>12</v>
      </c>
      <c r="H123" s="152">
        <v>12</v>
      </c>
      <c r="I123" s="153" t="s">
        <v>64</v>
      </c>
      <c r="J123" s="68">
        <v>32000</v>
      </c>
      <c r="K123" s="68">
        <f t="shared" si="107"/>
        <v>384000</v>
      </c>
      <c r="L123" s="68">
        <v>65000</v>
      </c>
      <c r="M123" s="68">
        <f t="shared" si="108"/>
        <v>780000</v>
      </c>
      <c r="N123" s="68">
        <v>105350</v>
      </c>
      <c r="O123" s="68">
        <f t="shared" si="109"/>
        <v>1264200</v>
      </c>
      <c r="P123" s="68">
        <f t="shared" si="110"/>
        <v>32000</v>
      </c>
      <c r="Q123" s="68">
        <f t="shared" si="110"/>
        <v>384000</v>
      </c>
      <c r="R123" s="68">
        <f t="shared" si="113"/>
        <v>67450</v>
      </c>
      <c r="S123" s="68">
        <f t="shared" si="114"/>
        <v>65000</v>
      </c>
      <c r="T123" s="68">
        <f t="shared" si="115"/>
        <v>60288.242681469848</v>
      </c>
      <c r="U123" s="68">
        <f t="shared" si="116"/>
        <v>36736.323985940675</v>
      </c>
      <c r="V123" s="69">
        <f t="shared" si="117"/>
        <v>0.54464527777525096</v>
      </c>
      <c r="W123" s="231">
        <f t="shared" si="111"/>
        <v>67450</v>
      </c>
      <c r="X123" s="231">
        <f t="shared" si="112"/>
        <v>809400</v>
      </c>
      <c r="Y123" s="220" t="s">
        <v>166</v>
      </c>
      <c r="Z123" s="231">
        <v>5</v>
      </c>
      <c r="AA123" s="231">
        <f t="shared" si="118"/>
        <v>337250</v>
      </c>
      <c r="AB123" s="233">
        <v>0.41670000000000001</v>
      </c>
      <c r="AC123" s="231">
        <f t="shared" si="119"/>
        <v>7</v>
      </c>
      <c r="AD123" s="233">
        <v>0.58330000000000004</v>
      </c>
      <c r="AF123" s="65">
        <f t="shared" si="65"/>
        <v>41.666666666666664</v>
      </c>
      <c r="AG123" s="65">
        <f t="shared" si="66"/>
        <v>58.333333333333336</v>
      </c>
      <c r="AH123" s="64">
        <v>5</v>
      </c>
      <c r="AI123" s="73">
        <f t="shared" si="67"/>
        <v>337250</v>
      </c>
    </row>
    <row r="124" spans="1:35" ht="26.25" customHeight="1" x14ac:dyDescent="0.25">
      <c r="A124" s="150">
        <v>84</v>
      </c>
      <c r="B124" s="151">
        <v>54621</v>
      </c>
      <c r="C124" s="318" t="s">
        <v>73</v>
      </c>
      <c r="D124" s="318" t="s">
        <v>74</v>
      </c>
      <c r="E124" s="151" t="s">
        <v>58</v>
      </c>
      <c r="F124" s="150">
        <v>0</v>
      </c>
      <c r="G124" s="152">
        <v>2</v>
      </c>
      <c r="H124" s="152">
        <v>2</v>
      </c>
      <c r="I124" s="153" t="s">
        <v>64</v>
      </c>
      <c r="J124" s="68">
        <v>120000</v>
      </c>
      <c r="K124" s="68">
        <f t="shared" si="107"/>
        <v>240000</v>
      </c>
      <c r="L124" s="68">
        <v>195000</v>
      </c>
      <c r="M124" s="68">
        <f t="shared" si="108"/>
        <v>390000</v>
      </c>
      <c r="N124" s="68">
        <v>44640</v>
      </c>
      <c r="O124" s="68">
        <f t="shared" si="109"/>
        <v>89280</v>
      </c>
      <c r="P124" s="68">
        <f t="shared" si="110"/>
        <v>44640</v>
      </c>
      <c r="Q124" s="68">
        <f t="shared" si="110"/>
        <v>89280</v>
      </c>
      <c r="R124" s="68">
        <f t="shared" si="113"/>
        <v>119880</v>
      </c>
      <c r="S124" s="68">
        <f t="shared" si="114"/>
        <v>120000</v>
      </c>
      <c r="T124" s="68">
        <f t="shared" si="115"/>
        <v>101464.31968392196</v>
      </c>
      <c r="U124" s="68">
        <f t="shared" si="116"/>
        <v>75180.071827579421</v>
      </c>
      <c r="V124" s="69">
        <f t="shared" si="117"/>
        <v>0.62712772628945124</v>
      </c>
      <c r="W124" s="231">
        <f t="shared" si="111"/>
        <v>119880</v>
      </c>
      <c r="X124" s="231">
        <f t="shared" si="112"/>
        <v>239760</v>
      </c>
      <c r="Y124" s="220" t="s">
        <v>166</v>
      </c>
      <c r="Z124" s="231">
        <v>2</v>
      </c>
      <c r="AA124" s="231">
        <f t="shared" si="118"/>
        <v>239760</v>
      </c>
      <c r="AB124" s="233">
        <v>1</v>
      </c>
      <c r="AC124" s="231">
        <f t="shared" si="119"/>
        <v>0</v>
      </c>
      <c r="AD124" s="233">
        <v>0</v>
      </c>
      <c r="AF124" s="65">
        <f t="shared" si="65"/>
        <v>100</v>
      </c>
      <c r="AG124" s="65">
        <f t="shared" si="66"/>
        <v>0</v>
      </c>
      <c r="AH124" s="64">
        <v>2</v>
      </c>
      <c r="AI124" s="73">
        <f t="shared" si="67"/>
        <v>239760</v>
      </c>
    </row>
    <row r="125" spans="1:35" ht="21.75" customHeight="1" x14ac:dyDescent="0.25">
      <c r="A125" s="150">
        <v>85</v>
      </c>
      <c r="B125" s="151">
        <v>54621</v>
      </c>
      <c r="C125" s="318" t="s">
        <v>75</v>
      </c>
      <c r="D125" s="318" t="s">
        <v>76</v>
      </c>
      <c r="E125" s="151" t="s">
        <v>39</v>
      </c>
      <c r="F125" s="150">
        <v>0</v>
      </c>
      <c r="G125" s="152">
        <v>10</v>
      </c>
      <c r="H125" s="152">
        <v>10</v>
      </c>
      <c r="I125" s="153" t="s">
        <v>64</v>
      </c>
      <c r="J125" s="68">
        <v>45000</v>
      </c>
      <c r="K125" s="68">
        <f t="shared" si="107"/>
        <v>450000</v>
      </c>
      <c r="L125" s="68">
        <v>45500</v>
      </c>
      <c r="M125" s="68">
        <f t="shared" si="108"/>
        <v>455000</v>
      </c>
      <c r="N125" s="68">
        <v>66444</v>
      </c>
      <c r="O125" s="68">
        <f t="shared" si="109"/>
        <v>664440</v>
      </c>
      <c r="P125" s="68">
        <f t="shared" si="110"/>
        <v>45000</v>
      </c>
      <c r="Q125" s="68">
        <f t="shared" si="110"/>
        <v>450000</v>
      </c>
      <c r="R125" s="68">
        <f t="shared" si="113"/>
        <v>52314.666666666664</v>
      </c>
      <c r="S125" s="68">
        <f t="shared" si="114"/>
        <v>45500</v>
      </c>
      <c r="T125" s="68">
        <f t="shared" si="115"/>
        <v>51431.188458095625</v>
      </c>
      <c r="U125" s="68">
        <f t="shared" si="116"/>
        <v>12238.915202473359</v>
      </c>
      <c r="V125" s="69">
        <f t="shared" si="117"/>
        <v>0.23394806814800234</v>
      </c>
      <c r="W125" s="231">
        <f>+P125</f>
        <v>45000</v>
      </c>
      <c r="X125" s="231">
        <f t="shared" si="112"/>
        <v>450000</v>
      </c>
      <c r="Y125" s="219" t="s">
        <v>173</v>
      </c>
      <c r="Z125" s="231">
        <v>6</v>
      </c>
      <c r="AA125" s="231">
        <f t="shared" si="118"/>
        <v>270000</v>
      </c>
      <c r="AB125" s="233">
        <v>0.6</v>
      </c>
      <c r="AC125" s="231">
        <f t="shared" si="119"/>
        <v>4</v>
      </c>
      <c r="AD125" s="233">
        <v>0.4</v>
      </c>
      <c r="AF125" s="65">
        <f t="shared" si="65"/>
        <v>60</v>
      </c>
      <c r="AG125" s="65">
        <f t="shared" si="66"/>
        <v>40</v>
      </c>
      <c r="AH125" s="64">
        <v>6</v>
      </c>
      <c r="AI125" s="73">
        <f t="shared" si="67"/>
        <v>270000</v>
      </c>
    </row>
    <row r="126" spans="1:35" ht="170.25" customHeight="1" x14ac:dyDescent="0.25">
      <c r="A126" s="150">
        <v>86</v>
      </c>
      <c r="B126" s="151">
        <v>54621</v>
      </c>
      <c r="C126" s="318" t="s">
        <v>77</v>
      </c>
      <c r="D126" s="318" t="s">
        <v>78</v>
      </c>
      <c r="E126" s="151" t="s">
        <v>31</v>
      </c>
      <c r="F126" s="150">
        <v>0</v>
      </c>
      <c r="G126" s="152">
        <v>18</v>
      </c>
      <c r="H126" s="152">
        <v>18</v>
      </c>
      <c r="I126" s="153" t="s">
        <v>64</v>
      </c>
      <c r="J126" s="68">
        <v>140000</v>
      </c>
      <c r="K126" s="68">
        <f t="shared" si="107"/>
        <v>2520000</v>
      </c>
      <c r="L126" s="68">
        <v>104000</v>
      </c>
      <c r="M126" s="68">
        <f t="shared" si="108"/>
        <v>1872000</v>
      </c>
      <c r="N126" s="68">
        <v>45820</v>
      </c>
      <c r="O126" s="68">
        <f t="shared" si="109"/>
        <v>824760</v>
      </c>
      <c r="P126" s="68">
        <f t="shared" si="110"/>
        <v>45820</v>
      </c>
      <c r="Q126" s="68">
        <f t="shared" si="110"/>
        <v>824760</v>
      </c>
      <c r="R126" s="68">
        <f t="shared" si="113"/>
        <v>96606.666666666672</v>
      </c>
      <c r="S126" s="68">
        <f t="shared" si="114"/>
        <v>104000</v>
      </c>
      <c r="T126" s="68">
        <f t="shared" si="115"/>
        <v>87378.681393500636</v>
      </c>
      <c r="U126" s="68">
        <f t="shared" si="116"/>
        <v>47523.300951568315</v>
      </c>
      <c r="V126" s="69">
        <f t="shared" si="117"/>
        <v>0.49192568785696272</v>
      </c>
      <c r="W126" s="231">
        <f t="shared" si="111"/>
        <v>96606.666666666672</v>
      </c>
      <c r="X126" s="231">
        <f t="shared" si="112"/>
        <v>1738920</v>
      </c>
      <c r="Y126" s="219" t="s">
        <v>166</v>
      </c>
      <c r="Z126" s="231">
        <v>12</v>
      </c>
      <c r="AA126" s="231">
        <f t="shared" si="118"/>
        <v>1159280</v>
      </c>
      <c r="AB126" s="233">
        <v>0.66669999999999996</v>
      </c>
      <c r="AC126" s="231">
        <f t="shared" si="119"/>
        <v>6</v>
      </c>
      <c r="AD126" s="233">
        <v>0.33329999999999999</v>
      </c>
      <c r="AF126" s="65">
        <f t="shared" si="65"/>
        <v>66.666666666666671</v>
      </c>
      <c r="AG126" s="65">
        <f t="shared" si="66"/>
        <v>33.333333333333329</v>
      </c>
      <c r="AH126" s="64">
        <v>12</v>
      </c>
      <c r="AI126" s="73">
        <f t="shared" si="67"/>
        <v>1159280</v>
      </c>
    </row>
    <row r="127" spans="1:35" ht="39" customHeight="1" x14ac:dyDescent="0.25">
      <c r="A127" s="150">
        <v>87</v>
      </c>
      <c r="B127" s="151">
        <v>54621</v>
      </c>
      <c r="C127" s="318" t="s">
        <v>79</v>
      </c>
      <c r="D127" s="318" t="s">
        <v>80</v>
      </c>
      <c r="E127" s="151" t="s">
        <v>39</v>
      </c>
      <c r="F127" s="150">
        <v>0</v>
      </c>
      <c r="G127" s="152">
        <v>21</v>
      </c>
      <c r="H127" s="152">
        <v>21</v>
      </c>
      <c r="I127" s="153" t="s">
        <v>64</v>
      </c>
      <c r="J127" s="68">
        <v>120000</v>
      </c>
      <c r="K127" s="68">
        <f t="shared" si="107"/>
        <v>2520000</v>
      </c>
      <c r="L127" s="68">
        <v>260000</v>
      </c>
      <c r="M127" s="68">
        <f t="shared" si="108"/>
        <v>5460000</v>
      </c>
      <c r="N127" s="68">
        <v>78950</v>
      </c>
      <c r="O127" s="68">
        <f t="shared" si="109"/>
        <v>1657950</v>
      </c>
      <c r="P127" s="68">
        <f t="shared" si="110"/>
        <v>78950</v>
      </c>
      <c r="Q127" s="68">
        <f t="shared" si="110"/>
        <v>1657950</v>
      </c>
      <c r="R127" s="68">
        <f t="shared" si="113"/>
        <v>152983.33333333334</v>
      </c>
      <c r="S127" s="68">
        <f t="shared" si="114"/>
        <v>120000</v>
      </c>
      <c r="T127" s="68">
        <f t="shared" si="115"/>
        <v>135052.38022245569</v>
      </c>
      <c r="U127" s="68">
        <f t="shared" si="116"/>
        <v>94924.711394522223</v>
      </c>
      <c r="V127" s="69">
        <f t="shared" si="117"/>
        <v>0.62049054185328822</v>
      </c>
      <c r="W127" s="231">
        <f t="shared" si="111"/>
        <v>152983.33333333334</v>
      </c>
      <c r="X127" s="231">
        <f t="shared" si="112"/>
        <v>3212650</v>
      </c>
      <c r="Y127" s="220" t="s">
        <v>166</v>
      </c>
      <c r="Z127" s="231">
        <v>15</v>
      </c>
      <c r="AA127" s="231">
        <f t="shared" si="118"/>
        <v>2294750</v>
      </c>
      <c r="AB127" s="233">
        <v>0.71430000000000005</v>
      </c>
      <c r="AC127" s="231">
        <f t="shared" si="119"/>
        <v>6</v>
      </c>
      <c r="AD127" s="233">
        <v>0.28570000000000001</v>
      </c>
      <c r="AF127" s="65">
        <f t="shared" si="65"/>
        <v>71.428571428571431</v>
      </c>
      <c r="AG127" s="65">
        <f t="shared" si="66"/>
        <v>28.571428571428569</v>
      </c>
      <c r="AH127" s="64">
        <v>15</v>
      </c>
      <c r="AI127" s="73">
        <f t="shared" si="67"/>
        <v>2294750</v>
      </c>
    </row>
    <row r="128" spans="1:35" ht="107.25" customHeight="1" x14ac:dyDescent="0.25">
      <c r="A128" s="150">
        <v>88</v>
      </c>
      <c r="B128" s="151">
        <v>54621</v>
      </c>
      <c r="C128" s="321" t="s">
        <v>81</v>
      </c>
      <c r="D128" s="322"/>
      <c r="E128" s="151" t="s">
        <v>31</v>
      </c>
      <c r="F128" s="150">
        <v>0</v>
      </c>
      <c r="G128" s="152">
        <v>9</v>
      </c>
      <c r="H128" s="152">
        <v>9</v>
      </c>
      <c r="I128" s="153" t="s">
        <v>64</v>
      </c>
      <c r="J128" s="68">
        <v>420000</v>
      </c>
      <c r="K128" s="68">
        <f t="shared" si="107"/>
        <v>3780000</v>
      </c>
      <c r="L128" s="68">
        <v>325000</v>
      </c>
      <c r="M128" s="68">
        <f t="shared" si="108"/>
        <v>2925000</v>
      </c>
      <c r="N128" s="72">
        <v>1014875</v>
      </c>
      <c r="O128" s="68">
        <f t="shared" si="109"/>
        <v>9133875</v>
      </c>
      <c r="P128" s="68">
        <f t="shared" si="110"/>
        <v>325000</v>
      </c>
      <c r="Q128" s="68">
        <f t="shared" si="110"/>
        <v>2925000</v>
      </c>
      <c r="R128" s="68">
        <f t="shared" si="113"/>
        <v>586625</v>
      </c>
      <c r="S128" s="68">
        <f t="shared" si="114"/>
        <v>420000</v>
      </c>
      <c r="T128" s="68">
        <f t="shared" si="115"/>
        <v>517426.18378160486</v>
      </c>
      <c r="U128" s="68">
        <f t="shared" si="116"/>
        <v>373904.79653917253</v>
      </c>
      <c r="V128" s="69">
        <f t="shared" si="117"/>
        <v>0.63738299005186028</v>
      </c>
      <c r="W128" s="231">
        <f t="shared" si="111"/>
        <v>586625</v>
      </c>
      <c r="X128" s="231">
        <f t="shared" si="112"/>
        <v>5279625</v>
      </c>
      <c r="Y128" s="220" t="s">
        <v>166</v>
      </c>
      <c r="Z128" s="231">
        <v>6</v>
      </c>
      <c r="AA128" s="231">
        <f t="shared" si="118"/>
        <v>3519750</v>
      </c>
      <c r="AB128" s="233">
        <v>0.66669999999999996</v>
      </c>
      <c r="AC128" s="231">
        <f t="shared" si="119"/>
        <v>3</v>
      </c>
      <c r="AD128" s="233">
        <v>0.33329999999999999</v>
      </c>
      <c r="AF128" s="65">
        <f t="shared" si="65"/>
        <v>66.666666666666671</v>
      </c>
      <c r="AG128" s="65">
        <f t="shared" si="66"/>
        <v>33.333333333333329</v>
      </c>
      <c r="AH128" s="64">
        <v>6</v>
      </c>
      <c r="AI128" s="73">
        <f t="shared" si="67"/>
        <v>3519750</v>
      </c>
    </row>
    <row r="129" spans="1:35" ht="161.25" customHeight="1" x14ac:dyDescent="0.25">
      <c r="A129" s="150">
        <v>89</v>
      </c>
      <c r="B129" s="151">
        <v>54621</v>
      </c>
      <c r="C129" s="318" t="s">
        <v>86</v>
      </c>
      <c r="D129" s="318" t="s">
        <v>87</v>
      </c>
      <c r="E129" s="151" t="s">
        <v>31</v>
      </c>
      <c r="F129" s="150">
        <v>0</v>
      </c>
      <c r="G129" s="152">
        <v>9</v>
      </c>
      <c r="H129" s="152">
        <v>9</v>
      </c>
      <c r="I129" s="153" t="s">
        <v>64</v>
      </c>
      <c r="J129" s="68">
        <v>1000000</v>
      </c>
      <c r="K129" s="68">
        <f t="shared" si="107"/>
        <v>9000000</v>
      </c>
      <c r="L129" s="68">
        <v>520000</v>
      </c>
      <c r="M129" s="68">
        <f t="shared" si="108"/>
        <v>4680000</v>
      </c>
      <c r="N129" s="68">
        <v>904365</v>
      </c>
      <c r="O129" s="68">
        <f t="shared" si="109"/>
        <v>8139285</v>
      </c>
      <c r="P129" s="68">
        <f t="shared" si="110"/>
        <v>520000</v>
      </c>
      <c r="Q129" s="68">
        <f t="shared" si="110"/>
        <v>4680000</v>
      </c>
      <c r="R129" s="68">
        <f t="shared" si="113"/>
        <v>808121.66666666663</v>
      </c>
      <c r="S129" s="68">
        <f t="shared" si="114"/>
        <v>904365</v>
      </c>
      <c r="T129" s="68">
        <f t="shared" si="115"/>
        <v>777646.75359032373</v>
      </c>
      <c r="U129" s="68">
        <f t="shared" si="116"/>
        <v>254061.18241150767</v>
      </c>
      <c r="V129" s="69">
        <f t="shared" si="117"/>
        <v>0.31438481715192351</v>
      </c>
      <c r="W129" s="231">
        <f>+P129</f>
        <v>520000</v>
      </c>
      <c r="X129" s="231">
        <f t="shared" si="112"/>
        <v>4680000</v>
      </c>
      <c r="Y129" s="219" t="s">
        <v>173</v>
      </c>
      <c r="Z129" s="231">
        <v>5</v>
      </c>
      <c r="AA129" s="231">
        <f t="shared" si="118"/>
        <v>2600000</v>
      </c>
      <c r="AB129" s="233">
        <v>0.55559999999999998</v>
      </c>
      <c r="AC129" s="231">
        <f t="shared" si="119"/>
        <v>4</v>
      </c>
      <c r="AD129" s="233">
        <v>0.44440000000000002</v>
      </c>
      <c r="AF129" s="65">
        <f t="shared" si="65"/>
        <v>55.555555555555557</v>
      </c>
      <c r="AG129" s="65">
        <f t="shared" si="66"/>
        <v>44.444444444444443</v>
      </c>
      <c r="AH129" s="64">
        <v>5</v>
      </c>
      <c r="AI129" s="73">
        <f t="shared" si="67"/>
        <v>2600000</v>
      </c>
    </row>
    <row r="130" spans="1:35" ht="30.75" customHeight="1" x14ac:dyDescent="0.25">
      <c r="A130" s="150">
        <v>90</v>
      </c>
      <c r="B130" s="151">
        <v>54621</v>
      </c>
      <c r="C130" s="318" t="s">
        <v>94</v>
      </c>
      <c r="D130" s="318"/>
      <c r="E130" s="151" t="s">
        <v>128</v>
      </c>
      <c r="F130" s="150">
        <v>0</v>
      </c>
      <c r="G130" s="152">
        <v>20</v>
      </c>
      <c r="H130" s="152">
        <v>20</v>
      </c>
      <c r="I130" s="153" t="s">
        <v>64</v>
      </c>
      <c r="J130" s="68">
        <v>45000</v>
      </c>
      <c r="K130" s="68">
        <f t="shared" si="107"/>
        <v>900000</v>
      </c>
      <c r="L130" s="68">
        <v>104000</v>
      </c>
      <c r="M130" s="68">
        <f t="shared" si="108"/>
        <v>2080000</v>
      </c>
      <c r="N130" s="68">
        <v>70752</v>
      </c>
      <c r="O130" s="68">
        <f t="shared" si="109"/>
        <v>1415040</v>
      </c>
      <c r="P130" s="68">
        <f t="shared" si="110"/>
        <v>45000</v>
      </c>
      <c r="Q130" s="68">
        <f t="shared" si="110"/>
        <v>900000</v>
      </c>
      <c r="R130" s="68">
        <f t="shared" si="113"/>
        <v>73250.666666666672</v>
      </c>
      <c r="S130" s="68">
        <f t="shared" si="114"/>
        <v>70752</v>
      </c>
      <c r="T130" s="68">
        <f t="shared" si="115"/>
        <v>69182.277974859782</v>
      </c>
      <c r="U130" s="68">
        <f t="shared" si="116"/>
        <v>29579.257957787464</v>
      </c>
      <c r="V130" s="69">
        <f t="shared" si="117"/>
        <v>0.40380872016346786</v>
      </c>
      <c r="W130" s="231">
        <f>+P130</f>
        <v>45000</v>
      </c>
      <c r="X130" s="231">
        <f t="shared" si="112"/>
        <v>900000</v>
      </c>
      <c r="Y130" s="219" t="s">
        <v>173</v>
      </c>
      <c r="Z130" s="231">
        <v>15</v>
      </c>
      <c r="AA130" s="231">
        <f t="shared" si="118"/>
        <v>675000</v>
      </c>
      <c r="AB130" s="233">
        <v>0.75</v>
      </c>
      <c r="AC130" s="231">
        <f t="shared" si="119"/>
        <v>5</v>
      </c>
      <c r="AD130" s="233">
        <v>0.25</v>
      </c>
      <c r="AF130" s="65">
        <f t="shared" si="65"/>
        <v>75</v>
      </c>
      <c r="AG130" s="65">
        <f t="shared" si="66"/>
        <v>25</v>
      </c>
      <c r="AH130" s="64">
        <v>15</v>
      </c>
      <c r="AI130" s="73">
        <f t="shared" si="67"/>
        <v>675000</v>
      </c>
    </row>
    <row r="131" spans="1:35" ht="79.5" customHeight="1" x14ac:dyDescent="0.25">
      <c r="A131" s="150">
        <v>91</v>
      </c>
      <c r="B131" s="151">
        <v>54621</v>
      </c>
      <c r="C131" s="318" t="s">
        <v>92</v>
      </c>
      <c r="D131" s="318" t="s">
        <v>93</v>
      </c>
      <c r="E131" s="151" t="s">
        <v>31</v>
      </c>
      <c r="F131" s="150">
        <v>0</v>
      </c>
      <c r="G131" s="152">
        <v>21</v>
      </c>
      <c r="H131" s="152">
        <v>21</v>
      </c>
      <c r="I131" s="153" t="s">
        <v>64</v>
      </c>
      <c r="J131" s="68">
        <v>260000</v>
      </c>
      <c r="K131" s="68">
        <f t="shared" si="107"/>
        <v>5460000</v>
      </c>
      <c r="L131" s="68">
        <v>390000</v>
      </c>
      <c r="M131" s="68">
        <f t="shared" si="108"/>
        <v>8190000</v>
      </c>
      <c r="N131" s="68">
        <v>682002</v>
      </c>
      <c r="O131" s="68">
        <f t="shared" si="109"/>
        <v>14322042</v>
      </c>
      <c r="P131" s="68">
        <f t="shared" si="110"/>
        <v>260000</v>
      </c>
      <c r="Q131" s="68">
        <f t="shared" si="110"/>
        <v>5460000</v>
      </c>
      <c r="R131" s="68">
        <f t="shared" si="113"/>
        <v>444000.66666666669</v>
      </c>
      <c r="S131" s="68">
        <f t="shared" si="114"/>
        <v>390000</v>
      </c>
      <c r="T131" s="68">
        <f t="shared" si="115"/>
        <v>410463.49091240385</v>
      </c>
      <c r="U131" s="68">
        <f t="shared" si="116"/>
        <v>216121.43808825008</v>
      </c>
      <c r="V131" s="69">
        <f t="shared" si="117"/>
        <v>0.48675926482448995</v>
      </c>
      <c r="W131" s="231">
        <f t="shared" si="111"/>
        <v>444000.66666666669</v>
      </c>
      <c r="X131" s="231">
        <f t="shared" si="112"/>
        <v>9324014</v>
      </c>
      <c r="Y131" s="220" t="s">
        <v>166</v>
      </c>
      <c r="Z131" s="231">
        <v>10</v>
      </c>
      <c r="AA131" s="231">
        <f t="shared" si="118"/>
        <v>4440006.666666667</v>
      </c>
      <c r="AB131" s="233">
        <v>0.47620000000000001</v>
      </c>
      <c r="AC131" s="231">
        <f t="shared" si="119"/>
        <v>11</v>
      </c>
      <c r="AD131" s="233">
        <v>0.52380000000000004</v>
      </c>
      <c r="AF131" s="65">
        <f t="shared" si="65"/>
        <v>47.61904761904762</v>
      </c>
      <c r="AG131" s="65">
        <f t="shared" si="66"/>
        <v>52.38095238095238</v>
      </c>
      <c r="AH131" s="64">
        <v>10</v>
      </c>
      <c r="AI131" s="73">
        <f t="shared" si="67"/>
        <v>4440006.666666667</v>
      </c>
    </row>
    <row r="132" spans="1:35" x14ac:dyDescent="0.25">
      <c r="A132" s="181"/>
      <c r="B132" s="181"/>
      <c r="C132" s="182"/>
      <c r="D132" s="182"/>
      <c r="E132" s="183"/>
      <c r="F132" s="181"/>
      <c r="G132" s="184"/>
      <c r="H132" s="184"/>
      <c r="I132" s="185"/>
      <c r="J132" s="78"/>
      <c r="K132" s="78"/>
      <c r="L132" s="78"/>
      <c r="M132" s="78"/>
      <c r="N132" s="78"/>
      <c r="O132" s="78"/>
      <c r="P132" s="78"/>
      <c r="Q132" s="78"/>
      <c r="R132" s="74"/>
      <c r="S132" s="74"/>
      <c r="T132" s="74"/>
      <c r="U132" s="74"/>
      <c r="V132" s="74"/>
      <c r="W132" s="74"/>
      <c r="X132" s="74"/>
      <c r="Y132" s="74"/>
      <c r="AF132" s="65" t="e">
        <f t="shared" si="65"/>
        <v>#DIV/0!</v>
      </c>
      <c r="AG132" s="65" t="e">
        <f t="shared" si="66"/>
        <v>#DIV/0!</v>
      </c>
      <c r="AI132" s="73"/>
    </row>
    <row r="133" spans="1:35" x14ac:dyDescent="0.25">
      <c r="A133" s="320" t="s">
        <v>2</v>
      </c>
      <c r="B133" s="320"/>
      <c r="C133" s="320"/>
      <c r="D133" s="320"/>
      <c r="E133" s="320" t="s">
        <v>3</v>
      </c>
      <c r="F133" s="320"/>
      <c r="G133" s="320" t="s">
        <v>4</v>
      </c>
      <c r="H133" s="320"/>
      <c r="I133" s="320"/>
      <c r="J133" s="78"/>
      <c r="K133" s="78"/>
      <c r="L133" s="78"/>
      <c r="M133" s="78"/>
      <c r="N133" s="78"/>
      <c r="O133" s="78"/>
      <c r="P133" s="78"/>
      <c r="Q133" s="78"/>
      <c r="R133" s="74"/>
      <c r="S133" s="74"/>
      <c r="T133" s="74"/>
      <c r="U133" s="74"/>
      <c r="V133" s="74"/>
      <c r="W133" s="74"/>
      <c r="X133" s="74"/>
      <c r="Y133" s="74"/>
      <c r="AF133" s="65" t="e">
        <f t="shared" si="65"/>
        <v>#DIV/0!</v>
      </c>
      <c r="AG133" s="65" t="e">
        <f t="shared" si="66"/>
        <v>#DIV/0!</v>
      </c>
      <c r="AI133" s="73"/>
    </row>
    <row r="134" spans="1:35" ht="15" customHeight="1" x14ac:dyDescent="0.25">
      <c r="A134" s="320" t="s">
        <v>95</v>
      </c>
      <c r="B134" s="320"/>
      <c r="C134" s="320"/>
      <c r="D134" s="320"/>
      <c r="E134" s="320" t="s">
        <v>96</v>
      </c>
      <c r="F134" s="320"/>
      <c r="G134" s="320"/>
      <c r="H134" s="320"/>
      <c r="I134" s="320"/>
      <c r="J134" s="262" t="s">
        <v>162</v>
      </c>
      <c r="K134" s="262"/>
      <c r="L134" s="263" t="s">
        <v>164</v>
      </c>
      <c r="M134" s="263"/>
      <c r="N134" s="264" t="s">
        <v>163</v>
      </c>
      <c r="O134" s="264"/>
      <c r="P134" s="265" t="s">
        <v>159</v>
      </c>
      <c r="Q134" s="265"/>
      <c r="R134" s="266" t="s">
        <v>166</v>
      </c>
      <c r="S134" s="331" t="s">
        <v>167</v>
      </c>
      <c r="T134" s="331" t="s">
        <v>168</v>
      </c>
      <c r="U134" s="331" t="s">
        <v>169</v>
      </c>
      <c r="V134" s="350" t="s">
        <v>174</v>
      </c>
      <c r="W134" s="271" t="s">
        <v>190</v>
      </c>
      <c r="X134" s="272"/>
      <c r="Y134" s="308" t="s">
        <v>171</v>
      </c>
      <c r="Z134" s="300" t="s">
        <v>183</v>
      </c>
      <c r="AA134" s="301"/>
      <c r="AB134" s="302"/>
      <c r="AC134" s="303" t="s">
        <v>184</v>
      </c>
      <c r="AD134" s="303"/>
      <c r="AF134" s="65" t="e">
        <f t="shared" si="65"/>
        <v>#VALUE!</v>
      </c>
      <c r="AG134" s="65" t="e">
        <f t="shared" si="66"/>
        <v>#VALUE!</v>
      </c>
      <c r="AI134" s="73"/>
    </row>
    <row r="135" spans="1:35" ht="23.25" customHeight="1" x14ac:dyDescent="0.25">
      <c r="A135" s="146" t="s">
        <v>7</v>
      </c>
      <c r="B135" s="147" t="s">
        <v>8</v>
      </c>
      <c r="C135" s="320" t="s">
        <v>9</v>
      </c>
      <c r="D135" s="320"/>
      <c r="E135" s="147" t="s">
        <v>10</v>
      </c>
      <c r="F135" s="148" t="s">
        <v>11</v>
      </c>
      <c r="G135" s="147" t="s">
        <v>12</v>
      </c>
      <c r="H135" s="148" t="s">
        <v>13</v>
      </c>
      <c r="I135" s="147" t="s">
        <v>14</v>
      </c>
      <c r="J135" s="121" t="s">
        <v>160</v>
      </c>
      <c r="K135" s="121" t="s">
        <v>161</v>
      </c>
      <c r="L135" s="122" t="s">
        <v>160</v>
      </c>
      <c r="M135" s="122" t="s">
        <v>161</v>
      </c>
      <c r="N135" s="123" t="s">
        <v>160</v>
      </c>
      <c r="O135" s="123" t="s">
        <v>161</v>
      </c>
      <c r="P135" s="76" t="s">
        <v>160</v>
      </c>
      <c r="Q135" s="76" t="s">
        <v>161</v>
      </c>
      <c r="R135" s="266"/>
      <c r="S135" s="331"/>
      <c r="T135" s="331"/>
      <c r="U135" s="331"/>
      <c r="V135" s="351"/>
      <c r="W135" s="304"/>
      <c r="X135" s="352"/>
      <c r="Y135" s="308"/>
      <c r="Z135" s="124" t="s">
        <v>185</v>
      </c>
      <c r="AA135" s="124" t="s">
        <v>161</v>
      </c>
      <c r="AB135" s="124" t="s">
        <v>186</v>
      </c>
      <c r="AC135" s="124" t="s">
        <v>185</v>
      </c>
      <c r="AD135" s="124" t="s">
        <v>186</v>
      </c>
      <c r="AF135" s="65" t="e">
        <f t="shared" ref="AF135:AF196" si="120">Z135*100/H135</f>
        <v>#VALUE!</v>
      </c>
      <c r="AG135" s="65" t="e">
        <f t="shared" ref="AG135:AG196" si="121">100-AF135</f>
        <v>#VALUE!</v>
      </c>
      <c r="AI135" s="73"/>
    </row>
    <row r="136" spans="1:35" ht="41.25" customHeight="1" x14ac:dyDescent="0.25">
      <c r="A136" s="150">
        <v>92</v>
      </c>
      <c r="B136" s="150">
        <v>54740</v>
      </c>
      <c r="C136" s="327" t="s">
        <v>97</v>
      </c>
      <c r="D136" s="327" t="s">
        <v>98</v>
      </c>
      <c r="E136" s="151" t="s">
        <v>18</v>
      </c>
      <c r="F136" s="150">
        <v>0</v>
      </c>
      <c r="G136" s="152">
        <v>105</v>
      </c>
      <c r="H136" s="152">
        <v>105</v>
      </c>
      <c r="I136" s="153">
        <v>73151801</v>
      </c>
      <c r="J136" s="72">
        <v>65000</v>
      </c>
      <c r="K136" s="72">
        <f t="shared" ref="K136:K142" si="122">H136*J136</f>
        <v>6825000</v>
      </c>
      <c r="L136" s="72">
        <v>78000</v>
      </c>
      <c r="M136" s="72">
        <f t="shared" ref="M136:M142" si="123">H136*L136</f>
        <v>8190000</v>
      </c>
      <c r="N136" s="72">
        <v>69411</v>
      </c>
      <c r="O136" s="72">
        <f t="shared" ref="O136:O142" si="124">H136*N136</f>
        <v>7288155</v>
      </c>
      <c r="P136" s="68">
        <f t="shared" ref="P136:Q142" si="125">MIN(J136,L136,N136)</f>
        <v>65000</v>
      </c>
      <c r="Q136" s="68">
        <f t="shared" si="125"/>
        <v>6825000</v>
      </c>
      <c r="R136" s="68">
        <f>AVERAGE(J136,L136,N136)</f>
        <v>70803.666666666672</v>
      </c>
      <c r="S136" s="68">
        <f>MEDIAN(J136,L136,N136)</f>
        <v>69411</v>
      </c>
      <c r="T136" s="68">
        <f>GEOMEAN(J136,L136,N136)</f>
        <v>70601.200668669349</v>
      </c>
      <c r="U136" s="68">
        <f>STDEV(J136,L136,N136)</f>
        <v>6610.9485199427572</v>
      </c>
      <c r="V136" s="69">
        <f>U136/R136</f>
        <v>9.3370143541663425E-2</v>
      </c>
      <c r="W136" s="231">
        <f>+P136</f>
        <v>65000</v>
      </c>
      <c r="X136" s="231">
        <f t="shared" ref="X136:X142" si="126">H136*W136</f>
        <v>6825000</v>
      </c>
      <c r="Y136" s="219" t="s">
        <v>173</v>
      </c>
      <c r="Z136" s="231">
        <v>89</v>
      </c>
      <c r="AA136" s="231">
        <f>W136*Z136</f>
        <v>5785000</v>
      </c>
      <c r="AB136" s="233">
        <v>0.84760000000000002</v>
      </c>
      <c r="AC136" s="231">
        <f>H136-Z136</f>
        <v>16</v>
      </c>
      <c r="AD136" s="233">
        <v>0.15240000000000001</v>
      </c>
      <c r="AF136" s="65">
        <f t="shared" si="120"/>
        <v>84.761904761904759</v>
      </c>
      <c r="AG136" s="65">
        <f t="shared" si="121"/>
        <v>15.238095238095241</v>
      </c>
      <c r="AH136" s="64">
        <v>89</v>
      </c>
      <c r="AI136" s="73">
        <f t="shared" ref="AI136:AI196" si="127">W136*AH136</f>
        <v>5785000</v>
      </c>
    </row>
    <row r="137" spans="1:35" ht="35.25" customHeight="1" x14ac:dyDescent="0.25">
      <c r="A137" s="150">
        <v>93</v>
      </c>
      <c r="B137" s="151">
        <v>54760</v>
      </c>
      <c r="C137" s="328" t="s">
        <v>101</v>
      </c>
      <c r="D137" s="328"/>
      <c r="E137" s="151" t="s">
        <v>31</v>
      </c>
      <c r="F137" s="150">
        <v>0</v>
      </c>
      <c r="G137" s="152">
        <v>8</v>
      </c>
      <c r="H137" s="152">
        <v>8</v>
      </c>
      <c r="I137" s="153">
        <v>72154032</v>
      </c>
      <c r="J137" s="72">
        <v>340000</v>
      </c>
      <c r="K137" s="72">
        <f t="shared" si="122"/>
        <v>2720000</v>
      </c>
      <c r="L137" s="72">
        <v>91000</v>
      </c>
      <c r="M137" s="72">
        <f t="shared" si="123"/>
        <v>728000</v>
      </c>
      <c r="N137" s="72">
        <v>228120</v>
      </c>
      <c r="O137" s="72">
        <f t="shared" si="124"/>
        <v>1824960</v>
      </c>
      <c r="P137" s="68">
        <f t="shared" si="125"/>
        <v>91000</v>
      </c>
      <c r="Q137" s="68">
        <f t="shared" si="125"/>
        <v>728000</v>
      </c>
      <c r="R137" s="68">
        <f t="shared" ref="R137:R142" si="128">AVERAGE(J137,L137,N137)</f>
        <v>219706.66666666666</v>
      </c>
      <c r="S137" s="68">
        <f t="shared" ref="S137:S142" si="129">MEDIAN(J137,L137,N137)</f>
        <v>228120</v>
      </c>
      <c r="T137" s="68">
        <f t="shared" ref="T137:T142" si="130">GEOMEAN(J137,L137,N137)</f>
        <v>191820.29626724054</v>
      </c>
      <c r="U137" s="68">
        <f t="shared" ref="U137:U142" si="131">STDEV(J137,L137,N137)</f>
        <v>124713.02311039263</v>
      </c>
      <c r="V137" s="69">
        <f t="shared" ref="V137:V142" si="132">U137/R137</f>
        <v>0.56763422340571967</v>
      </c>
      <c r="W137" s="231">
        <f>+R137</f>
        <v>219706.66666666666</v>
      </c>
      <c r="X137" s="231">
        <f t="shared" si="126"/>
        <v>1757653.3333333333</v>
      </c>
      <c r="Y137" s="220" t="s">
        <v>166</v>
      </c>
      <c r="Z137" s="231">
        <v>4</v>
      </c>
      <c r="AA137" s="231">
        <f t="shared" ref="AA137:AA142" si="133">W137*Z137</f>
        <v>878826.66666666663</v>
      </c>
      <c r="AB137" s="233">
        <v>0.5</v>
      </c>
      <c r="AC137" s="231">
        <f t="shared" ref="AC137:AC142" si="134">H137-Z137</f>
        <v>4</v>
      </c>
      <c r="AD137" s="233">
        <v>0.5</v>
      </c>
      <c r="AF137" s="65">
        <f t="shared" si="120"/>
        <v>50</v>
      </c>
      <c r="AG137" s="65">
        <f t="shared" si="121"/>
        <v>50</v>
      </c>
      <c r="AH137" s="64">
        <v>4</v>
      </c>
      <c r="AI137" s="73">
        <f t="shared" si="127"/>
        <v>878826.66666666663</v>
      </c>
    </row>
    <row r="138" spans="1:35" ht="27" customHeight="1" x14ac:dyDescent="0.25">
      <c r="A138" s="150">
        <v>94</v>
      </c>
      <c r="B138" s="151">
        <v>54760</v>
      </c>
      <c r="C138" s="328" t="s">
        <v>102</v>
      </c>
      <c r="D138" s="328" t="s">
        <v>103</v>
      </c>
      <c r="E138" s="151" t="s">
        <v>18</v>
      </c>
      <c r="F138" s="150">
        <v>0</v>
      </c>
      <c r="G138" s="152">
        <v>8</v>
      </c>
      <c r="H138" s="152">
        <v>8</v>
      </c>
      <c r="I138" s="153">
        <v>72154032</v>
      </c>
      <c r="J138" s="72">
        <v>34000</v>
      </c>
      <c r="K138" s="72">
        <f t="shared" si="122"/>
        <v>272000</v>
      </c>
      <c r="L138" s="72">
        <v>104000</v>
      </c>
      <c r="M138" s="72">
        <f t="shared" si="123"/>
        <v>832000</v>
      </c>
      <c r="N138" s="72">
        <v>924800</v>
      </c>
      <c r="O138" s="72">
        <f t="shared" si="124"/>
        <v>7398400</v>
      </c>
      <c r="P138" s="68">
        <f t="shared" si="125"/>
        <v>34000</v>
      </c>
      <c r="Q138" s="68">
        <f t="shared" si="125"/>
        <v>272000</v>
      </c>
      <c r="R138" s="68">
        <f t="shared" si="128"/>
        <v>354266.66666666669</v>
      </c>
      <c r="S138" s="68">
        <f t="shared" si="129"/>
        <v>104000</v>
      </c>
      <c r="T138" s="68">
        <f t="shared" si="130"/>
        <v>148429.4320963104</v>
      </c>
      <c r="U138" s="68">
        <f t="shared" si="131"/>
        <v>495334.44593863381</v>
      </c>
      <c r="V138" s="69">
        <f t="shared" si="132"/>
        <v>1.3981965918478561</v>
      </c>
      <c r="W138" s="231">
        <f>+R138</f>
        <v>354266.66666666669</v>
      </c>
      <c r="X138" s="231">
        <f t="shared" si="126"/>
        <v>2834133.3333333335</v>
      </c>
      <c r="Y138" s="220" t="s">
        <v>166</v>
      </c>
      <c r="Z138" s="231">
        <v>3</v>
      </c>
      <c r="AA138" s="231">
        <f t="shared" si="133"/>
        <v>1062800</v>
      </c>
      <c r="AB138" s="233">
        <v>0.375</v>
      </c>
      <c r="AC138" s="231">
        <f t="shared" si="134"/>
        <v>5</v>
      </c>
      <c r="AD138" s="233">
        <v>0.625</v>
      </c>
      <c r="AF138" s="65">
        <f t="shared" si="120"/>
        <v>37.5</v>
      </c>
      <c r="AG138" s="65">
        <f t="shared" si="121"/>
        <v>62.5</v>
      </c>
      <c r="AH138" s="64">
        <v>3</v>
      </c>
      <c r="AI138" s="73">
        <f t="shared" si="127"/>
        <v>1062800</v>
      </c>
    </row>
    <row r="139" spans="1:35" ht="37.5" customHeight="1" x14ac:dyDescent="0.25">
      <c r="A139" s="150">
        <v>95</v>
      </c>
      <c r="B139" s="151">
        <v>54760</v>
      </c>
      <c r="C139" s="328" t="s">
        <v>104</v>
      </c>
      <c r="D139" s="328" t="s">
        <v>105</v>
      </c>
      <c r="E139" s="151" t="s">
        <v>18</v>
      </c>
      <c r="F139" s="150">
        <v>0</v>
      </c>
      <c r="G139" s="152">
        <v>15</v>
      </c>
      <c r="H139" s="152">
        <v>15</v>
      </c>
      <c r="I139" s="153">
        <v>72153605</v>
      </c>
      <c r="J139" s="72">
        <v>27000</v>
      </c>
      <c r="K139" s="72">
        <f t="shared" si="122"/>
        <v>405000</v>
      </c>
      <c r="L139" s="72">
        <v>78000</v>
      </c>
      <c r="M139" s="72">
        <f t="shared" si="123"/>
        <v>1170000</v>
      </c>
      <c r="N139" s="72">
        <v>401830</v>
      </c>
      <c r="O139" s="72">
        <f t="shared" si="124"/>
        <v>6027450</v>
      </c>
      <c r="P139" s="68">
        <f t="shared" si="125"/>
        <v>27000</v>
      </c>
      <c r="Q139" s="68">
        <f t="shared" si="125"/>
        <v>405000</v>
      </c>
      <c r="R139" s="68">
        <f t="shared" si="128"/>
        <v>168943.33333333334</v>
      </c>
      <c r="S139" s="68">
        <f t="shared" si="129"/>
        <v>78000</v>
      </c>
      <c r="T139" s="68">
        <f t="shared" si="130"/>
        <v>94587.462487789249</v>
      </c>
      <c r="U139" s="68">
        <f t="shared" si="131"/>
        <v>203291.41554264739</v>
      </c>
      <c r="V139" s="69">
        <f t="shared" si="132"/>
        <v>1.2033112614248211</v>
      </c>
      <c r="W139" s="231">
        <f>+R139</f>
        <v>168943.33333333334</v>
      </c>
      <c r="X139" s="231">
        <f t="shared" si="126"/>
        <v>2534150</v>
      </c>
      <c r="Y139" s="220" t="s">
        <v>166</v>
      </c>
      <c r="Z139" s="231">
        <v>9</v>
      </c>
      <c r="AA139" s="231">
        <f t="shared" si="133"/>
        <v>1520490</v>
      </c>
      <c r="AB139" s="233">
        <v>0.6</v>
      </c>
      <c r="AC139" s="231">
        <f t="shared" si="134"/>
        <v>6</v>
      </c>
      <c r="AD139" s="233">
        <v>0.4</v>
      </c>
      <c r="AF139" s="65">
        <f t="shared" si="120"/>
        <v>60</v>
      </c>
      <c r="AG139" s="65">
        <f t="shared" si="121"/>
        <v>40</v>
      </c>
      <c r="AH139" s="64">
        <v>9</v>
      </c>
      <c r="AI139" s="73">
        <f t="shared" si="127"/>
        <v>1520490</v>
      </c>
    </row>
    <row r="140" spans="1:35" ht="35.25" customHeight="1" x14ac:dyDescent="0.25">
      <c r="A140" s="150">
        <v>96</v>
      </c>
      <c r="B140" s="151">
        <v>54760</v>
      </c>
      <c r="C140" s="329" t="s">
        <v>106</v>
      </c>
      <c r="D140" s="330" t="s">
        <v>107</v>
      </c>
      <c r="E140" s="151" t="s">
        <v>31</v>
      </c>
      <c r="F140" s="150">
        <v>0</v>
      </c>
      <c r="G140" s="152">
        <v>4</v>
      </c>
      <c r="H140" s="152">
        <v>4</v>
      </c>
      <c r="I140" s="153">
        <v>72153605</v>
      </c>
      <c r="J140" s="72">
        <v>420000</v>
      </c>
      <c r="K140" s="72">
        <f t="shared" si="122"/>
        <v>1680000</v>
      </c>
      <c r="L140" s="72">
        <v>455000</v>
      </c>
      <c r="M140" s="72">
        <f t="shared" si="123"/>
        <v>1820000</v>
      </c>
      <c r="N140" s="72">
        <v>2264860</v>
      </c>
      <c r="O140" s="72">
        <f t="shared" si="124"/>
        <v>9059440</v>
      </c>
      <c r="P140" s="70">
        <f t="shared" si="125"/>
        <v>420000</v>
      </c>
      <c r="Q140" s="68">
        <f t="shared" si="125"/>
        <v>1680000</v>
      </c>
      <c r="R140" s="68">
        <f t="shared" si="128"/>
        <v>1046620</v>
      </c>
      <c r="S140" s="68">
        <f t="shared" si="129"/>
        <v>455000</v>
      </c>
      <c r="T140" s="68">
        <f t="shared" si="130"/>
        <v>756427.57020526507</v>
      </c>
      <c r="U140" s="68">
        <f t="shared" si="131"/>
        <v>1055171.9164193103</v>
      </c>
      <c r="V140" s="69">
        <f t="shared" si="132"/>
        <v>1.0081709850942178</v>
      </c>
      <c r="W140" s="236">
        <f>+P140</f>
        <v>420000</v>
      </c>
      <c r="X140" s="231">
        <f t="shared" si="126"/>
        <v>1680000</v>
      </c>
      <c r="Y140" s="238" t="s">
        <v>173</v>
      </c>
      <c r="Z140" s="231">
        <v>2</v>
      </c>
      <c r="AA140" s="231">
        <f t="shared" si="133"/>
        <v>840000</v>
      </c>
      <c r="AB140" s="233">
        <v>0.5</v>
      </c>
      <c r="AC140" s="231">
        <f t="shared" si="134"/>
        <v>2</v>
      </c>
      <c r="AD140" s="233">
        <v>0.5</v>
      </c>
      <c r="AF140" s="65">
        <f t="shared" si="120"/>
        <v>50</v>
      </c>
      <c r="AG140" s="65">
        <f t="shared" si="121"/>
        <v>50</v>
      </c>
      <c r="AH140" s="64">
        <v>2</v>
      </c>
      <c r="AI140" s="73">
        <f t="shared" si="127"/>
        <v>840000</v>
      </c>
    </row>
    <row r="141" spans="1:35" ht="32.25" customHeight="1" x14ac:dyDescent="0.25">
      <c r="A141" s="150">
        <v>97</v>
      </c>
      <c r="B141" s="151">
        <v>54730</v>
      </c>
      <c r="C141" s="327" t="s">
        <v>129</v>
      </c>
      <c r="D141" s="327" t="s">
        <v>130</v>
      </c>
      <c r="E141" s="151" t="s">
        <v>18</v>
      </c>
      <c r="F141" s="150">
        <v>0</v>
      </c>
      <c r="G141" s="152">
        <v>65</v>
      </c>
      <c r="H141" s="152">
        <v>65</v>
      </c>
      <c r="I141" s="153">
        <v>73181104</v>
      </c>
      <c r="J141" s="68">
        <v>21000</v>
      </c>
      <c r="K141" s="68">
        <f t="shared" si="122"/>
        <v>1365000</v>
      </c>
      <c r="L141" s="68">
        <v>52000</v>
      </c>
      <c r="M141" s="68">
        <f t="shared" si="123"/>
        <v>3380000</v>
      </c>
      <c r="N141" s="68">
        <v>12535</v>
      </c>
      <c r="O141" s="68">
        <f t="shared" si="124"/>
        <v>814775</v>
      </c>
      <c r="P141" s="68">
        <f t="shared" si="125"/>
        <v>12535</v>
      </c>
      <c r="Q141" s="68">
        <f t="shared" si="125"/>
        <v>814775</v>
      </c>
      <c r="R141" s="68">
        <f t="shared" si="128"/>
        <v>28511.666666666668</v>
      </c>
      <c r="S141" s="68">
        <f t="shared" si="129"/>
        <v>21000</v>
      </c>
      <c r="T141" s="68">
        <f t="shared" si="130"/>
        <v>23921.164937690835</v>
      </c>
      <c r="U141" s="68">
        <f t="shared" si="131"/>
        <v>20777.160738015511</v>
      </c>
      <c r="V141" s="69">
        <f t="shared" si="132"/>
        <v>0.72872487536150732</v>
      </c>
      <c r="W141" s="231">
        <f>+R141</f>
        <v>28511.666666666668</v>
      </c>
      <c r="X141" s="231">
        <f t="shared" si="126"/>
        <v>1853258.3333333335</v>
      </c>
      <c r="Y141" s="220" t="s">
        <v>166</v>
      </c>
      <c r="Z141" s="231">
        <v>28</v>
      </c>
      <c r="AA141" s="231">
        <f t="shared" si="133"/>
        <v>798326.66666666674</v>
      </c>
      <c r="AB141" s="233">
        <v>0.43080000000000002</v>
      </c>
      <c r="AC141" s="231">
        <f t="shared" si="134"/>
        <v>37</v>
      </c>
      <c r="AD141" s="233">
        <v>0.56920000000000004</v>
      </c>
      <c r="AF141" s="65">
        <f t="shared" si="120"/>
        <v>43.07692307692308</v>
      </c>
      <c r="AG141" s="65">
        <f t="shared" si="121"/>
        <v>56.92307692307692</v>
      </c>
      <c r="AH141" s="64">
        <v>28</v>
      </c>
      <c r="AI141" s="73">
        <f t="shared" si="127"/>
        <v>798326.66666666674</v>
      </c>
    </row>
    <row r="142" spans="1:35" ht="47.25" customHeight="1" x14ac:dyDescent="0.25">
      <c r="A142" s="150">
        <v>98</v>
      </c>
      <c r="B142" s="151">
        <v>54790</v>
      </c>
      <c r="C142" s="327" t="s">
        <v>119</v>
      </c>
      <c r="D142" s="327" t="s">
        <v>120</v>
      </c>
      <c r="E142" s="151" t="s">
        <v>18</v>
      </c>
      <c r="F142" s="150">
        <v>0</v>
      </c>
      <c r="G142" s="152">
        <v>150</v>
      </c>
      <c r="H142" s="152">
        <v>150</v>
      </c>
      <c r="I142" s="153">
        <v>72153501</v>
      </c>
      <c r="J142" s="68">
        <v>38000</v>
      </c>
      <c r="K142" s="68">
        <f t="shared" si="122"/>
        <v>5700000</v>
      </c>
      <c r="L142" s="68">
        <v>104000</v>
      </c>
      <c r="M142" s="68">
        <f t="shared" si="123"/>
        <v>15600000</v>
      </c>
      <c r="N142" s="68">
        <v>27790</v>
      </c>
      <c r="O142" s="68">
        <f t="shared" si="124"/>
        <v>4168500</v>
      </c>
      <c r="P142" s="68">
        <f t="shared" si="125"/>
        <v>27790</v>
      </c>
      <c r="Q142" s="68">
        <f t="shared" si="125"/>
        <v>4168500</v>
      </c>
      <c r="R142" s="68">
        <f t="shared" si="128"/>
        <v>56596.666666666664</v>
      </c>
      <c r="S142" s="68">
        <f t="shared" si="129"/>
        <v>38000</v>
      </c>
      <c r="T142" s="68">
        <f t="shared" si="130"/>
        <v>47888.933015640381</v>
      </c>
      <c r="U142" s="68">
        <f t="shared" si="131"/>
        <v>41368.684210805317</v>
      </c>
      <c r="V142" s="69">
        <f t="shared" si="132"/>
        <v>0.73093852778382684</v>
      </c>
      <c r="W142" s="231">
        <f>+R142</f>
        <v>56596.666666666664</v>
      </c>
      <c r="X142" s="231">
        <f t="shared" si="126"/>
        <v>8489500</v>
      </c>
      <c r="Y142" s="220" t="s">
        <v>166</v>
      </c>
      <c r="Z142" s="231">
        <v>98</v>
      </c>
      <c r="AA142" s="231">
        <f t="shared" si="133"/>
        <v>5546473.333333333</v>
      </c>
      <c r="AB142" s="233">
        <v>0.65329999999999999</v>
      </c>
      <c r="AC142" s="231">
        <f t="shared" si="134"/>
        <v>52</v>
      </c>
      <c r="AD142" s="233">
        <v>0.34670000000000001</v>
      </c>
      <c r="AF142" s="65">
        <f t="shared" si="120"/>
        <v>65.333333333333329</v>
      </c>
      <c r="AG142" s="65">
        <f t="shared" si="121"/>
        <v>34.666666666666671</v>
      </c>
      <c r="AH142" s="64">
        <v>98</v>
      </c>
      <c r="AI142" s="73">
        <f t="shared" si="127"/>
        <v>5546473.333333333</v>
      </c>
    </row>
    <row r="143" spans="1:35" x14ac:dyDescent="0.25">
      <c r="A143" s="181"/>
      <c r="B143" s="183"/>
      <c r="C143" s="186"/>
      <c r="D143" s="186"/>
      <c r="E143" s="187"/>
      <c r="F143" s="181"/>
      <c r="G143" s="181"/>
      <c r="H143" s="181"/>
      <c r="I143" s="188"/>
      <c r="J143" s="78"/>
      <c r="K143" s="78"/>
      <c r="L143" s="78"/>
      <c r="M143" s="78"/>
      <c r="N143" s="78"/>
      <c r="O143" s="78"/>
      <c r="P143" s="78"/>
      <c r="Q143" s="78"/>
      <c r="R143" s="74"/>
      <c r="S143" s="74"/>
      <c r="T143" s="74"/>
      <c r="U143" s="74"/>
      <c r="V143" s="74"/>
      <c r="W143" s="74"/>
      <c r="X143" s="74"/>
      <c r="Y143" s="74"/>
      <c r="AF143" s="65" t="e">
        <f t="shared" si="120"/>
        <v>#DIV/0!</v>
      </c>
      <c r="AG143" s="65" t="e">
        <f t="shared" si="121"/>
        <v>#DIV/0!</v>
      </c>
      <c r="AI143" s="73"/>
    </row>
    <row r="144" spans="1:35" x14ac:dyDescent="0.25">
      <c r="A144" s="189" t="s">
        <v>131</v>
      </c>
      <c r="B144" s="189"/>
      <c r="C144" s="189"/>
      <c r="D144" s="189"/>
      <c r="E144" s="335" t="s">
        <v>1</v>
      </c>
      <c r="F144" s="335"/>
      <c r="G144" s="335"/>
      <c r="H144" s="335"/>
      <c r="I144" s="222">
        <v>164000001829</v>
      </c>
      <c r="J144" s="78"/>
      <c r="K144" s="78"/>
      <c r="L144" s="78"/>
      <c r="M144" s="78"/>
      <c r="N144" s="78"/>
      <c r="O144" s="78"/>
      <c r="P144" s="78"/>
      <c r="Q144" s="78"/>
      <c r="R144" s="74"/>
      <c r="S144" s="74"/>
      <c r="T144" s="74"/>
      <c r="U144" s="74"/>
      <c r="V144" s="74"/>
      <c r="W144" s="74"/>
      <c r="X144" s="74"/>
      <c r="Y144" s="74"/>
      <c r="AF144" s="65" t="e">
        <f t="shared" si="120"/>
        <v>#DIV/0!</v>
      </c>
      <c r="AG144" s="65" t="e">
        <f t="shared" si="121"/>
        <v>#DIV/0!</v>
      </c>
      <c r="AI144" s="73"/>
    </row>
    <row r="145" spans="1:35" x14ac:dyDescent="0.25">
      <c r="A145" s="332" t="s">
        <v>2</v>
      </c>
      <c r="B145" s="332"/>
      <c r="C145" s="332"/>
      <c r="D145" s="332"/>
      <c r="E145" s="320" t="s">
        <v>3</v>
      </c>
      <c r="F145" s="320"/>
      <c r="G145" s="320" t="s">
        <v>4</v>
      </c>
      <c r="H145" s="320"/>
      <c r="I145" s="320"/>
      <c r="J145" s="78"/>
      <c r="K145" s="78"/>
      <c r="L145" s="78"/>
      <c r="M145" s="78"/>
      <c r="N145" s="78"/>
      <c r="O145" s="78"/>
      <c r="P145" s="78"/>
      <c r="Q145" s="78"/>
      <c r="R145" s="74"/>
      <c r="S145" s="74"/>
      <c r="T145" s="74"/>
      <c r="U145" s="74"/>
      <c r="V145" s="74"/>
      <c r="W145" s="74"/>
      <c r="X145" s="74"/>
      <c r="Y145" s="74"/>
      <c r="AF145" s="65" t="e">
        <f t="shared" si="120"/>
        <v>#DIV/0!</v>
      </c>
      <c r="AG145" s="65" t="e">
        <f t="shared" si="121"/>
        <v>#DIV/0!</v>
      </c>
      <c r="AI145" s="73"/>
    </row>
    <row r="146" spans="1:35" ht="15" customHeight="1" x14ac:dyDescent="0.25">
      <c r="A146" s="320" t="s">
        <v>5</v>
      </c>
      <c r="B146" s="320"/>
      <c r="C146" s="320"/>
      <c r="D146" s="320"/>
      <c r="E146" s="320" t="s">
        <v>6</v>
      </c>
      <c r="F146" s="320"/>
      <c r="G146" s="320"/>
      <c r="H146" s="320"/>
      <c r="I146" s="320"/>
      <c r="J146" s="273" t="s">
        <v>162</v>
      </c>
      <c r="K146" s="262"/>
      <c r="L146" s="263" t="s">
        <v>164</v>
      </c>
      <c r="M146" s="263"/>
      <c r="N146" s="264" t="s">
        <v>163</v>
      </c>
      <c r="O146" s="264"/>
      <c r="P146" s="265" t="s">
        <v>159</v>
      </c>
      <c r="Q146" s="265"/>
      <c r="R146" s="266" t="s">
        <v>166</v>
      </c>
      <c r="S146" s="331" t="s">
        <v>167</v>
      </c>
      <c r="T146" s="331" t="s">
        <v>168</v>
      </c>
      <c r="U146" s="331" t="s">
        <v>169</v>
      </c>
      <c r="V146" s="323" t="s">
        <v>174</v>
      </c>
      <c r="W146" s="325" t="s">
        <v>190</v>
      </c>
      <c r="X146" s="111"/>
      <c r="Y146" s="308" t="s">
        <v>171</v>
      </c>
      <c r="Z146" s="300" t="s">
        <v>183</v>
      </c>
      <c r="AA146" s="301"/>
      <c r="AB146" s="302"/>
      <c r="AC146" s="303" t="s">
        <v>184</v>
      </c>
      <c r="AD146" s="303"/>
      <c r="AF146" s="65" t="e">
        <f t="shared" si="120"/>
        <v>#VALUE!</v>
      </c>
      <c r="AG146" s="65" t="e">
        <f t="shared" si="121"/>
        <v>#VALUE!</v>
      </c>
      <c r="AI146" s="73"/>
    </row>
    <row r="147" spans="1:35" ht="27.75" customHeight="1" x14ac:dyDescent="0.25">
      <c r="A147" s="147" t="s">
        <v>7</v>
      </c>
      <c r="B147" s="147" t="s">
        <v>8</v>
      </c>
      <c r="C147" s="320" t="s">
        <v>9</v>
      </c>
      <c r="D147" s="320"/>
      <c r="E147" s="147" t="s">
        <v>10</v>
      </c>
      <c r="F147" s="148" t="s">
        <v>11</v>
      </c>
      <c r="G147" s="147" t="s">
        <v>12</v>
      </c>
      <c r="H147" s="148" t="s">
        <v>13</v>
      </c>
      <c r="I147" s="147" t="s">
        <v>14</v>
      </c>
      <c r="J147" s="121" t="s">
        <v>160</v>
      </c>
      <c r="K147" s="121" t="s">
        <v>161</v>
      </c>
      <c r="L147" s="122" t="s">
        <v>160</v>
      </c>
      <c r="M147" s="122" t="s">
        <v>161</v>
      </c>
      <c r="N147" s="123" t="s">
        <v>160</v>
      </c>
      <c r="O147" s="123" t="s">
        <v>161</v>
      </c>
      <c r="P147" s="76" t="s">
        <v>160</v>
      </c>
      <c r="Q147" s="76" t="s">
        <v>161</v>
      </c>
      <c r="R147" s="266"/>
      <c r="S147" s="331"/>
      <c r="T147" s="331"/>
      <c r="U147" s="331"/>
      <c r="V147" s="324"/>
      <c r="W147" s="325"/>
      <c r="X147" s="131" t="s">
        <v>161</v>
      </c>
      <c r="Y147" s="308"/>
      <c r="Z147" s="124" t="s">
        <v>185</v>
      </c>
      <c r="AA147" s="124" t="s">
        <v>161</v>
      </c>
      <c r="AB147" s="124" t="s">
        <v>186</v>
      </c>
      <c r="AC147" s="124" t="s">
        <v>185</v>
      </c>
      <c r="AD147" s="124" t="s">
        <v>186</v>
      </c>
      <c r="AF147" s="65" t="e">
        <f t="shared" si="120"/>
        <v>#VALUE!</v>
      </c>
      <c r="AG147" s="65" t="e">
        <f t="shared" si="121"/>
        <v>#VALUE!</v>
      </c>
      <c r="AI147" s="73"/>
    </row>
    <row r="148" spans="1:35" x14ac:dyDescent="0.25">
      <c r="A148" s="150"/>
      <c r="B148" s="349" t="s">
        <v>132</v>
      </c>
      <c r="C148" s="349"/>
      <c r="D148" s="349"/>
      <c r="E148" s="349"/>
      <c r="F148" s="349"/>
      <c r="G148" s="349"/>
      <c r="H148" s="349"/>
      <c r="I148" s="349"/>
      <c r="J148" s="61"/>
      <c r="K148" s="61"/>
      <c r="L148" s="61"/>
      <c r="M148" s="61"/>
      <c r="N148" s="61"/>
      <c r="O148" s="61"/>
      <c r="P148" s="61"/>
      <c r="Q148" s="61"/>
      <c r="R148" s="74"/>
      <c r="S148" s="74"/>
      <c r="T148" s="74"/>
      <c r="U148" s="74"/>
      <c r="V148" s="74"/>
      <c r="W148" s="74"/>
      <c r="X148" s="74"/>
      <c r="Y148" s="74"/>
      <c r="AF148" s="65" t="e">
        <f t="shared" si="120"/>
        <v>#DIV/0!</v>
      </c>
      <c r="AG148" s="65" t="e">
        <f t="shared" si="121"/>
        <v>#DIV/0!</v>
      </c>
      <c r="AI148" s="73"/>
    </row>
    <row r="149" spans="1:35" x14ac:dyDescent="0.25">
      <c r="A149" s="150">
        <v>99</v>
      </c>
      <c r="B149" s="150">
        <v>54310</v>
      </c>
      <c r="C149" s="327" t="s">
        <v>133</v>
      </c>
      <c r="D149" s="327" t="s">
        <v>134</v>
      </c>
      <c r="E149" s="190" t="s">
        <v>18</v>
      </c>
      <c r="F149" s="150">
        <v>0</v>
      </c>
      <c r="G149" s="191">
        <f>153.4*2.5</f>
        <v>383.5</v>
      </c>
      <c r="H149" s="191">
        <f>153.4*2.5</f>
        <v>383.5</v>
      </c>
      <c r="I149" s="153">
        <v>72141510</v>
      </c>
      <c r="J149" s="68">
        <v>14000</v>
      </c>
      <c r="K149" s="68">
        <f>H149*J149</f>
        <v>5369000</v>
      </c>
      <c r="L149" s="68">
        <v>7800</v>
      </c>
      <c r="M149" s="68">
        <f>H149*L149</f>
        <v>2991300</v>
      </c>
      <c r="N149" s="68">
        <v>35023</v>
      </c>
      <c r="O149" s="68">
        <f>H149*N149</f>
        <v>13431320.5</v>
      </c>
      <c r="P149" s="68">
        <f t="shared" ref="P149:Q150" si="135">MIN(J149,L149,N149)</f>
        <v>7800</v>
      </c>
      <c r="Q149" s="68">
        <f t="shared" si="135"/>
        <v>2991300</v>
      </c>
      <c r="R149" s="68">
        <f t="shared" ref="R149:R150" si="136">AVERAGE(J149,L149,N149)</f>
        <v>18941</v>
      </c>
      <c r="S149" s="68">
        <f t="shared" ref="S149:S150" si="137">MEDIAN(J149,L149,N149)</f>
        <v>14000</v>
      </c>
      <c r="T149" s="68">
        <f t="shared" ref="T149:T150" si="138">GEOMEAN(J149,L149,N149)</f>
        <v>15638.388362701711</v>
      </c>
      <c r="U149" s="68">
        <f t="shared" ref="U149:U150" si="139">STDEV(J149,L149,N149)</f>
        <v>14268.252976450902</v>
      </c>
      <c r="V149" s="69">
        <f>U149/R149</f>
        <v>0.75329987732701031</v>
      </c>
      <c r="W149" s="231">
        <f>+R149</f>
        <v>18941</v>
      </c>
      <c r="X149" s="231">
        <f>H149*W149</f>
        <v>7263873.5</v>
      </c>
      <c r="Y149" s="220" t="s">
        <v>166</v>
      </c>
      <c r="Z149" s="231">
        <v>285.5</v>
      </c>
      <c r="AA149" s="231">
        <f>W149*Z149</f>
        <v>5407655.5</v>
      </c>
      <c r="AB149" s="233">
        <v>0.74450000000000005</v>
      </c>
      <c r="AC149" s="231">
        <f>H149-Z149</f>
        <v>98</v>
      </c>
      <c r="AD149" s="233">
        <v>0.2555</v>
      </c>
      <c r="AF149" s="65">
        <f t="shared" si="120"/>
        <v>74.44589308996089</v>
      </c>
      <c r="AG149" s="65">
        <f t="shared" si="121"/>
        <v>25.55410691003911</v>
      </c>
      <c r="AH149" s="64">
        <v>285.5</v>
      </c>
      <c r="AI149" s="73">
        <f t="shared" si="127"/>
        <v>5407655.5</v>
      </c>
    </row>
    <row r="150" spans="1:35" ht="30.75" customHeight="1" x14ac:dyDescent="0.25">
      <c r="A150" s="150">
        <v>100</v>
      </c>
      <c r="B150" s="150">
        <v>54310</v>
      </c>
      <c r="C150" s="318" t="s">
        <v>17</v>
      </c>
      <c r="D150" s="318"/>
      <c r="E150" s="190" t="s">
        <v>18</v>
      </c>
      <c r="F150" s="150">
        <v>0</v>
      </c>
      <c r="G150" s="191">
        <v>14.88</v>
      </c>
      <c r="H150" s="191">
        <v>14.88</v>
      </c>
      <c r="I150" s="153">
        <v>72141510</v>
      </c>
      <c r="J150" s="68">
        <v>14000</v>
      </c>
      <c r="K150" s="68">
        <f>H150*J150</f>
        <v>208320</v>
      </c>
      <c r="L150" s="68">
        <v>10400</v>
      </c>
      <c r="M150" s="68">
        <f>H150*L150</f>
        <v>154752</v>
      </c>
      <c r="N150" s="68">
        <v>34155</v>
      </c>
      <c r="O150" s="68">
        <f>H150*N150</f>
        <v>508226.4</v>
      </c>
      <c r="P150" s="68">
        <f t="shared" si="135"/>
        <v>10400</v>
      </c>
      <c r="Q150" s="68">
        <f t="shared" si="135"/>
        <v>154752</v>
      </c>
      <c r="R150" s="68">
        <f t="shared" si="136"/>
        <v>19518.333333333332</v>
      </c>
      <c r="S150" s="68">
        <f t="shared" si="137"/>
        <v>14000</v>
      </c>
      <c r="T150" s="68">
        <f t="shared" si="138"/>
        <v>17068.887718210357</v>
      </c>
      <c r="U150" s="68">
        <f t="shared" si="139"/>
        <v>12802.890624125997</v>
      </c>
      <c r="V150" s="69">
        <f>U150/R150</f>
        <v>0.65594179612975823</v>
      </c>
      <c r="W150" s="231">
        <f>+R150</f>
        <v>19518.333333333332</v>
      </c>
      <c r="X150" s="231">
        <f>H150*W150</f>
        <v>290432.8</v>
      </c>
      <c r="Y150" s="220" t="s">
        <v>166</v>
      </c>
      <c r="Z150" s="231">
        <v>7.88</v>
      </c>
      <c r="AA150" s="231">
        <f>W150*Z150</f>
        <v>153804.46666666665</v>
      </c>
      <c r="AB150" s="233">
        <v>0.52959999999999996</v>
      </c>
      <c r="AC150" s="231">
        <f>H150-Z150</f>
        <v>7.0000000000000009</v>
      </c>
      <c r="AD150" s="233">
        <v>0.47039999999999998</v>
      </c>
      <c r="AF150" s="65">
        <f t="shared" si="120"/>
        <v>52.956989247311824</v>
      </c>
      <c r="AG150" s="65">
        <f t="shared" si="121"/>
        <v>47.043010752688176</v>
      </c>
      <c r="AH150" s="64">
        <v>7.88</v>
      </c>
      <c r="AI150" s="73">
        <f t="shared" si="127"/>
        <v>153804.46666666665</v>
      </c>
    </row>
    <row r="151" spans="1:35" x14ac:dyDescent="0.25">
      <c r="A151" s="343"/>
      <c r="B151" s="343"/>
      <c r="C151" s="343"/>
      <c r="D151" s="343"/>
      <c r="E151" s="343"/>
      <c r="F151" s="343"/>
      <c r="G151" s="343"/>
      <c r="H151" s="343"/>
      <c r="I151" s="343"/>
      <c r="J151" s="78"/>
      <c r="K151" s="78"/>
      <c r="L151" s="78"/>
      <c r="M151" s="78"/>
      <c r="N151" s="78"/>
      <c r="O151" s="78"/>
      <c r="P151" s="78"/>
      <c r="Q151" s="78"/>
      <c r="R151" s="74"/>
      <c r="S151" s="74"/>
      <c r="T151" s="74"/>
      <c r="U151" s="74"/>
      <c r="V151" s="74"/>
      <c r="W151" s="74"/>
      <c r="X151" s="74"/>
      <c r="Y151" s="74"/>
      <c r="AF151" s="65" t="e">
        <f t="shared" si="120"/>
        <v>#DIV/0!</v>
      </c>
      <c r="AG151" s="65" t="e">
        <f t="shared" si="121"/>
        <v>#DIV/0!</v>
      </c>
      <c r="AI151" s="73"/>
    </row>
    <row r="152" spans="1:35" x14ac:dyDescent="0.25">
      <c r="A152" s="348" t="s">
        <v>2</v>
      </c>
      <c r="B152" s="348"/>
      <c r="C152" s="348"/>
      <c r="D152" s="348"/>
      <c r="E152" s="348" t="s">
        <v>3</v>
      </c>
      <c r="F152" s="348"/>
      <c r="G152" s="348" t="s">
        <v>4</v>
      </c>
      <c r="H152" s="348"/>
      <c r="I152" s="348"/>
      <c r="J152" s="78"/>
      <c r="K152" s="78"/>
      <c r="L152" s="78"/>
      <c r="M152" s="78"/>
      <c r="N152" s="78"/>
      <c r="O152" s="78"/>
      <c r="P152" s="78"/>
      <c r="Q152" s="78"/>
      <c r="R152" s="74"/>
      <c r="S152" s="74"/>
      <c r="T152" s="74"/>
      <c r="U152" s="74"/>
      <c r="V152" s="74"/>
      <c r="W152" s="74"/>
      <c r="X152" s="74"/>
      <c r="Y152" s="74"/>
      <c r="AF152" s="65" t="e">
        <f t="shared" si="120"/>
        <v>#DIV/0!</v>
      </c>
      <c r="AG152" s="65" t="e">
        <f t="shared" si="121"/>
        <v>#DIV/0!</v>
      </c>
      <c r="AI152" s="73"/>
    </row>
    <row r="153" spans="1:35" ht="15" customHeight="1" x14ac:dyDescent="0.25">
      <c r="A153" s="348" t="s">
        <v>27</v>
      </c>
      <c r="B153" s="348"/>
      <c r="C153" s="348"/>
      <c r="D153" s="348"/>
      <c r="E153" s="348" t="s">
        <v>126</v>
      </c>
      <c r="F153" s="348"/>
      <c r="G153" s="348"/>
      <c r="H153" s="348"/>
      <c r="I153" s="348"/>
      <c r="J153" s="273" t="s">
        <v>162</v>
      </c>
      <c r="K153" s="262"/>
      <c r="L153" s="263" t="s">
        <v>164</v>
      </c>
      <c r="M153" s="263"/>
      <c r="N153" s="264" t="s">
        <v>163</v>
      </c>
      <c r="O153" s="264"/>
      <c r="P153" s="265" t="s">
        <v>159</v>
      </c>
      <c r="Q153" s="265"/>
      <c r="R153" s="266" t="s">
        <v>166</v>
      </c>
      <c r="S153" s="331" t="s">
        <v>167</v>
      </c>
      <c r="T153" s="331" t="s">
        <v>168</v>
      </c>
      <c r="U153" s="331" t="s">
        <v>169</v>
      </c>
      <c r="V153" s="323" t="s">
        <v>174</v>
      </c>
      <c r="W153" s="325" t="s">
        <v>190</v>
      </c>
      <c r="X153" s="111"/>
      <c r="Y153" s="308" t="s">
        <v>171</v>
      </c>
      <c r="Z153" s="300" t="s">
        <v>183</v>
      </c>
      <c r="AA153" s="301"/>
      <c r="AB153" s="302"/>
      <c r="AC153" s="303" t="s">
        <v>184</v>
      </c>
      <c r="AD153" s="303"/>
      <c r="AF153" s="65" t="e">
        <f t="shared" si="120"/>
        <v>#VALUE!</v>
      </c>
      <c r="AG153" s="65" t="e">
        <f t="shared" si="121"/>
        <v>#VALUE!</v>
      </c>
      <c r="AI153" s="73"/>
    </row>
    <row r="154" spans="1:35" ht="33.75" customHeight="1" x14ac:dyDescent="0.25">
      <c r="A154" s="192" t="s">
        <v>7</v>
      </c>
      <c r="B154" s="193" t="s">
        <v>8</v>
      </c>
      <c r="C154" s="348" t="s">
        <v>9</v>
      </c>
      <c r="D154" s="348"/>
      <c r="E154" s="193" t="s">
        <v>10</v>
      </c>
      <c r="F154" s="194" t="s">
        <v>11</v>
      </c>
      <c r="G154" s="193" t="s">
        <v>12</v>
      </c>
      <c r="H154" s="194" t="s">
        <v>13</v>
      </c>
      <c r="I154" s="193" t="s">
        <v>14</v>
      </c>
      <c r="J154" s="121" t="s">
        <v>160</v>
      </c>
      <c r="K154" s="121" t="s">
        <v>161</v>
      </c>
      <c r="L154" s="122" t="s">
        <v>160</v>
      </c>
      <c r="M154" s="122" t="s">
        <v>161</v>
      </c>
      <c r="N154" s="123" t="s">
        <v>160</v>
      </c>
      <c r="O154" s="123" t="s">
        <v>161</v>
      </c>
      <c r="P154" s="76" t="s">
        <v>160</v>
      </c>
      <c r="Q154" s="76" t="s">
        <v>161</v>
      </c>
      <c r="R154" s="266"/>
      <c r="S154" s="331"/>
      <c r="T154" s="331"/>
      <c r="U154" s="331"/>
      <c r="V154" s="324"/>
      <c r="W154" s="325"/>
      <c r="X154" s="131" t="s">
        <v>161</v>
      </c>
      <c r="Y154" s="308"/>
      <c r="Z154" s="124" t="s">
        <v>185</v>
      </c>
      <c r="AA154" s="124" t="s">
        <v>161</v>
      </c>
      <c r="AB154" s="124" t="s">
        <v>186</v>
      </c>
      <c r="AC154" s="124" t="s">
        <v>185</v>
      </c>
      <c r="AD154" s="124" t="s">
        <v>186</v>
      </c>
      <c r="AF154" s="65" t="e">
        <f t="shared" si="120"/>
        <v>#VALUE!</v>
      </c>
      <c r="AG154" s="65" t="e">
        <f t="shared" si="121"/>
        <v>#VALUE!</v>
      </c>
      <c r="AI154" s="73"/>
    </row>
    <row r="155" spans="1:35" ht="23.25" customHeight="1" x14ac:dyDescent="0.25">
      <c r="A155" s="195">
        <v>101</v>
      </c>
      <c r="B155" s="195">
        <v>54560</v>
      </c>
      <c r="C155" s="328" t="s">
        <v>111</v>
      </c>
      <c r="D155" s="328"/>
      <c r="E155" s="196" t="s">
        <v>18</v>
      </c>
      <c r="F155" s="195">
        <v>0</v>
      </c>
      <c r="G155" s="197">
        <v>431</v>
      </c>
      <c r="H155" s="197">
        <v>431</v>
      </c>
      <c r="I155" s="198">
        <v>72101501</v>
      </c>
      <c r="J155" s="68">
        <v>12000</v>
      </c>
      <c r="K155" s="68">
        <f t="shared" ref="K155:K160" si="140">H155*J155</f>
        <v>5172000</v>
      </c>
      <c r="L155" s="68">
        <v>15600</v>
      </c>
      <c r="M155" s="68">
        <f t="shared" ref="M155:M160" si="141">H155*L155</f>
        <v>6723600</v>
      </c>
      <c r="N155" s="68">
        <v>25287</v>
      </c>
      <c r="O155" s="68">
        <f t="shared" ref="O155:O160" si="142">H155*N155</f>
        <v>10898697</v>
      </c>
      <c r="P155" s="68">
        <f t="shared" ref="P155:Q160" si="143">MIN(J155,L155,N155)</f>
        <v>12000</v>
      </c>
      <c r="Q155" s="68">
        <f t="shared" si="143"/>
        <v>5172000</v>
      </c>
      <c r="R155" s="68">
        <f>AVERAGE(J155,L155,N155)</f>
        <v>17629</v>
      </c>
      <c r="S155" s="68">
        <f>MEDIAN(J155,L155,N155)</f>
        <v>15600</v>
      </c>
      <c r="T155" s="68">
        <f>GEOMEAN(J155,L155,N155)</f>
        <v>16790.658071529262</v>
      </c>
      <c r="U155" s="68">
        <f>STDEV(J155,L155,N155)</f>
        <v>6871.9519061180863</v>
      </c>
      <c r="V155" s="69">
        <f>U155/R155</f>
        <v>0.38980951308174522</v>
      </c>
      <c r="W155" s="230">
        <f>+P155</f>
        <v>12000</v>
      </c>
      <c r="X155" s="231">
        <f t="shared" ref="X155:X160" si="144">H155*W155</f>
        <v>5172000</v>
      </c>
      <c r="Y155" s="219" t="s">
        <v>173</v>
      </c>
      <c r="Z155" s="231">
        <v>400</v>
      </c>
      <c r="AA155" s="231">
        <f>W155*Z155</f>
        <v>4800000</v>
      </c>
      <c r="AB155" s="233">
        <v>0.92810000000000004</v>
      </c>
      <c r="AC155" s="231">
        <f>H155-Z155</f>
        <v>31</v>
      </c>
      <c r="AD155" s="233">
        <v>7.1900000000000006E-2</v>
      </c>
      <c r="AF155" s="65">
        <f t="shared" si="120"/>
        <v>92.807424593967511</v>
      </c>
      <c r="AG155" s="65">
        <f t="shared" si="121"/>
        <v>7.1925754060324891</v>
      </c>
      <c r="AH155" s="64">
        <v>400</v>
      </c>
      <c r="AI155" s="73">
        <f t="shared" si="127"/>
        <v>4800000</v>
      </c>
    </row>
    <row r="156" spans="1:35" ht="45" customHeight="1" x14ac:dyDescent="0.25">
      <c r="A156" s="195">
        <v>102</v>
      </c>
      <c r="B156" s="199">
        <v>54522</v>
      </c>
      <c r="C156" s="318" t="s">
        <v>38</v>
      </c>
      <c r="D156" s="318"/>
      <c r="E156" s="199" t="s">
        <v>39</v>
      </c>
      <c r="F156" s="195">
        <v>0</v>
      </c>
      <c r="G156" s="167">
        <v>80</v>
      </c>
      <c r="H156" s="167">
        <v>80</v>
      </c>
      <c r="I156" s="198">
        <v>72152601</v>
      </c>
      <c r="J156" s="68">
        <v>35000</v>
      </c>
      <c r="K156" s="68">
        <f t="shared" si="140"/>
        <v>2800000</v>
      </c>
      <c r="L156" s="68">
        <v>52000</v>
      </c>
      <c r="M156" s="68">
        <f t="shared" si="141"/>
        <v>4160000</v>
      </c>
      <c r="N156" s="68">
        <v>85702</v>
      </c>
      <c r="O156" s="68">
        <f t="shared" si="142"/>
        <v>6856160</v>
      </c>
      <c r="P156" s="68">
        <f t="shared" si="143"/>
        <v>35000</v>
      </c>
      <c r="Q156" s="68">
        <f t="shared" si="143"/>
        <v>2800000</v>
      </c>
      <c r="R156" s="68">
        <f t="shared" ref="R156:R160" si="145">AVERAGE(J156,L156,N156)</f>
        <v>57567.333333333336</v>
      </c>
      <c r="S156" s="68">
        <f t="shared" ref="S156:S160" si="146">MEDIAN(J156,L156,N156)</f>
        <v>52000</v>
      </c>
      <c r="T156" s="68">
        <f t="shared" ref="T156:T160" si="147">GEOMEAN(J156,L156,N156)</f>
        <v>53829.554018620489</v>
      </c>
      <c r="U156" s="68">
        <f t="shared" ref="U156:U160" si="148">STDEV(J156,L156,N156)</f>
        <v>25805.418061588018</v>
      </c>
      <c r="V156" s="69">
        <f t="shared" ref="V156:V160" si="149">U156/R156</f>
        <v>0.4482649545735663</v>
      </c>
      <c r="W156" s="231">
        <f>+P156</f>
        <v>35000</v>
      </c>
      <c r="X156" s="231">
        <f t="shared" si="144"/>
        <v>2800000</v>
      </c>
      <c r="Y156" s="219" t="s">
        <v>173</v>
      </c>
      <c r="Z156" s="231">
        <v>60</v>
      </c>
      <c r="AA156" s="231">
        <f t="shared" ref="AA156:AA160" si="150">W156*Z156</f>
        <v>2100000</v>
      </c>
      <c r="AB156" s="233">
        <v>0.75</v>
      </c>
      <c r="AC156" s="231">
        <f t="shared" ref="AC156:AC160" si="151">H156-Z156</f>
        <v>20</v>
      </c>
      <c r="AD156" s="233">
        <v>0.25</v>
      </c>
      <c r="AF156" s="65">
        <f t="shared" si="120"/>
        <v>75</v>
      </c>
      <c r="AG156" s="65">
        <f t="shared" si="121"/>
        <v>25</v>
      </c>
      <c r="AH156" s="64">
        <v>60</v>
      </c>
      <c r="AI156" s="73">
        <f t="shared" si="127"/>
        <v>2100000</v>
      </c>
    </row>
    <row r="157" spans="1:35" ht="36" customHeight="1" x14ac:dyDescent="0.25">
      <c r="A157" s="195">
        <v>103</v>
      </c>
      <c r="B157" s="199">
        <v>54522</v>
      </c>
      <c r="C157" s="318" t="s">
        <v>40</v>
      </c>
      <c r="D157" s="318" t="s">
        <v>114</v>
      </c>
      <c r="E157" s="199" t="s">
        <v>18</v>
      </c>
      <c r="F157" s="195">
        <v>0</v>
      </c>
      <c r="G157" s="167">
        <v>160</v>
      </c>
      <c r="H157" s="167">
        <v>160</v>
      </c>
      <c r="I157" s="198">
        <v>72152601</v>
      </c>
      <c r="J157" s="68">
        <v>38000</v>
      </c>
      <c r="K157" s="68">
        <f t="shared" si="140"/>
        <v>6080000</v>
      </c>
      <c r="L157" s="68">
        <v>67600</v>
      </c>
      <c r="M157" s="68">
        <f t="shared" si="141"/>
        <v>10816000</v>
      </c>
      <c r="N157" s="68">
        <v>45025</v>
      </c>
      <c r="O157" s="68">
        <f t="shared" si="142"/>
        <v>7204000</v>
      </c>
      <c r="P157" s="68">
        <f t="shared" si="143"/>
        <v>38000</v>
      </c>
      <c r="Q157" s="68">
        <f t="shared" si="143"/>
        <v>6080000</v>
      </c>
      <c r="R157" s="68">
        <f t="shared" si="145"/>
        <v>50208.333333333336</v>
      </c>
      <c r="S157" s="68">
        <f t="shared" si="146"/>
        <v>45025</v>
      </c>
      <c r="T157" s="68">
        <f t="shared" si="147"/>
        <v>48722.325032866414</v>
      </c>
      <c r="U157" s="68">
        <f t="shared" si="148"/>
        <v>15465.775387394371</v>
      </c>
      <c r="V157" s="69">
        <f t="shared" si="149"/>
        <v>0.30803204091075925</v>
      </c>
      <c r="W157" s="231">
        <f>+P157</f>
        <v>38000</v>
      </c>
      <c r="X157" s="231">
        <f t="shared" si="144"/>
        <v>6080000</v>
      </c>
      <c r="Y157" s="219" t="s">
        <v>173</v>
      </c>
      <c r="Z157" s="231">
        <v>140</v>
      </c>
      <c r="AA157" s="231">
        <f t="shared" si="150"/>
        <v>5320000</v>
      </c>
      <c r="AB157" s="233">
        <v>0.875</v>
      </c>
      <c r="AC157" s="231">
        <f t="shared" si="151"/>
        <v>20</v>
      </c>
      <c r="AD157" s="233">
        <v>0.125</v>
      </c>
      <c r="AF157" s="65">
        <f t="shared" si="120"/>
        <v>87.5</v>
      </c>
      <c r="AG157" s="65">
        <f t="shared" si="121"/>
        <v>12.5</v>
      </c>
      <c r="AH157" s="64">
        <v>140</v>
      </c>
      <c r="AI157" s="73">
        <f t="shared" si="127"/>
        <v>5320000</v>
      </c>
    </row>
    <row r="158" spans="1:35" ht="32.25" customHeight="1" x14ac:dyDescent="0.25">
      <c r="A158" s="195">
        <v>104</v>
      </c>
      <c r="B158" s="195">
        <v>54560</v>
      </c>
      <c r="C158" s="327" t="s">
        <v>115</v>
      </c>
      <c r="D158" s="327"/>
      <c r="E158" s="199" t="s">
        <v>18</v>
      </c>
      <c r="F158" s="195">
        <v>0</v>
      </c>
      <c r="G158" s="197">
        <v>27.45</v>
      </c>
      <c r="H158" s="167">
        <v>27.45</v>
      </c>
      <c r="I158" s="198">
        <v>72153204</v>
      </c>
      <c r="J158" s="68">
        <v>34000</v>
      </c>
      <c r="K158" s="68">
        <f t="shared" si="140"/>
        <v>933300</v>
      </c>
      <c r="L158" s="68">
        <v>23400</v>
      </c>
      <c r="M158" s="68">
        <f t="shared" si="141"/>
        <v>642330</v>
      </c>
      <c r="N158" s="68">
        <v>51514</v>
      </c>
      <c r="O158" s="68">
        <f t="shared" si="142"/>
        <v>1414059.3</v>
      </c>
      <c r="P158" s="68">
        <f t="shared" si="143"/>
        <v>23400</v>
      </c>
      <c r="Q158" s="68">
        <f t="shared" si="143"/>
        <v>642330</v>
      </c>
      <c r="R158" s="68">
        <f t="shared" si="145"/>
        <v>36304.666666666664</v>
      </c>
      <c r="S158" s="68">
        <f t="shared" si="146"/>
        <v>34000</v>
      </c>
      <c r="T158" s="68">
        <f t="shared" si="147"/>
        <v>34477.837309600065</v>
      </c>
      <c r="U158" s="68">
        <f t="shared" si="148"/>
        <v>14197.988073432562</v>
      </c>
      <c r="V158" s="69">
        <f t="shared" si="149"/>
        <v>0.39107887158948978</v>
      </c>
      <c r="W158" s="231">
        <f>+P158</f>
        <v>23400</v>
      </c>
      <c r="X158" s="231">
        <f t="shared" si="144"/>
        <v>642330</v>
      </c>
      <c r="Y158" s="220" t="s">
        <v>173</v>
      </c>
      <c r="Z158" s="231">
        <v>20.45</v>
      </c>
      <c r="AA158" s="231">
        <f t="shared" si="150"/>
        <v>478530</v>
      </c>
      <c r="AB158" s="233">
        <v>0.745</v>
      </c>
      <c r="AC158" s="231">
        <f t="shared" si="151"/>
        <v>7</v>
      </c>
      <c r="AD158" s="233">
        <v>0.255</v>
      </c>
      <c r="AF158" s="65">
        <f t="shared" si="120"/>
        <v>74.49908925318762</v>
      </c>
      <c r="AG158" s="65">
        <f t="shared" si="121"/>
        <v>25.50091074681238</v>
      </c>
      <c r="AH158" s="64">
        <v>20.45</v>
      </c>
      <c r="AI158" s="73">
        <f t="shared" si="127"/>
        <v>478530</v>
      </c>
    </row>
    <row r="159" spans="1:35" ht="28.5" customHeight="1" x14ac:dyDescent="0.25">
      <c r="A159" s="195">
        <v>105</v>
      </c>
      <c r="B159" s="199">
        <v>54522</v>
      </c>
      <c r="C159" s="328" t="s">
        <v>117</v>
      </c>
      <c r="D159" s="328" t="s">
        <v>118</v>
      </c>
      <c r="E159" s="199" t="s">
        <v>18</v>
      </c>
      <c r="F159" s="195">
        <v>0</v>
      </c>
      <c r="G159" s="167">
        <v>60</v>
      </c>
      <c r="H159" s="167">
        <v>60</v>
      </c>
      <c r="I159" s="198">
        <v>72152605</v>
      </c>
      <c r="J159" s="68">
        <v>58000</v>
      </c>
      <c r="K159" s="68">
        <f t="shared" si="140"/>
        <v>3480000</v>
      </c>
      <c r="L159" s="68">
        <v>39000</v>
      </c>
      <c r="M159" s="68">
        <f t="shared" si="141"/>
        <v>2340000</v>
      </c>
      <c r="N159" s="68">
        <v>75460</v>
      </c>
      <c r="O159" s="68">
        <f t="shared" si="142"/>
        <v>4527600</v>
      </c>
      <c r="P159" s="68">
        <f t="shared" si="143"/>
        <v>39000</v>
      </c>
      <c r="Q159" s="68">
        <f t="shared" si="143"/>
        <v>2340000</v>
      </c>
      <c r="R159" s="68">
        <f t="shared" si="145"/>
        <v>57486.666666666664</v>
      </c>
      <c r="S159" s="68">
        <f t="shared" si="146"/>
        <v>58000</v>
      </c>
      <c r="T159" s="68">
        <f t="shared" si="147"/>
        <v>55471.486042914912</v>
      </c>
      <c r="U159" s="68">
        <f t="shared" si="148"/>
        <v>18235.419746562813</v>
      </c>
      <c r="V159" s="69">
        <f t="shared" si="149"/>
        <v>0.31721129096421458</v>
      </c>
      <c r="W159" s="231">
        <f>+P159</f>
        <v>39000</v>
      </c>
      <c r="X159" s="231">
        <f t="shared" si="144"/>
        <v>2340000</v>
      </c>
      <c r="Y159" s="219" t="s">
        <v>173</v>
      </c>
      <c r="Z159" s="231">
        <v>45</v>
      </c>
      <c r="AA159" s="231">
        <f t="shared" si="150"/>
        <v>1755000</v>
      </c>
      <c r="AB159" s="233">
        <v>0.75</v>
      </c>
      <c r="AC159" s="231">
        <f t="shared" si="151"/>
        <v>15</v>
      </c>
      <c r="AD159" s="233">
        <v>0.25</v>
      </c>
      <c r="AF159" s="65">
        <f t="shared" si="120"/>
        <v>75</v>
      </c>
      <c r="AG159" s="65">
        <f t="shared" si="121"/>
        <v>25</v>
      </c>
      <c r="AH159" s="64">
        <v>45</v>
      </c>
      <c r="AI159" s="73">
        <f t="shared" si="127"/>
        <v>1755000</v>
      </c>
    </row>
    <row r="160" spans="1:35" ht="24.75" customHeight="1" x14ac:dyDescent="0.25">
      <c r="A160" s="195">
        <v>106</v>
      </c>
      <c r="B160" s="195">
        <v>54560</v>
      </c>
      <c r="C160" s="327" t="s">
        <v>116</v>
      </c>
      <c r="D160" s="327"/>
      <c r="E160" s="199" t="s">
        <v>39</v>
      </c>
      <c r="F160" s="198">
        <v>0</v>
      </c>
      <c r="G160" s="198">
        <v>31.24</v>
      </c>
      <c r="H160" s="198">
        <v>31.24</v>
      </c>
      <c r="I160" s="198">
        <v>72151402</v>
      </c>
      <c r="J160" s="68">
        <v>18000</v>
      </c>
      <c r="K160" s="68">
        <f t="shared" si="140"/>
        <v>562320</v>
      </c>
      <c r="L160" s="68">
        <v>39000</v>
      </c>
      <c r="M160" s="68">
        <f t="shared" si="141"/>
        <v>1218360</v>
      </c>
      <c r="N160" s="68">
        <v>9502</v>
      </c>
      <c r="O160" s="68">
        <f t="shared" si="142"/>
        <v>296842.48</v>
      </c>
      <c r="P160" s="68">
        <f t="shared" si="143"/>
        <v>9502</v>
      </c>
      <c r="Q160" s="68">
        <f t="shared" si="143"/>
        <v>296842.48</v>
      </c>
      <c r="R160" s="68">
        <f t="shared" si="145"/>
        <v>22167.333333333332</v>
      </c>
      <c r="S160" s="68">
        <f t="shared" si="146"/>
        <v>18000</v>
      </c>
      <c r="T160" s="68">
        <f t="shared" si="147"/>
        <v>18824.236885940194</v>
      </c>
      <c r="U160" s="68">
        <f t="shared" si="148"/>
        <v>15184.136502723273</v>
      </c>
      <c r="V160" s="69">
        <f t="shared" si="149"/>
        <v>0.68497803837733939</v>
      </c>
      <c r="W160" s="231">
        <f t="shared" ref="W160" si="152">+R160</f>
        <v>22167.333333333332</v>
      </c>
      <c r="X160" s="231">
        <f t="shared" si="144"/>
        <v>692507.49333333329</v>
      </c>
      <c r="Y160" s="220" t="s">
        <v>166</v>
      </c>
      <c r="Z160" s="231">
        <v>15.62</v>
      </c>
      <c r="AA160" s="231">
        <f t="shared" si="150"/>
        <v>346253.74666666664</v>
      </c>
      <c r="AB160" s="233">
        <v>0.5</v>
      </c>
      <c r="AC160" s="231">
        <f t="shared" si="151"/>
        <v>15.62</v>
      </c>
      <c r="AD160" s="233">
        <v>0.5</v>
      </c>
      <c r="AF160" s="65">
        <f t="shared" si="120"/>
        <v>50</v>
      </c>
      <c r="AG160" s="65">
        <f t="shared" si="121"/>
        <v>50</v>
      </c>
      <c r="AH160" s="64">
        <v>15.62</v>
      </c>
      <c r="AI160" s="73">
        <f t="shared" si="127"/>
        <v>346253.74666666664</v>
      </c>
    </row>
    <row r="161" spans="1:35" x14ac:dyDescent="0.25">
      <c r="A161" s="343"/>
      <c r="B161" s="343"/>
      <c r="C161" s="343"/>
      <c r="D161" s="343"/>
      <c r="E161" s="343"/>
      <c r="F161" s="343"/>
      <c r="G161" s="343"/>
      <c r="H161" s="343"/>
      <c r="I161" s="343"/>
      <c r="J161" s="78"/>
      <c r="K161" s="78"/>
      <c r="L161" s="78"/>
      <c r="M161" s="78"/>
      <c r="N161" s="78"/>
      <c r="O161" s="78"/>
      <c r="P161" s="78"/>
      <c r="Q161" s="78"/>
      <c r="R161" s="74"/>
      <c r="S161" s="74"/>
      <c r="T161" s="74"/>
      <c r="U161" s="74"/>
      <c r="V161" s="74"/>
      <c r="W161" s="74"/>
      <c r="X161" s="74"/>
      <c r="Y161" s="74"/>
      <c r="AF161" s="65" t="e">
        <f t="shared" si="120"/>
        <v>#DIV/0!</v>
      </c>
      <c r="AG161" s="65" t="e">
        <f t="shared" si="121"/>
        <v>#DIV/0!</v>
      </c>
      <c r="AI161" s="73"/>
    </row>
    <row r="162" spans="1:35" x14ac:dyDescent="0.25">
      <c r="A162" s="320" t="s">
        <v>2</v>
      </c>
      <c r="B162" s="320"/>
      <c r="C162" s="320"/>
      <c r="D162" s="320"/>
      <c r="E162" s="320" t="s">
        <v>3</v>
      </c>
      <c r="F162" s="320"/>
      <c r="G162" s="320" t="s">
        <v>4</v>
      </c>
      <c r="H162" s="320"/>
      <c r="I162" s="320"/>
      <c r="J162" s="78"/>
      <c r="K162" s="78"/>
      <c r="L162" s="78"/>
      <c r="M162" s="78"/>
      <c r="N162" s="78"/>
      <c r="O162" s="78"/>
      <c r="P162" s="78"/>
      <c r="Q162" s="78"/>
      <c r="R162" s="74"/>
      <c r="S162" s="74"/>
      <c r="T162" s="74"/>
      <c r="U162" s="74"/>
      <c r="V162" s="74"/>
      <c r="W162" s="74"/>
      <c r="X162" s="74"/>
      <c r="Y162" s="74"/>
      <c r="AF162" s="65" t="e">
        <f t="shared" si="120"/>
        <v>#DIV/0!</v>
      </c>
      <c r="AG162" s="65" t="e">
        <f t="shared" si="121"/>
        <v>#DIV/0!</v>
      </c>
      <c r="AI162" s="73"/>
    </row>
    <row r="163" spans="1:35" ht="15" customHeight="1" x14ac:dyDescent="0.25">
      <c r="A163" s="320" t="s">
        <v>51</v>
      </c>
      <c r="B163" s="320"/>
      <c r="C163" s="320"/>
      <c r="D163" s="320"/>
      <c r="E163" s="320" t="s">
        <v>52</v>
      </c>
      <c r="F163" s="320"/>
      <c r="G163" s="320"/>
      <c r="H163" s="320"/>
      <c r="I163" s="320"/>
      <c r="J163" s="262" t="s">
        <v>162</v>
      </c>
      <c r="K163" s="262"/>
      <c r="L163" s="263" t="s">
        <v>164</v>
      </c>
      <c r="M163" s="263"/>
      <c r="N163" s="264" t="s">
        <v>163</v>
      </c>
      <c r="O163" s="264"/>
      <c r="P163" s="265" t="s">
        <v>159</v>
      </c>
      <c r="Q163" s="265"/>
      <c r="R163" s="266" t="s">
        <v>166</v>
      </c>
      <c r="S163" s="331" t="s">
        <v>167</v>
      </c>
      <c r="T163" s="331" t="s">
        <v>168</v>
      </c>
      <c r="U163" s="331" t="s">
        <v>169</v>
      </c>
      <c r="V163" s="323" t="s">
        <v>174</v>
      </c>
      <c r="W163" s="325" t="s">
        <v>190</v>
      </c>
      <c r="X163" s="111"/>
      <c r="Y163" s="308" t="s">
        <v>171</v>
      </c>
      <c r="Z163" s="300" t="s">
        <v>183</v>
      </c>
      <c r="AA163" s="301"/>
      <c r="AB163" s="302"/>
      <c r="AC163" s="303" t="s">
        <v>184</v>
      </c>
      <c r="AD163" s="303"/>
      <c r="AF163" s="65" t="e">
        <f t="shared" si="120"/>
        <v>#VALUE!</v>
      </c>
      <c r="AG163" s="65" t="e">
        <f t="shared" si="121"/>
        <v>#VALUE!</v>
      </c>
      <c r="AI163" s="73"/>
    </row>
    <row r="164" spans="1:35" ht="29.25" customHeight="1" x14ac:dyDescent="0.25">
      <c r="A164" s="146" t="s">
        <v>7</v>
      </c>
      <c r="B164" s="147" t="s">
        <v>8</v>
      </c>
      <c r="C164" s="320" t="s">
        <v>9</v>
      </c>
      <c r="D164" s="320"/>
      <c r="E164" s="147" t="s">
        <v>10</v>
      </c>
      <c r="F164" s="148" t="s">
        <v>11</v>
      </c>
      <c r="G164" s="147" t="s">
        <v>12</v>
      </c>
      <c r="H164" s="148" t="s">
        <v>13</v>
      </c>
      <c r="I164" s="147" t="s">
        <v>14</v>
      </c>
      <c r="J164" s="121" t="s">
        <v>160</v>
      </c>
      <c r="K164" s="121" t="s">
        <v>161</v>
      </c>
      <c r="L164" s="122" t="s">
        <v>160</v>
      </c>
      <c r="M164" s="122" t="s">
        <v>161</v>
      </c>
      <c r="N164" s="123" t="s">
        <v>160</v>
      </c>
      <c r="O164" s="123" t="s">
        <v>161</v>
      </c>
      <c r="P164" s="76" t="s">
        <v>160</v>
      </c>
      <c r="Q164" s="76" t="s">
        <v>161</v>
      </c>
      <c r="R164" s="266"/>
      <c r="S164" s="331"/>
      <c r="T164" s="331"/>
      <c r="U164" s="331"/>
      <c r="V164" s="324"/>
      <c r="W164" s="325"/>
      <c r="X164" s="131" t="s">
        <v>161</v>
      </c>
      <c r="Y164" s="308"/>
      <c r="Z164" s="124" t="s">
        <v>185</v>
      </c>
      <c r="AA164" s="124" t="s">
        <v>161</v>
      </c>
      <c r="AB164" s="124" t="s">
        <v>186</v>
      </c>
      <c r="AC164" s="124" t="s">
        <v>185</v>
      </c>
      <c r="AD164" s="124" t="s">
        <v>186</v>
      </c>
      <c r="AF164" s="65" t="e">
        <f t="shared" si="120"/>
        <v>#VALUE!</v>
      </c>
      <c r="AG164" s="65" t="e">
        <f t="shared" si="121"/>
        <v>#VALUE!</v>
      </c>
      <c r="AI164" s="73"/>
    </row>
    <row r="165" spans="1:35" ht="45" customHeight="1" x14ac:dyDescent="0.25">
      <c r="A165" s="150">
        <v>107</v>
      </c>
      <c r="B165" s="151">
        <v>54611</v>
      </c>
      <c r="C165" s="327" t="s">
        <v>123</v>
      </c>
      <c r="D165" s="327"/>
      <c r="E165" s="151" t="s">
        <v>58</v>
      </c>
      <c r="F165" s="150">
        <v>0</v>
      </c>
      <c r="G165" s="152">
        <v>10</v>
      </c>
      <c r="H165" s="152">
        <v>10</v>
      </c>
      <c r="I165" s="153" t="s">
        <v>124</v>
      </c>
      <c r="J165" s="68">
        <v>165000</v>
      </c>
      <c r="K165" s="68">
        <f>H165*J165</f>
        <v>1650000</v>
      </c>
      <c r="L165" s="68">
        <v>52000</v>
      </c>
      <c r="M165" s="68">
        <f>H165*L165</f>
        <v>520000</v>
      </c>
      <c r="N165" s="68">
        <v>91000</v>
      </c>
      <c r="O165" s="68">
        <f>H165*N165</f>
        <v>910000</v>
      </c>
      <c r="P165" s="68">
        <f t="shared" ref="P165:Q169" si="153">MIN(J165,L165,N165)</f>
        <v>52000</v>
      </c>
      <c r="Q165" s="68">
        <f t="shared" si="153"/>
        <v>520000</v>
      </c>
      <c r="R165" s="68">
        <f>AVERAGE(J165,L165,N165)</f>
        <v>102666.66666666667</v>
      </c>
      <c r="S165" s="68">
        <f>MEDIAN(J165,L165,N165)</f>
        <v>91000</v>
      </c>
      <c r="T165" s="68">
        <f>GEOMEAN(J165,L165,N165)</f>
        <v>92082.314483152251</v>
      </c>
      <c r="U165" s="68">
        <f>STDEV(J165,L165,N165)</f>
        <v>57396.283271073691</v>
      </c>
      <c r="V165" s="69">
        <f>U165/R165</f>
        <v>0.55905470718578265</v>
      </c>
      <c r="W165" s="230">
        <f>+R165</f>
        <v>102666.66666666667</v>
      </c>
      <c r="X165" s="231">
        <f>H165*W165</f>
        <v>1026666.6666666667</v>
      </c>
      <c r="Y165" s="220" t="s">
        <v>166</v>
      </c>
      <c r="Z165" s="231">
        <v>4</v>
      </c>
      <c r="AA165" s="231">
        <f>W165*Z165</f>
        <v>410666.66666666669</v>
      </c>
      <c r="AB165" s="233">
        <v>0.4</v>
      </c>
      <c r="AC165" s="231">
        <f>H165-Z165</f>
        <v>6</v>
      </c>
      <c r="AD165" s="233">
        <v>0.6</v>
      </c>
      <c r="AF165" s="65">
        <f t="shared" si="120"/>
        <v>40</v>
      </c>
      <c r="AG165" s="65">
        <f t="shared" si="121"/>
        <v>60</v>
      </c>
      <c r="AH165" s="64">
        <v>4</v>
      </c>
      <c r="AI165" s="73">
        <f t="shared" si="127"/>
        <v>410666.66666666669</v>
      </c>
    </row>
    <row r="166" spans="1:35" ht="51.75" customHeight="1" x14ac:dyDescent="0.25">
      <c r="A166" s="150">
        <v>108</v>
      </c>
      <c r="B166" s="151">
        <v>54611</v>
      </c>
      <c r="C166" s="318" t="s">
        <v>57</v>
      </c>
      <c r="D166" s="318"/>
      <c r="E166" s="151" t="s">
        <v>58</v>
      </c>
      <c r="F166" s="150">
        <v>0</v>
      </c>
      <c r="G166" s="152">
        <v>40</v>
      </c>
      <c r="H166" s="152">
        <v>40</v>
      </c>
      <c r="I166" s="153" t="s">
        <v>59</v>
      </c>
      <c r="J166" s="68">
        <v>70000</v>
      </c>
      <c r="K166" s="68">
        <f>H166*J166</f>
        <v>2800000</v>
      </c>
      <c r="L166" s="68">
        <v>52000</v>
      </c>
      <c r="M166" s="68">
        <f>H166*L166</f>
        <v>2080000</v>
      </c>
      <c r="N166" s="68">
        <v>78520</v>
      </c>
      <c r="O166" s="68">
        <f>H166*N166</f>
        <v>3140800</v>
      </c>
      <c r="P166" s="68">
        <f t="shared" si="153"/>
        <v>52000</v>
      </c>
      <c r="Q166" s="68">
        <f t="shared" si="153"/>
        <v>2080000</v>
      </c>
      <c r="R166" s="68">
        <f>AVERAGE(J166,L166,N166)</f>
        <v>66840</v>
      </c>
      <c r="S166" s="68">
        <f>MEDIAN(J166,L166,N166)</f>
        <v>70000</v>
      </c>
      <c r="T166" s="68">
        <f>GEOMEAN(J166,L166,N166)</f>
        <v>65870.94462827043</v>
      </c>
      <c r="U166" s="68">
        <f>STDEV(J166,L166,N166)</f>
        <v>13539.45346016596</v>
      </c>
      <c r="V166" s="69">
        <f t="shared" ref="V166:V169" si="154">U166/R166</f>
        <v>0.20256513255783901</v>
      </c>
      <c r="W166" s="231">
        <f>+P166</f>
        <v>52000</v>
      </c>
      <c r="X166" s="231">
        <f>H166*W166</f>
        <v>2080000</v>
      </c>
      <c r="Y166" s="219" t="s">
        <v>173</v>
      </c>
      <c r="Z166" s="231">
        <v>20</v>
      </c>
      <c r="AA166" s="231">
        <f t="shared" ref="AA166:AA169" si="155">W166*Z166</f>
        <v>1040000</v>
      </c>
      <c r="AB166" s="233">
        <v>0.5</v>
      </c>
      <c r="AC166" s="231">
        <f t="shared" ref="AC166:AC169" si="156">H166-Z166</f>
        <v>20</v>
      </c>
      <c r="AD166" s="233">
        <v>0.5</v>
      </c>
      <c r="AF166" s="65">
        <f t="shared" si="120"/>
        <v>50</v>
      </c>
      <c r="AG166" s="65">
        <f t="shared" si="121"/>
        <v>50</v>
      </c>
      <c r="AH166" s="140">
        <v>20</v>
      </c>
      <c r="AI166" s="73">
        <f t="shared" si="127"/>
        <v>1040000</v>
      </c>
    </row>
    <row r="167" spans="1:35" ht="135" customHeight="1" x14ac:dyDescent="0.25">
      <c r="A167" s="150">
        <v>109</v>
      </c>
      <c r="B167" s="151">
        <v>54611</v>
      </c>
      <c r="C167" s="347" t="s">
        <v>61</v>
      </c>
      <c r="D167" s="347" t="s">
        <v>62</v>
      </c>
      <c r="E167" s="151" t="s">
        <v>58</v>
      </c>
      <c r="F167" s="150">
        <v>0</v>
      </c>
      <c r="G167" s="152">
        <v>10</v>
      </c>
      <c r="H167" s="152">
        <v>10</v>
      </c>
      <c r="I167" s="153" t="s">
        <v>124</v>
      </c>
      <c r="J167" s="68">
        <v>140000</v>
      </c>
      <c r="K167" s="68">
        <f>H167*J167</f>
        <v>1400000</v>
      </c>
      <c r="L167" s="68">
        <v>45500</v>
      </c>
      <c r="M167" s="68">
        <f>H167*L167</f>
        <v>455000</v>
      </c>
      <c r="N167" s="68">
        <v>51220</v>
      </c>
      <c r="O167" s="68">
        <f>H167*N167</f>
        <v>512200</v>
      </c>
      <c r="P167" s="68">
        <f t="shared" si="153"/>
        <v>45500</v>
      </c>
      <c r="Q167" s="68">
        <f t="shared" si="153"/>
        <v>455000</v>
      </c>
      <c r="R167" s="68">
        <f>AVERAGE(J167,L167,N167)</f>
        <v>78906.666666666672</v>
      </c>
      <c r="S167" s="68">
        <f>MEDIAN(J167,L167,N167)</f>
        <v>51220</v>
      </c>
      <c r="T167" s="68">
        <f>GEOMEAN(J167,L167,N167)</f>
        <v>68842.981187807614</v>
      </c>
      <c r="U167" s="68">
        <f>STDEV(J167,L167,N167)</f>
        <v>52985.621949103646</v>
      </c>
      <c r="V167" s="69">
        <f t="shared" si="154"/>
        <v>0.67149740557329729</v>
      </c>
      <c r="W167" s="231">
        <f>+R167</f>
        <v>78906.666666666672</v>
      </c>
      <c r="X167" s="231">
        <f>H167*W167</f>
        <v>789066.66666666674</v>
      </c>
      <c r="Y167" s="220" t="s">
        <v>166</v>
      </c>
      <c r="Z167" s="231">
        <v>5</v>
      </c>
      <c r="AA167" s="231">
        <f t="shared" si="155"/>
        <v>394533.33333333337</v>
      </c>
      <c r="AB167" s="233">
        <v>0.5</v>
      </c>
      <c r="AC167" s="231">
        <f t="shared" si="156"/>
        <v>5</v>
      </c>
      <c r="AD167" s="233">
        <v>0.5</v>
      </c>
      <c r="AF167" s="65">
        <f t="shared" si="120"/>
        <v>50</v>
      </c>
      <c r="AG167" s="65">
        <f t="shared" si="121"/>
        <v>50</v>
      </c>
      <c r="AH167" s="64">
        <v>5</v>
      </c>
      <c r="AI167" s="73">
        <f t="shared" si="127"/>
        <v>394533.33333333337</v>
      </c>
    </row>
    <row r="168" spans="1:35" ht="21.75" customHeight="1" x14ac:dyDescent="0.25">
      <c r="A168" s="150">
        <v>110</v>
      </c>
      <c r="B168" s="151">
        <v>54621</v>
      </c>
      <c r="C168" s="318" t="s">
        <v>65</v>
      </c>
      <c r="D168" s="318" t="s">
        <v>66</v>
      </c>
      <c r="E168" s="190" t="s">
        <v>58</v>
      </c>
      <c r="F168" s="150">
        <v>0</v>
      </c>
      <c r="G168" s="191">
        <v>5</v>
      </c>
      <c r="H168" s="191">
        <v>5</v>
      </c>
      <c r="I168" s="153" t="s">
        <v>64</v>
      </c>
      <c r="J168" s="68">
        <v>65000</v>
      </c>
      <c r="K168" s="68">
        <f>H168*J168</f>
        <v>325000</v>
      </c>
      <c r="L168" s="68">
        <v>39000</v>
      </c>
      <c r="M168" s="68">
        <f>H168*L168</f>
        <v>195000</v>
      </c>
      <c r="N168" s="68">
        <v>44296</v>
      </c>
      <c r="O168" s="68">
        <f>H168*N168</f>
        <v>221480</v>
      </c>
      <c r="P168" s="68">
        <f t="shared" si="153"/>
        <v>39000</v>
      </c>
      <c r="Q168" s="68">
        <f t="shared" si="153"/>
        <v>195000</v>
      </c>
      <c r="R168" s="68">
        <f>AVERAGE(J168,L168,N168)</f>
        <v>49432</v>
      </c>
      <c r="S168" s="68">
        <f>MEDIAN(J168,L168,N168)</f>
        <v>44296</v>
      </c>
      <c r="T168" s="68">
        <f>GEOMEAN(J168,L168,N168)</f>
        <v>48244.464630278548</v>
      </c>
      <c r="U168" s="68">
        <f>STDEV(J168,L168,N168)</f>
        <v>13739.864337030405</v>
      </c>
      <c r="V168" s="69">
        <f t="shared" si="154"/>
        <v>0.2779548538806928</v>
      </c>
      <c r="W168" s="231">
        <f>+P168</f>
        <v>39000</v>
      </c>
      <c r="X168" s="231">
        <f>H168*W168</f>
        <v>195000</v>
      </c>
      <c r="Y168" s="219" t="s">
        <v>173</v>
      </c>
      <c r="Z168" s="231">
        <v>3</v>
      </c>
      <c r="AA168" s="231">
        <f t="shared" si="155"/>
        <v>117000</v>
      </c>
      <c r="AB168" s="233">
        <v>0.6</v>
      </c>
      <c r="AC168" s="231">
        <f t="shared" si="156"/>
        <v>2</v>
      </c>
      <c r="AD168" s="233">
        <v>0.4</v>
      </c>
      <c r="AF168" s="65">
        <f t="shared" si="120"/>
        <v>60</v>
      </c>
      <c r="AG168" s="65">
        <f t="shared" si="121"/>
        <v>40</v>
      </c>
      <c r="AH168" s="64">
        <v>3</v>
      </c>
      <c r="AI168" s="73">
        <f t="shared" si="127"/>
        <v>117000</v>
      </c>
    </row>
    <row r="169" spans="1:35" ht="29.25" customHeight="1" x14ac:dyDescent="0.25">
      <c r="A169" s="150">
        <v>111</v>
      </c>
      <c r="B169" s="151">
        <v>54621</v>
      </c>
      <c r="C169" s="318" t="s">
        <v>67</v>
      </c>
      <c r="D169" s="318" t="s">
        <v>68</v>
      </c>
      <c r="E169" s="190" t="s">
        <v>58</v>
      </c>
      <c r="F169" s="150">
        <v>0</v>
      </c>
      <c r="G169" s="191">
        <v>10</v>
      </c>
      <c r="H169" s="191">
        <v>10</v>
      </c>
      <c r="I169" s="153" t="s">
        <v>64</v>
      </c>
      <c r="J169" s="68">
        <v>150000</v>
      </c>
      <c r="K169" s="68">
        <f>H169*J169</f>
        <v>1500000</v>
      </c>
      <c r="L169" s="68">
        <v>195000</v>
      </c>
      <c r="M169" s="68">
        <f>H169*L169</f>
        <v>1950000</v>
      </c>
      <c r="N169" s="68">
        <v>95021</v>
      </c>
      <c r="O169" s="68">
        <f>H169*N169</f>
        <v>950210</v>
      </c>
      <c r="P169" s="68">
        <f t="shared" si="153"/>
        <v>95021</v>
      </c>
      <c r="Q169" s="68">
        <f t="shared" si="153"/>
        <v>950210</v>
      </c>
      <c r="R169" s="68">
        <f>AVERAGE(J169,L169,N169)</f>
        <v>146673.66666666666</v>
      </c>
      <c r="S169" s="68">
        <f>MEDIAN(J169,L169,N169)</f>
        <v>150000</v>
      </c>
      <c r="T169" s="68">
        <f>GEOMEAN(J169,L169,N169)</f>
        <v>140598.86744034343</v>
      </c>
      <c r="U169" s="68">
        <f>STDEV(J169,L169,N169)</f>
        <v>50072.432338896142</v>
      </c>
      <c r="V169" s="69">
        <f t="shared" si="154"/>
        <v>0.34138665431124521</v>
      </c>
      <c r="W169" s="231">
        <f>+P169</f>
        <v>95021</v>
      </c>
      <c r="X169" s="231">
        <f>H169*W169</f>
        <v>950210</v>
      </c>
      <c r="Y169" s="219" t="s">
        <v>173</v>
      </c>
      <c r="Z169" s="231">
        <v>5</v>
      </c>
      <c r="AA169" s="231">
        <f t="shared" si="155"/>
        <v>475105</v>
      </c>
      <c r="AB169" s="233">
        <v>0.5</v>
      </c>
      <c r="AC169" s="231">
        <f t="shared" si="156"/>
        <v>5</v>
      </c>
      <c r="AD169" s="233">
        <v>0.5</v>
      </c>
      <c r="AF169" s="65">
        <f t="shared" si="120"/>
        <v>50</v>
      </c>
      <c r="AG169" s="65">
        <f t="shared" si="121"/>
        <v>50</v>
      </c>
      <c r="AH169" s="64">
        <v>5</v>
      </c>
      <c r="AI169" s="73">
        <f t="shared" si="127"/>
        <v>475105</v>
      </c>
    </row>
    <row r="170" spans="1:35" x14ac:dyDescent="0.25">
      <c r="A170" s="343"/>
      <c r="B170" s="343"/>
      <c r="C170" s="343"/>
      <c r="D170" s="343"/>
      <c r="E170" s="343"/>
      <c r="F170" s="343"/>
      <c r="G170" s="343"/>
      <c r="H170" s="343"/>
      <c r="I170" s="343"/>
      <c r="J170" s="78"/>
      <c r="K170" s="78"/>
      <c r="L170" s="78"/>
      <c r="M170" s="78"/>
      <c r="N170" s="78"/>
      <c r="O170" s="78"/>
      <c r="P170" s="78"/>
      <c r="Q170" s="78"/>
      <c r="R170" s="74"/>
      <c r="S170" s="74"/>
      <c r="T170" s="74"/>
      <c r="U170" s="74"/>
      <c r="V170" s="74"/>
      <c r="W170" s="74"/>
      <c r="X170" s="74"/>
      <c r="Y170" s="74"/>
      <c r="AF170" s="65" t="e">
        <f t="shared" si="120"/>
        <v>#DIV/0!</v>
      </c>
      <c r="AG170" s="65" t="e">
        <f t="shared" si="121"/>
        <v>#DIV/0!</v>
      </c>
      <c r="AI170" s="73"/>
    </row>
    <row r="171" spans="1:35" x14ac:dyDescent="0.25">
      <c r="A171" s="320" t="s">
        <v>2</v>
      </c>
      <c r="B171" s="320"/>
      <c r="C171" s="320"/>
      <c r="D171" s="320"/>
      <c r="E171" s="320" t="s">
        <v>3</v>
      </c>
      <c r="F171" s="320"/>
      <c r="G171" s="320" t="s">
        <v>4</v>
      </c>
      <c r="H171" s="320"/>
      <c r="I171" s="320"/>
      <c r="J171" s="78"/>
      <c r="K171" s="78"/>
      <c r="L171" s="78"/>
      <c r="M171" s="78"/>
      <c r="N171" s="78"/>
      <c r="O171" s="78"/>
      <c r="P171" s="78"/>
      <c r="Q171" s="78"/>
      <c r="R171" s="74"/>
      <c r="S171" s="74"/>
      <c r="T171" s="74"/>
      <c r="U171" s="74"/>
      <c r="V171" s="74"/>
      <c r="W171" s="74"/>
      <c r="X171" s="74"/>
      <c r="Y171" s="74"/>
      <c r="AF171" s="65" t="e">
        <f t="shared" si="120"/>
        <v>#DIV/0!</v>
      </c>
      <c r="AG171" s="65" t="e">
        <f t="shared" si="121"/>
        <v>#DIV/0!</v>
      </c>
      <c r="AI171" s="73"/>
    </row>
    <row r="172" spans="1:35" ht="15" customHeight="1" x14ac:dyDescent="0.25">
      <c r="A172" s="320" t="s">
        <v>95</v>
      </c>
      <c r="B172" s="320"/>
      <c r="C172" s="320"/>
      <c r="D172" s="320"/>
      <c r="E172" s="320" t="s">
        <v>96</v>
      </c>
      <c r="F172" s="320"/>
      <c r="G172" s="320"/>
      <c r="H172" s="320"/>
      <c r="I172" s="320"/>
      <c r="J172" s="262" t="s">
        <v>162</v>
      </c>
      <c r="K172" s="262"/>
      <c r="L172" s="263" t="s">
        <v>164</v>
      </c>
      <c r="M172" s="263"/>
      <c r="N172" s="264" t="s">
        <v>163</v>
      </c>
      <c r="O172" s="264"/>
      <c r="P172" s="265" t="s">
        <v>159</v>
      </c>
      <c r="Q172" s="265"/>
      <c r="R172" s="266" t="s">
        <v>166</v>
      </c>
      <c r="S172" s="331" t="s">
        <v>167</v>
      </c>
      <c r="T172" s="331" t="s">
        <v>168</v>
      </c>
      <c r="U172" s="331" t="s">
        <v>169</v>
      </c>
      <c r="V172" s="323" t="s">
        <v>174</v>
      </c>
      <c r="W172" s="325" t="s">
        <v>190</v>
      </c>
      <c r="X172" s="133"/>
      <c r="Y172" s="326" t="s">
        <v>171</v>
      </c>
      <c r="Z172" s="300" t="s">
        <v>183</v>
      </c>
      <c r="AA172" s="301"/>
      <c r="AB172" s="302"/>
      <c r="AC172" s="303" t="s">
        <v>184</v>
      </c>
      <c r="AD172" s="303"/>
      <c r="AF172" s="65" t="e">
        <f t="shared" si="120"/>
        <v>#VALUE!</v>
      </c>
      <c r="AG172" s="65" t="e">
        <f t="shared" si="121"/>
        <v>#VALUE!</v>
      </c>
      <c r="AI172" s="73"/>
    </row>
    <row r="173" spans="1:35" ht="23.25" customHeight="1" x14ac:dyDescent="0.25">
      <c r="A173" s="146" t="s">
        <v>7</v>
      </c>
      <c r="B173" s="147" t="s">
        <v>8</v>
      </c>
      <c r="C173" s="320" t="s">
        <v>9</v>
      </c>
      <c r="D173" s="320"/>
      <c r="E173" s="147" t="s">
        <v>10</v>
      </c>
      <c r="F173" s="148" t="s">
        <v>11</v>
      </c>
      <c r="G173" s="147" t="s">
        <v>12</v>
      </c>
      <c r="H173" s="148" t="s">
        <v>13</v>
      </c>
      <c r="I173" s="147" t="s">
        <v>14</v>
      </c>
      <c r="J173" s="121" t="s">
        <v>160</v>
      </c>
      <c r="K173" s="121" t="s">
        <v>161</v>
      </c>
      <c r="L173" s="122" t="s">
        <v>160</v>
      </c>
      <c r="M173" s="122" t="s">
        <v>161</v>
      </c>
      <c r="N173" s="123" t="s">
        <v>160</v>
      </c>
      <c r="O173" s="123" t="s">
        <v>161</v>
      </c>
      <c r="P173" s="76" t="s">
        <v>160</v>
      </c>
      <c r="Q173" s="76" t="s">
        <v>161</v>
      </c>
      <c r="R173" s="266"/>
      <c r="S173" s="331"/>
      <c r="T173" s="331"/>
      <c r="U173" s="331"/>
      <c r="V173" s="324"/>
      <c r="W173" s="325"/>
      <c r="X173" s="134" t="s">
        <v>161</v>
      </c>
      <c r="Y173" s="326"/>
      <c r="Z173" s="124" t="s">
        <v>185</v>
      </c>
      <c r="AA173" s="124" t="s">
        <v>161</v>
      </c>
      <c r="AB173" s="124" t="s">
        <v>186</v>
      </c>
      <c r="AC173" s="124" t="s">
        <v>185</v>
      </c>
      <c r="AD173" s="124" t="s">
        <v>186</v>
      </c>
      <c r="AF173" s="65" t="e">
        <f t="shared" si="120"/>
        <v>#VALUE!</v>
      </c>
      <c r="AG173" s="65" t="e">
        <f t="shared" si="121"/>
        <v>#VALUE!</v>
      </c>
      <c r="AI173" s="73"/>
    </row>
    <row r="174" spans="1:35" ht="29.25" customHeight="1" x14ac:dyDescent="0.25">
      <c r="A174" s="150">
        <v>112</v>
      </c>
      <c r="B174" s="151">
        <v>54730</v>
      </c>
      <c r="C174" s="327" t="s">
        <v>129</v>
      </c>
      <c r="D174" s="327" t="s">
        <v>130</v>
      </c>
      <c r="E174" s="151" t="s">
        <v>18</v>
      </c>
      <c r="F174" s="150">
        <v>0</v>
      </c>
      <c r="G174" s="152">
        <v>221.2</v>
      </c>
      <c r="H174" s="152">
        <v>221.2</v>
      </c>
      <c r="I174" s="153">
        <v>73181104</v>
      </c>
      <c r="J174" s="234">
        <v>21000</v>
      </c>
      <c r="K174" s="234">
        <f t="shared" ref="K174:K180" si="157">H174*J174</f>
        <v>4645200</v>
      </c>
      <c r="L174" s="234">
        <v>52000</v>
      </c>
      <c r="M174" s="234">
        <f t="shared" ref="M174:M180" si="158">H174*L174</f>
        <v>11502400</v>
      </c>
      <c r="N174" s="234">
        <v>12535</v>
      </c>
      <c r="O174" s="234">
        <f t="shared" ref="O174:O180" si="159">H174*N174</f>
        <v>2772742</v>
      </c>
      <c r="P174" s="234">
        <f t="shared" ref="P174:Q180" si="160">MIN(J174,L174,N174)</f>
        <v>12535</v>
      </c>
      <c r="Q174" s="234">
        <f t="shared" si="160"/>
        <v>2772742</v>
      </c>
      <c r="R174" s="234">
        <f>AVERAGE(J174,L174,N174)</f>
        <v>28511.666666666668</v>
      </c>
      <c r="S174" s="234">
        <f>MEDIAN(J174,L174,N174)</f>
        <v>21000</v>
      </c>
      <c r="T174" s="234">
        <f>GEOMEAN(J174,L174,N174)</f>
        <v>23921.164937690835</v>
      </c>
      <c r="U174" s="234">
        <f>STDEV(J174,L174,N174)</f>
        <v>20777.160738015511</v>
      </c>
      <c r="V174" s="241">
        <f>U174/R174</f>
        <v>0.72872487536150732</v>
      </c>
      <c r="W174" s="242">
        <f t="shared" ref="W174:W180" si="161">+R174</f>
        <v>28511.666666666668</v>
      </c>
      <c r="X174" s="242">
        <f t="shared" ref="X174:X180" si="162">H174*W174</f>
        <v>6306780.666666667</v>
      </c>
      <c r="Y174" s="239" t="s">
        <v>166</v>
      </c>
      <c r="Z174" s="234">
        <v>110.1</v>
      </c>
      <c r="AA174" s="234">
        <f>W174*Z174</f>
        <v>3139134.5</v>
      </c>
      <c r="AB174" s="235">
        <v>0.49769999999999998</v>
      </c>
      <c r="AC174" s="234">
        <f>H174-Z174</f>
        <v>111.1</v>
      </c>
      <c r="AD174" s="235">
        <v>0.50229999999999997</v>
      </c>
      <c r="AF174" s="65">
        <f t="shared" si="120"/>
        <v>49.773960216998191</v>
      </c>
      <c r="AG174" s="65">
        <f t="shared" si="121"/>
        <v>50.226039783001809</v>
      </c>
      <c r="AH174" s="64">
        <v>110.1</v>
      </c>
      <c r="AI174" s="73">
        <f t="shared" si="127"/>
        <v>3139134.5</v>
      </c>
    </row>
    <row r="175" spans="1:35" ht="54" customHeight="1" x14ac:dyDescent="0.25">
      <c r="A175" s="150">
        <v>113</v>
      </c>
      <c r="B175" s="151">
        <v>54790</v>
      </c>
      <c r="C175" s="327" t="s">
        <v>119</v>
      </c>
      <c r="D175" s="327" t="s">
        <v>120</v>
      </c>
      <c r="E175" s="151" t="s">
        <v>18</v>
      </c>
      <c r="F175" s="150">
        <v>0</v>
      </c>
      <c r="G175" s="152">
        <v>180</v>
      </c>
      <c r="H175" s="152">
        <v>180</v>
      </c>
      <c r="I175" s="153">
        <v>72153501</v>
      </c>
      <c r="J175" s="68">
        <v>38000</v>
      </c>
      <c r="K175" s="68">
        <f t="shared" si="157"/>
        <v>6840000</v>
      </c>
      <c r="L175" s="68">
        <v>104000</v>
      </c>
      <c r="M175" s="68">
        <f t="shared" si="158"/>
        <v>18720000</v>
      </c>
      <c r="N175" s="68">
        <v>27790</v>
      </c>
      <c r="O175" s="68">
        <f t="shared" si="159"/>
        <v>5002200</v>
      </c>
      <c r="P175" s="68">
        <f t="shared" si="160"/>
        <v>27790</v>
      </c>
      <c r="Q175" s="68">
        <f t="shared" si="160"/>
        <v>5002200</v>
      </c>
      <c r="R175" s="68">
        <f t="shared" ref="R175:R180" si="163">AVERAGE(J175,L175,N175)</f>
        <v>56596.666666666664</v>
      </c>
      <c r="S175" s="68">
        <f t="shared" ref="S175:S180" si="164">MEDIAN(J175,L175,N175)</f>
        <v>38000</v>
      </c>
      <c r="T175" s="68">
        <f t="shared" ref="T175:T180" si="165">GEOMEAN(J175,L175,N175)</f>
        <v>47888.933015640381</v>
      </c>
      <c r="U175" s="68">
        <f t="shared" ref="U175:U180" si="166">STDEV(J175,L175,N175)</f>
        <v>41368.684210805317</v>
      </c>
      <c r="V175" s="69">
        <f t="shared" ref="V175:V180" si="167">U175/R175</f>
        <v>0.73093852778382684</v>
      </c>
      <c r="W175" s="231">
        <f t="shared" si="161"/>
        <v>56596.666666666664</v>
      </c>
      <c r="X175" s="231">
        <f t="shared" si="162"/>
        <v>10187400</v>
      </c>
      <c r="Y175" s="220" t="s">
        <v>166</v>
      </c>
      <c r="Z175" s="231">
        <v>90</v>
      </c>
      <c r="AA175" s="231">
        <f t="shared" ref="AA175:AA180" si="168">W175*Z175</f>
        <v>5093700</v>
      </c>
      <c r="AB175" s="233">
        <v>0.5</v>
      </c>
      <c r="AC175" s="231">
        <f t="shared" ref="AC175:AC180" si="169">H175-Z175</f>
        <v>90</v>
      </c>
      <c r="AD175" s="233">
        <v>0.5</v>
      </c>
      <c r="AF175" s="65">
        <f t="shared" si="120"/>
        <v>50</v>
      </c>
      <c r="AG175" s="65">
        <f t="shared" si="121"/>
        <v>50</v>
      </c>
      <c r="AH175" s="64">
        <v>90</v>
      </c>
      <c r="AI175" s="73">
        <f t="shared" si="127"/>
        <v>5093700</v>
      </c>
    </row>
    <row r="176" spans="1:35" ht="42.75" customHeight="1" x14ac:dyDescent="0.25">
      <c r="A176" s="150">
        <v>114</v>
      </c>
      <c r="B176" s="151">
        <v>54730</v>
      </c>
      <c r="C176" s="328" t="s">
        <v>99</v>
      </c>
      <c r="D176" s="328" t="s">
        <v>100</v>
      </c>
      <c r="E176" s="151" t="s">
        <v>18</v>
      </c>
      <c r="F176" s="150">
        <v>0</v>
      </c>
      <c r="G176" s="152">
        <v>5.0999999999999996</v>
      </c>
      <c r="H176" s="152">
        <v>5.0999999999999996</v>
      </c>
      <c r="I176" s="153">
        <v>72151303</v>
      </c>
      <c r="J176" s="68">
        <v>29000</v>
      </c>
      <c r="K176" s="68">
        <f t="shared" si="157"/>
        <v>147900</v>
      </c>
      <c r="L176" s="68">
        <v>78000</v>
      </c>
      <c r="M176" s="68">
        <f t="shared" si="158"/>
        <v>397800</v>
      </c>
      <c r="N176" s="68">
        <v>23817</v>
      </c>
      <c r="O176" s="68">
        <f t="shared" si="159"/>
        <v>121466.7</v>
      </c>
      <c r="P176" s="68">
        <f t="shared" si="160"/>
        <v>23817</v>
      </c>
      <c r="Q176" s="68">
        <f t="shared" si="160"/>
        <v>121466.7</v>
      </c>
      <c r="R176" s="68">
        <f t="shared" si="163"/>
        <v>43605.666666666664</v>
      </c>
      <c r="S176" s="68">
        <f t="shared" si="164"/>
        <v>29000</v>
      </c>
      <c r="T176" s="68">
        <f t="shared" si="165"/>
        <v>37768.223062938385</v>
      </c>
      <c r="U176" s="68">
        <f t="shared" si="166"/>
        <v>29898.88787786819</v>
      </c>
      <c r="V176" s="69">
        <f t="shared" si="167"/>
        <v>0.68566519361860134</v>
      </c>
      <c r="W176" s="231">
        <f t="shared" si="161"/>
        <v>43605.666666666664</v>
      </c>
      <c r="X176" s="231">
        <f t="shared" si="162"/>
        <v>222388.89999999997</v>
      </c>
      <c r="Y176" s="220" t="s">
        <v>166</v>
      </c>
      <c r="Z176" s="231">
        <v>2.5499999999999998</v>
      </c>
      <c r="AA176" s="231">
        <f t="shared" si="168"/>
        <v>111194.44999999998</v>
      </c>
      <c r="AB176" s="233">
        <v>0.5</v>
      </c>
      <c r="AC176" s="231">
        <f t="shared" si="169"/>
        <v>2.5499999999999998</v>
      </c>
      <c r="AD176" s="233">
        <v>0.5</v>
      </c>
      <c r="AF176" s="65">
        <f t="shared" si="120"/>
        <v>50</v>
      </c>
      <c r="AG176" s="65">
        <f t="shared" si="121"/>
        <v>50</v>
      </c>
      <c r="AH176" s="64">
        <v>2.5499999999999998</v>
      </c>
      <c r="AI176" s="73">
        <f t="shared" si="127"/>
        <v>111194.44999999998</v>
      </c>
    </row>
    <row r="177" spans="1:35" ht="42.75" customHeight="1" x14ac:dyDescent="0.25">
      <c r="A177" s="150">
        <v>115</v>
      </c>
      <c r="B177" s="151">
        <v>54760</v>
      </c>
      <c r="C177" s="327" t="s">
        <v>135</v>
      </c>
      <c r="D177" s="327" t="s">
        <v>136</v>
      </c>
      <c r="E177" s="151" t="s">
        <v>31</v>
      </c>
      <c r="F177" s="150">
        <v>0</v>
      </c>
      <c r="G177" s="152">
        <v>8</v>
      </c>
      <c r="H177" s="152">
        <v>8</v>
      </c>
      <c r="I177" s="153">
        <v>72154032</v>
      </c>
      <c r="J177" s="72">
        <v>380000</v>
      </c>
      <c r="K177" s="72">
        <f t="shared" si="157"/>
        <v>3040000</v>
      </c>
      <c r="L177" s="72">
        <v>104000</v>
      </c>
      <c r="M177" s="72">
        <f t="shared" si="158"/>
        <v>832000</v>
      </c>
      <c r="N177" s="72">
        <v>698072</v>
      </c>
      <c r="O177" s="68">
        <f t="shared" si="159"/>
        <v>5584576</v>
      </c>
      <c r="P177" s="68">
        <f t="shared" si="160"/>
        <v>104000</v>
      </c>
      <c r="Q177" s="68">
        <f t="shared" si="160"/>
        <v>832000</v>
      </c>
      <c r="R177" s="68">
        <f t="shared" si="163"/>
        <v>394024</v>
      </c>
      <c r="S177" s="68">
        <f t="shared" si="164"/>
        <v>380000</v>
      </c>
      <c r="T177" s="68">
        <f t="shared" si="165"/>
        <v>302161.44694237638</v>
      </c>
      <c r="U177" s="68">
        <f t="shared" si="166"/>
        <v>297284.19017499062</v>
      </c>
      <c r="V177" s="69">
        <f t="shared" si="167"/>
        <v>0.75448244313795765</v>
      </c>
      <c r="W177" s="231">
        <f t="shared" si="161"/>
        <v>394024</v>
      </c>
      <c r="X177" s="231">
        <f t="shared" si="162"/>
        <v>3152192</v>
      </c>
      <c r="Y177" s="220" t="s">
        <v>166</v>
      </c>
      <c r="Z177" s="231">
        <v>2</v>
      </c>
      <c r="AA177" s="231">
        <f t="shared" si="168"/>
        <v>788048</v>
      </c>
      <c r="AB177" s="233">
        <v>0.25</v>
      </c>
      <c r="AC177" s="231">
        <f t="shared" si="169"/>
        <v>6</v>
      </c>
      <c r="AD177" s="233">
        <v>0.75</v>
      </c>
      <c r="AF177" s="65">
        <f t="shared" si="120"/>
        <v>25</v>
      </c>
      <c r="AG177" s="65">
        <f t="shared" si="121"/>
        <v>75</v>
      </c>
      <c r="AH177" s="64">
        <v>2</v>
      </c>
      <c r="AI177" s="73">
        <f t="shared" si="127"/>
        <v>788048</v>
      </c>
    </row>
    <row r="178" spans="1:35" ht="39.75" customHeight="1" x14ac:dyDescent="0.25">
      <c r="A178" s="150">
        <v>116</v>
      </c>
      <c r="B178" s="151">
        <v>54760</v>
      </c>
      <c r="C178" s="328" t="s">
        <v>101</v>
      </c>
      <c r="D178" s="328"/>
      <c r="E178" s="190" t="s">
        <v>31</v>
      </c>
      <c r="F178" s="150">
        <v>0</v>
      </c>
      <c r="G178" s="191">
        <v>6</v>
      </c>
      <c r="H178" s="191">
        <v>6</v>
      </c>
      <c r="I178" s="153">
        <v>72154032</v>
      </c>
      <c r="J178" s="68">
        <v>340000</v>
      </c>
      <c r="K178" s="68">
        <f t="shared" si="157"/>
        <v>2040000</v>
      </c>
      <c r="L178" s="68">
        <v>91000</v>
      </c>
      <c r="M178" s="68">
        <f t="shared" si="158"/>
        <v>546000</v>
      </c>
      <c r="N178" s="68">
        <v>228120</v>
      </c>
      <c r="O178" s="68">
        <f t="shared" si="159"/>
        <v>1368720</v>
      </c>
      <c r="P178" s="68">
        <f t="shared" si="160"/>
        <v>91000</v>
      </c>
      <c r="Q178" s="68">
        <f t="shared" si="160"/>
        <v>546000</v>
      </c>
      <c r="R178" s="68">
        <f t="shared" si="163"/>
        <v>219706.66666666666</v>
      </c>
      <c r="S178" s="68">
        <f t="shared" si="164"/>
        <v>228120</v>
      </c>
      <c r="T178" s="68">
        <f t="shared" si="165"/>
        <v>191820.29626724054</v>
      </c>
      <c r="U178" s="68">
        <f t="shared" si="166"/>
        <v>124713.02311039263</v>
      </c>
      <c r="V178" s="69">
        <f t="shared" si="167"/>
        <v>0.56763422340571967</v>
      </c>
      <c r="W178" s="231">
        <f t="shared" si="161"/>
        <v>219706.66666666666</v>
      </c>
      <c r="X178" s="231">
        <f t="shared" si="162"/>
        <v>1318240</v>
      </c>
      <c r="Y178" s="220" t="s">
        <v>166</v>
      </c>
      <c r="Z178" s="231">
        <v>2</v>
      </c>
      <c r="AA178" s="231">
        <f t="shared" si="168"/>
        <v>439413.33333333331</v>
      </c>
      <c r="AB178" s="233">
        <v>0.33329999999999999</v>
      </c>
      <c r="AC178" s="231">
        <f t="shared" si="169"/>
        <v>4</v>
      </c>
      <c r="AD178" s="233">
        <v>0.66669999999999996</v>
      </c>
      <c r="AF178" s="65">
        <f t="shared" si="120"/>
        <v>33.333333333333336</v>
      </c>
      <c r="AG178" s="65">
        <f t="shared" si="121"/>
        <v>66.666666666666657</v>
      </c>
      <c r="AH178" s="64">
        <v>2</v>
      </c>
      <c r="AI178" s="73">
        <f t="shared" si="127"/>
        <v>439413.33333333331</v>
      </c>
    </row>
    <row r="179" spans="1:35" ht="35.25" customHeight="1" x14ac:dyDescent="0.25">
      <c r="A179" s="150">
        <v>117</v>
      </c>
      <c r="B179" s="151">
        <v>54760</v>
      </c>
      <c r="C179" s="328" t="s">
        <v>102</v>
      </c>
      <c r="D179" s="328" t="s">
        <v>103</v>
      </c>
      <c r="E179" s="190" t="s">
        <v>18</v>
      </c>
      <c r="F179" s="150">
        <v>0</v>
      </c>
      <c r="G179" s="191">
        <v>35</v>
      </c>
      <c r="H179" s="191">
        <v>35</v>
      </c>
      <c r="I179" s="153">
        <v>72154032</v>
      </c>
      <c r="J179" s="68">
        <v>34000</v>
      </c>
      <c r="K179" s="68">
        <f t="shared" si="157"/>
        <v>1190000</v>
      </c>
      <c r="L179" s="68">
        <v>104000</v>
      </c>
      <c r="M179" s="68">
        <f t="shared" si="158"/>
        <v>3640000</v>
      </c>
      <c r="N179" s="68">
        <v>924800</v>
      </c>
      <c r="O179" s="68">
        <f t="shared" si="159"/>
        <v>32368000</v>
      </c>
      <c r="P179" s="68">
        <f t="shared" si="160"/>
        <v>34000</v>
      </c>
      <c r="Q179" s="68">
        <f t="shared" si="160"/>
        <v>1190000</v>
      </c>
      <c r="R179" s="68">
        <f t="shared" si="163"/>
        <v>354266.66666666669</v>
      </c>
      <c r="S179" s="68">
        <f t="shared" si="164"/>
        <v>104000</v>
      </c>
      <c r="T179" s="68">
        <f t="shared" si="165"/>
        <v>148429.4320963104</v>
      </c>
      <c r="U179" s="68">
        <f t="shared" si="166"/>
        <v>495334.44593863381</v>
      </c>
      <c r="V179" s="69">
        <f t="shared" si="167"/>
        <v>1.3981965918478561</v>
      </c>
      <c r="W179" s="231">
        <f t="shared" si="161"/>
        <v>354266.66666666669</v>
      </c>
      <c r="X179" s="231">
        <f t="shared" si="162"/>
        <v>12399333.333333334</v>
      </c>
      <c r="Y179" s="220" t="s">
        <v>166</v>
      </c>
      <c r="Z179" s="231">
        <v>19</v>
      </c>
      <c r="AA179" s="231">
        <f t="shared" si="168"/>
        <v>6731066.666666667</v>
      </c>
      <c r="AB179" s="233">
        <v>0.54290000000000005</v>
      </c>
      <c r="AC179" s="231">
        <f t="shared" si="169"/>
        <v>16</v>
      </c>
      <c r="AD179" s="233">
        <v>0.45710000000000001</v>
      </c>
      <c r="AF179" s="65">
        <f t="shared" si="120"/>
        <v>54.285714285714285</v>
      </c>
      <c r="AG179" s="65">
        <f t="shared" si="121"/>
        <v>45.714285714285715</v>
      </c>
      <c r="AH179" s="64">
        <v>19</v>
      </c>
      <c r="AI179" s="73">
        <f t="shared" si="127"/>
        <v>6731066.666666667</v>
      </c>
    </row>
    <row r="180" spans="1:35" ht="42.75" customHeight="1" x14ac:dyDescent="0.25">
      <c r="A180" s="150">
        <v>118</v>
      </c>
      <c r="B180" s="151">
        <v>54760</v>
      </c>
      <c r="C180" s="327" t="s">
        <v>137</v>
      </c>
      <c r="D180" s="327" t="s">
        <v>138</v>
      </c>
      <c r="E180" s="190" t="s">
        <v>31</v>
      </c>
      <c r="F180" s="150">
        <v>0</v>
      </c>
      <c r="G180" s="191">
        <v>38</v>
      </c>
      <c r="H180" s="191">
        <v>38</v>
      </c>
      <c r="I180" s="153">
        <v>72152303</v>
      </c>
      <c r="J180" s="72">
        <v>650000</v>
      </c>
      <c r="K180" s="72">
        <f t="shared" si="157"/>
        <v>24700000</v>
      </c>
      <c r="L180" s="72">
        <v>260000</v>
      </c>
      <c r="M180" s="72">
        <f t="shared" si="158"/>
        <v>9880000</v>
      </c>
      <c r="N180" s="72">
        <v>1896000</v>
      </c>
      <c r="O180" s="68">
        <f t="shared" si="159"/>
        <v>72048000</v>
      </c>
      <c r="P180" s="68">
        <f t="shared" si="160"/>
        <v>260000</v>
      </c>
      <c r="Q180" s="68">
        <f t="shared" si="160"/>
        <v>9880000</v>
      </c>
      <c r="R180" s="68">
        <f t="shared" si="163"/>
        <v>935333.33333333337</v>
      </c>
      <c r="S180" s="68">
        <f t="shared" si="164"/>
        <v>650000</v>
      </c>
      <c r="T180" s="68">
        <f t="shared" si="165"/>
        <v>684292.34109376452</v>
      </c>
      <c r="U180" s="68">
        <f t="shared" si="166"/>
        <v>854508.8257784897</v>
      </c>
      <c r="V180" s="69">
        <f t="shared" si="167"/>
        <v>0.91358748301335313</v>
      </c>
      <c r="W180" s="231">
        <f t="shared" si="161"/>
        <v>935333.33333333337</v>
      </c>
      <c r="X180" s="231">
        <f t="shared" si="162"/>
        <v>35542666.666666672</v>
      </c>
      <c r="Y180" s="220" t="s">
        <v>166</v>
      </c>
      <c r="Z180" s="231">
        <v>15</v>
      </c>
      <c r="AA180" s="231">
        <f t="shared" si="168"/>
        <v>14030000</v>
      </c>
      <c r="AB180" s="233">
        <v>0.3947</v>
      </c>
      <c r="AC180" s="231">
        <f t="shared" si="169"/>
        <v>23</v>
      </c>
      <c r="AD180" s="233">
        <v>0.60529999999999995</v>
      </c>
      <c r="AF180" s="65">
        <f t="shared" si="120"/>
        <v>39.473684210526315</v>
      </c>
      <c r="AG180" s="65">
        <f t="shared" si="121"/>
        <v>60.526315789473685</v>
      </c>
      <c r="AH180" s="140">
        <v>15</v>
      </c>
      <c r="AI180" s="73">
        <f t="shared" si="127"/>
        <v>14030000</v>
      </c>
    </row>
    <row r="181" spans="1:35" x14ac:dyDescent="0.25">
      <c r="A181" s="343"/>
      <c r="B181" s="343"/>
      <c r="C181" s="343"/>
      <c r="D181" s="343"/>
      <c r="E181" s="343"/>
      <c r="F181" s="343"/>
      <c r="G181" s="343"/>
      <c r="H181" s="343"/>
      <c r="I181" s="343"/>
      <c r="J181" s="78"/>
      <c r="K181" s="78"/>
      <c r="L181" s="78"/>
      <c r="M181" s="78"/>
      <c r="N181" s="78"/>
      <c r="O181" s="78"/>
      <c r="P181" s="78"/>
      <c r="Q181" s="78"/>
      <c r="R181" s="74"/>
      <c r="S181" s="74"/>
      <c r="T181" s="74"/>
      <c r="U181" s="74"/>
      <c r="V181" s="74"/>
      <c r="W181" s="74"/>
      <c r="X181" s="74"/>
      <c r="Y181" s="74"/>
      <c r="AF181" s="65"/>
      <c r="AG181" s="65"/>
      <c r="AI181" s="73"/>
    </row>
    <row r="182" spans="1:35" x14ac:dyDescent="0.25">
      <c r="A182" s="174" t="s">
        <v>139</v>
      </c>
      <c r="B182" s="174"/>
      <c r="C182" s="174"/>
      <c r="D182" s="174"/>
      <c r="E182" s="335" t="s">
        <v>1</v>
      </c>
      <c r="F182" s="335"/>
      <c r="G182" s="335"/>
      <c r="H182" s="335"/>
      <c r="I182" s="222">
        <v>164000001829</v>
      </c>
      <c r="J182" s="78"/>
      <c r="K182" s="78"/>
      <c r="L182" s="78"/>
      <c r="M182" s="78"/>
      <c r="N182" s="78"/>
      <c r="O182" s="78"/>
      <c r="P182" s="78"/>
      <c r="Q182" s="78"/>
      <c r="R182" s="74"/>
      <c r="S182" s="74"/>
      <c r="T182" s="74"/>
      <c r="U182" s="74"/>
      <c r="V182" s="74"/>
      <c r="W182" s="74"/>
      <c r="X182" s="74"/>
      <c r="Y182" s="74"/>
      <c r="AF182" s="65"/>
      <c r="AG182" s="65"/>
      <c r="AI182" s="73"/>
    </row>
    <row r="183" spans="1:35" x14ac:dyDescent="0.25">
      <c r="A183" s="320" t="s">
        <v>2</v>
      </c>
      <c r="B183" s="320"/>
      <c r="C183" s="320"/>
      <c r="D183" s="320"/>
      <c r="E183" s="320" t="s">
        <v>3</v>
      </c>
      <c r="F183" s="320"/>
      <c r="G183" s="320" t="s">
        <v>4</v>
      </c>
      <c r="H183" s="320"/>
      <c r="I183" s="320"/>
      <c r="J183" s="78"/>
      <c r="K183" s="78"/>
      <c r="L183" s="78"/>
      <c r="M183" s="78"/>
      <c r="N183" s="78"/>
      <c r="O183" s="78"/>
      <c r="P183" s="78"/>
      <c r="Q183" s="78"/>
      <c r="R183" s="74"/>
      <c r="S183" s="74"/>
      <c r="T183" s="74"/>
      <c r="U183" s="74"/>
      <c r="V183" s="74"/>
      <c r="W183" s="74"/>
      <c r="X183" s="74"/>
      <c r="Y183" s="74"/>
      <c r="AF183" s="65"/>
      <c r="AG183" s="65"/>
      <c r="AI183" s="73"/>
    </row>
    <row r="184" spans="1:35" ht="15" customHeight="1" x14ac:dyDescent="0.25">
      <c r="A184" s="320" t="s">
        <v>27</v>
      </c>
      <c r="B184" s="320"/>
      <c r="C184" s="320"/>
      <c r="D184" s="320"/>
      <c r="E184" s="320" t="s">
        <v>28</v>
      </c>
      <c r="F184" s="320"/>
      <c r="G184" s="320"/>
      <c r="H184" s="320"/>
      <c r="I184" s="320"/>
      <c r="J184" s="262" t="s">
        <v>162</v>
      </c>
      <c r="K184" s="262"/>
      <c r="L184" s="263" t="s">
        <v>164</v>
      </c>
      <c r="M184" s="263"/>
      <c r="N184" s="264" t="s">
        <v>163</v>
      </c>
      <c r="O184" s="264"/>
      <c r="P184" s="265" t="s">
        <v>159</v>
      </c>
      <c r="Q184" s="265"/>
      <c r="R184" s="266" t="s">
        <v>166</v>
      </c>
      <c r="S184" s="331" t="s">
        <v>167</v>
      </c>
      <c r="T184" s="331" t="s">
        <v>168</v>
      </c>
      <c r="U184" s="331" t="s">
        <v>169</v>
      </c>
      <c r="V184" s="323" t="s">
        <v>174</v>
      </c>
      <c r="W184" s="325" t="s">
        <v>190</v>
      </c>
      <c r="X184" s="133"/>
      <c r="Y184" s="326" t="s">
        <v>171</v>
      </c>
      <c r="Z184" s="300" t="s">
        <v>183</v>
      </c>
      <c r="AA184" s="301"/>
      <c r="AB184" s="302"/>
      <c r="AC184" s="303" t="s">
        <v>184</v>
      </c>
      <c r="AD184" s="303"/>
      <c r="AF184" s="65"/>
      <c r="AG184" s="65"/>
      <c r="AI184" s="73"/>
    </row>
    <row r="185" spans="1:35" ht="27" customHeight="1" x14ac:dyDescent="0.25">
      <c r="A185" s="146" t="s">
        <v>7</v>
      </c>
      <c r="B185" s="147" t="s">
        <v>8</v>
      </c>
      <c r="C185" s="320" t="s">
        <v>9</v>
      </c>
      <c r="D185" s="320"/>
      <c r="E185" s="147" t="s">
        <v>10</v>
      </c>
      <c r="F185" s="148" t="s">
        <v>11</v>
      </c>
      <c r="G185" s="147" t="s">
        <v>12</v>
      </c>
      <c r="H185" s="148" t="s">
        <v>13</v>
      </c>
      <c r="I185" s="147" t="s">
        <v>14</v>
      </c>
      <c r="J185" s="121" t="s">
        <v>160</v>
      </c>
      <c r="K185" s="121" t="s">
        <v>161</v>
      </c>
      <c r="L185" s="122" t="s">
        <v>160</v>
      </c>
      <c r="M185" s="122" t="s">
        <v>161</v>
      </c>
      <c r="N185" s="123" t="s">
        <v>160</v>
      </c>
      <c r="O185" s="123" t="s">
        <v>161</v>
      </c>
      <c r="P185" s="76" t="s">
        <v>160</v>
      </c>
      <c r="Q185" s="76" t="s">
        <v>161</v>
      </c>
      <c r="R185" s="266"/>
      <c r="S185" s="331"/>
      <c r="T185" s="331"/>
      <c r="U185" s="331"/>
      <c r="V185" s="324"/>
      <c r="W185" s="325"/>
      <c r="X185" s="134" t="s">
        <v>161</v>
      </c>
      <c r="Y185" s="326"/>
      <c r="Z185" s="124" t="s">
        <v>185</v>
      </c>
      <c r="AA185" s="124" t="s">
        <v>161</v>
      </c>
      <c r="AB185" s="124" t="s">
        <v>186</v>
      </c>
      <c r="AC185" s="124" t="s">
        <v>185</v>
      </c>
      <c r="AD185" s="124" t="s">
        <v>186</v>
      </c>
      <c r="AF185" s="65"/>
      <c r="AG185" s="65"/>
      <c r="AI185" s="73"/>
    </row>
    <row r="186" spans="1:35" ht="24" customHeight="1" x14ac:dyDescent="0.25">
      <c r="A186" s="150">
        <v>119</v>
      </c>
      <c r="B186" s="151">
        <v>54522</v>
      </c>
      <c r="C186" s="318" t="s">
        <v>38</v>
      </c>
      <c r="D186" s="318"/>
      <c r="E186" s="151" t="s">
        <v>39</v>
      </c>
      <c r="F186" s="150">
        <v>0</v>
      </c>
      <c r="G186" s="152">
        <v>25.67</v>
      </c>
      <c r="H186" s="152">
        <v>25.67</v>
      </c>
      <c r="I186" s="153">
        <v>72152601</v>
      </c>
      <c r="J186" s="68">
        <v>35000</v>
      </c>
      <c r="K186" s="68">
        <f>H186*J186</f>
        <v>898450.00000000012</v>
      </c>
      <c r="L186" s="68">
        <v>52000</v>
      </c>
      <c r="M186" s="68">
        <f>H186*L186</f>
        <v>1334840</v>
      </c>
      <c r="N186" s="68">
        <v>85702</v>
      </c>
      <c r="O186" s="68">
        <f>H186*N186</f>
        <v>2199970.3400000003</v>
      </c>
      <c r="P186" s="68">
        <f t="shared" ref="P186:Q189" si="170">MIN(J186,L186,N186)</f>
        <v>35000</v>
      </c>
      <c r="Q186" s="68">
        <f t="shared" si="170"/>
        <v>898450.00000000012</v>
      </c>
      <c r="R186" s="68">
        <f>AVERAGE(J186,L186,N186)</f>
        <v>57567.333333333336</v>
      </c>
      <c r="S186" s="68">
        <f>MEDIAN(J186,L186,N186)</f>
        <v>52000</v>
      </c>
      <c r="T186" s="68">
        <f>GEOMEAN(J186,L186,N186)</f>
        <v>53829.554018620489</v>
      </c>
      <c r="U186" s="68">
        <f>STDEV(J186,L186,N186)</f>
        <v>25805.418061588018</v>
      </c>
      <c r="V186" s="69">
        <f>U186/R186</f>
        <v>0.4482649545735663</v>
      </c>
      <c r="W186" s="230">
        <f>+P186</f>
        <v>35000</v>
      </c>
      <c r="X186" s="230">
        <f>H186*W186</f>
        <v>898450.00000000012</v>
      </c>
      <c r="Y186" s="219" t="s">
        <v>173</v>
      </c>
      <c r="Z186" s="231">
        <v>12.83</v>
      </c>
      <c r="AA186" s="231">
        <f>W186*Z186</f>
        <v>449050</v>
      </c>
      <c r="AB186" s="233">
        <v>0.49980000000000002</v>
      </c>
      <c r="AC186" s="231">
        <f>H186-Z186</f>
        <v>12.840000000000002</v>
      </c>
      <c r="AD186" s="233">
        <v>0.50019999999999998</v>
      </c>
      <c r="AF186" s="65">
        <f t="shared" si="120"/>
        <v>49.980522010128553</v>
      </c>
      <c r="AG186" s="65">
        <f t="shared" si="121"/>
        <v>50.019477989871447</v>
      </c>
      <c r="AH186" s="64">
        <v>12.83</v>
      </c>
      <c r="AI186" s="73">
        <f t="shared" si="127"/>
        <v>449050</v>
      </c>
    </row>
    <row r="187" spans="1:35" ht="30.75" customHeight="1" x14ac:dyDescent="0.25">
      <c r="A187" s="150">
        <v>120</v>
      </c>
      <c r="B187" s="151">
        <v>54522</v>
      </c>
      <c r="C187" s="318" t="s">
        <v>40</v>
      </c>
      <c r="D187" s="318" t="s">
        <v>114</v>
      </c>
      <c r="E187" s="151" t="s">
        <v>18</v>
      </c>
      <c r="F187" s="150">
        <v>0</v>
      </c>
      <c r="G187" s="152">
        <v>60</v>
      </c>
      <c r="H187" s="152">
        <v>60</v>
      </c>
      <c r="I187" s="153">
        <v>72152601</v>
      </c>
      <c r="J187" s="68">
        <v>38000</v>
      </c>
      <c r="K187" s="68">
        <f>H187*J187</f>
        <v>2280000</v>
      </c>
      <c r="L187" s="68">
        <v>67600</v>
      </c>
      <c r="M187" s="68">
        <f>H187*L187</f>
        <v>4056000</v>
      </c>
      <c r="N187" s="68">
        <v>45025</v>
      </c>
      <c r="O187" s="68">
        <f>H187*N187</f>
        <v>2701500</v>
      </c>
      <c r="P187" s="68">
        <f t="shared" si="170"/>
        <v>38000</v>
      </c>
      <c r="Q187" s="68">
        <f t="shared" si="170"/>
        <v>2280000</v>
      </c>
      <c r="R187" s="68">
        <f t="shared" ref="R187:R189" si="171">AVERAGE(J187,L187,N187)</f>
        <v>50208.333333333336</v>
      </c>
      <c r="S187" s="68">
        <f t="shared" ref="S187:S189" si="172">MEDIAN(J187,L187,N187)</f>
        <v>45025</v>
      </c>
      <c r="T187" s="68">
        <f t="shared" ref="T187:T189" si="173">GEOMEAN(J187,L187,N187)</f>
        <v>48722.325032866414</v>
      </c>
      <c r="U187" s="68">
        <f t="shared" ref="U187:U189" si="174">STDEV(J187,L187,N187)</f>
        <v>15465.775387394371</v>
      </c>
      <c r="V187" s="69">
        <f t="shared" ref="V187:V189" si="175">U187/R187</f>
        <v>0.30803204091075925</v>
      </c>
      <c r="W187" s="231">
        <f>+P187</f>
        <v>38000</v>
      </c>
      <c r="X187" s="231">
        <f>H187*W187</f>
        <v>2280000</v>
      </c>
      <c r="Y187" s="219" t="s">
        <v>173</v>
      </c>
      <c r="Z187" s="231">
        <v>25</v>
      </c>
      <c r="AA187" s="231">
        <f t="shared" ref="AA187:AA189" si="176">W187*Z187</f>
        <v>950000</v>
      </c>
      <c r="AB187" s="233">
        <v>0.41670000000000001</v>
      </c>
      <c r="AC187" s="231">
        <f t="shared" ref="AC187:AC189" si="177">H187-Z187</f>
        <v>35</v>
      </c>
      <c r="AD187" s="233">
        <v>0.58330000000000004</v>
      </c>
      <c r="AF187" s="65">
        <f t="shared" si="120"/>
        <v>41.666666666666664</v>
      </c>
      <c r="AG187" s="65">
        <f t="shared" si="121"/>
        <v>58.333333333333336</v>
      </c>
      <c r="AH187" s="64">
        <v>25</v>
      </c>
      <c r="AI187" s="73">
        <f t="shared" si="127"/>
        <v>950000</v>
      </c>
    </row>
    <row r="188" spans="1:35" ht="29.25" customHeight="1" x14ac:dyDescent="0.25">
      <c r="A188" s="150">
        <v>121</v>
      </c>
      <c r="B188" s="150">
        <v>54560</v>
      </c>
      <c r="C188" s="328" t="s">
        <v>111</v>
      </c>
      <c r="D188" s="328"/>
      <c r="E188" s="151" t="s">
        <v>18</v>
      </c>
      <c r="F188" s="150">
        <v>0</v>
      </c>
      <c r="G188" s="152">
        <v>161</v>
      </c>
      <c r="H188" s="152">
        <v>161</v>
      </c>
      <c r="I188" s="153">
        <v>72101501</v>
      </c>
      <c r="J188" s="68">
        <v>12000</v>
      </c>
      <c r="K188" s="68">
        <f>H188*J188</f>
        <v>1932000</v>
      </c>
      <c r="L188" s="68">
        <v>15600</v>
      </c>
      <c r="M188" s="68">
        <f>H188*L188</f>
        <v>2511600</v>
      </c>
      <c r="N188" s="68">
        <v>25287</v>
      </c>
      <c r="O188" s="68">
        <f>H188*N188</f>
        <v>4071207</v>
      </c>
      <c r="P188" s="68">
        <f t="shared" si="170"/>
        <v>12000</v>
      </c>
      <c r="Q188" s="68">
        <f t="shared" si="170"/>
        <v>1932000</v>
      </c>
      <c r="R188" s="68">
        <f t="shared" si="171"/>
        <v>17629</v>
      </c>
      <c r="S188" s="68">
        <f t="shared" si="172"/>
        <v>15600</v>
      </c>
      <c r="T188" s="68">
        <f t="shared" si="173"/>
        <v>16790.658071529262</v>
      </c>
      <c r="U188" s="68">
        <f t="shared" si="174"/>
        <v>6871.9519061180863</v>
      </c>
      <c r="V188" s="69">
        <f t="shared" si="175"/>
        <v>0.38980951308174522</v>
      </c>
      <c r="W188" s="231">
        <f>+P188</f>
        <v>12000</v>
      </c>
      <c r="X188" s="231">
        <f>H188*W188</f>
        <v>1932000</v>
      </c>
      <c r="Y188" s="219" t="s">
        <v>173</v>
      </c>
      <c r="Z188" s="231">
        <v>80</v>
      </c>
      <c r="AA188" s="231">
        <f t="shared" si="176"/>
        <v>960000</v>
      </c>
      <c r="AB188" s="233">
        <v>0.49690000000000001</v>
      </c>
      <c r="AC188" s="231">
        <f t="shared" si="177"/>
        <v>81</v>
      </c>
      <c r="AD188" s="233">
        <v>0.50309999999999999</v>
      </c>
      <c r="AF188" s="65">
        <f t="shared" si="120"/>
        <v>49.689440993788821</v>
      </c>
      <c r="AG188" s="65">
        <f t="shared" si="121"/>
        <v>50.310559006211179</v>
      </c>
      <c r="AH188" s="64">
        <v>80</v>
      </c>
      <c r="AI188" s="73">
        <f t="shared" si="127"/>
        <v>960000</v>
      </c>
    </row>
    <row r="189" spans="1:35" ht="27.75" customHeight="1" x14ac:dyDescent="0.25">
      <c r="A189" s="150">
        <v>122</v>
      </c>
      <c r="B189" s="151">
        <v>54522</v>
      </c>
      <c r="C189" s="328" t="s">
        <v>117</v>
      </c>
      <c r="D189" s="328" t="s">
        <v>118</v>
      </c>
      <c r="E189" s="151" t="s">
        <v>18</v>
      </c>
      <c r="F189" s="150">
        <v>0</v>
      </c>
      <c r="G189" s="152">
        <v>170</v>
      </c>
      <c r="H189" s="152">
        <v>170</v>
      </c>
      <c r="I189" s="153">
        <v>72152605</v>
      </c>
      <c r="J189" s="68">
        <v>58000</v>
      </c>
      <c r="K189" s="68">
        <f>H189*J189</f>
        <v>9860000</v>
      </c>
      <c r="L189" s="68">
        <v>39000</v>
      </c>
      <c r="M189" s="68">
        <f>H189*L189</f>
        <v>6630000</v>
      </c>
      <c r="N189" s="68">
        <v>75460</v>
      </c>
      <c r="O189" s="68">
        <f>H189*N189</f>
        <v>12828200</v>
      </c>
      <c r="P189" s="68">
        <f t="shared" si="170"/>
        <v>39000</v>
      </c>
      <c r="Q189" s="68">
        <f t="shared" si="170"/>
        <v>6630000</v>
      </c>
      <c r="R189" s="68">
        <f t="shared" si="171"/>
        <v>57486.666666666664</v>
      </c>
      <c r="S189" s="68">
        <f t="shared" si="172"/>
        <v>58000</v>
      </c>
      <c r="T189" s="68">
        <f t="shared" si="173"/>
        <v>55471.486042914912</v>
      </c>
      <c r="U189" s="68">
        <f t="shared" si="174"/>
        <v>18235.419746562813</v>
      </c>
      <c r="V189" s="69">
        <f t="shared" si="175"/>
        <v>0.31721129096421458</v>
      </c>
      <c r="W189" s="231">
        <f>+P189</f>
        <v>39000</v>
      </c>
      <c r="X189" s="231">
        <f>H189*W189</f>
        <v>6630000</v>
      </c>
      <c r="Y189" s="219" t="s">
        <v>188</v>
      </c>
      <c r="Z189" s="231">
        <v>85</v>
      </c>
      <c r="AA189" s="231">
        <f t="shared" si="176"/>
        <v>3315000</v>
      </c>
      <c r="AB189" s="233">
        <v>0.5</v>
      </c>
      <c r="AC189" s="231">
        <f t="shared" si="177"/>
        <v>85</v>
      </c>
      <c r="AD189" s="233">
        <v>0.5</v>
      </c>
      <c r="AF189" s="65">
        <f t="shared" si="120"/>
        <v>50</v>
      </c>
      <c r="AG189" s="65">
        <f t="shared" si="121"/>
        <v>50</v>
      </c>
      <c r="AH189" s="64">
        <v>85</v>
      </c>
      <c r="AI189" s="73">
        <f t="shared" si="127"/>
        <v>3315000</v>
      </c>
    </row>
    <row r="190" spans="1:35" x14ac:dyDescent="0.25">
      <c r="A190" s="168"/>
      <c r="B190" s="168"/>
      <c r="C190" s="169"/>
      <c r="D190" s="169"/>
      <c r="E190" s="168"/>
      <c r="F190" s="168"/>
      <c r="G190" s="170"/>
      <c r="H190" s="170"/>
      <c r="I190" s="168"/>
      <c r="J190" s="78"/>
      <c r="K190" s="78"/>
      <c r="L190" s="78"/>
      <c r="M190" s="78"/>
      <c r="N190" s="78"/>
      <c r="O190" s="78"/>
      <c r="P190" s="78"/>
      <c r="Q190" s="78"/>
      <c r="R190" s="74"/>
      <c r="S190" s="74"/>
      <c r="T190" s="74"/>
      <c r="U190" s="74"/>
      <c r="V190" s="74"/>
      <c r="W190" s="74"/>
      <c r="X190" s="74"/>
      <c r="Y190" s="74"/>
      <c r="AF190" s="65"/>
      <c r="AG190" s="65"/>
      <c r="AI190" s="73"/>
    </row>
    <row r="191" spans="1:35" x14ac:dyDescent="0.25">
      <c r="A191" s="320" t="s">
        <v>2</v>
      </c>
      <c r="B191" s="320"/>
      <c r="C191" s="320"/>
      <c r="D191" s="320"/>
      <c r="E191" s="320" t="s">
        <v>3</v>
      </c>
      <c r="F191" s="320"/>
      <c r="G191" s="320" t="s">
        <v>4</v>
      </c>
      <c r="H191" s="320"/>
      <c r="I191" s="320"/>
      <c r="J191" s="78"/>
      <c r="K191" s="78"/>
      <c r="L191" s="78"/>
      <c r="M191" s="78"/>
      <c r="N191" s="78"/>
      <c r="O191" s="78"/>
      <c r="P191" s="78"/>
      <c r="Q191" s="78"/>
      <c r="R191" s="74"/>
      <c r="S191" s="74"/>
      <c r="T191" s="74"/>
      <c r="U191" s="74"/>
      <c r="V191" s="74"/>
      <c r="W191" s="74"/>
      <c r="X191" s="74"/>
      <c r="Y191" s="74"/>
      <c r="AF191" s="65"/>
      <c r="AG191" s="65"/>
      <c r="AI191" s="73"/>
    </row>
    <row r="192" spans="1:35" ht="15" customHeight="1" x14ac:dyDescent="0.25">
      <c r="A192" s="320" t="s">
        <v>51</v>
      </c>
      <c r="B192" s="320"/>
      <c r="C192" s="320"/>
      <c r="D192" s="320"/>
      <c r="E192" s="320" t="s">
        <v>52</v>
      </c>
      <c r="F192" s="320"/>
      <c r="G192" s="320"/>
      <c r="H192" s="320"/>
      <c r="I192" s="320"/>
      <c r="J192" s="262" t="s">
        <v>162</v>
      </c>
      <c r="K192" s="262"/>
      <c r="L192" s="263" t="s">
        <v>164</v>
      </c>
      <c r="M192" s="263"/>
      <c r="N192" s="264" t="s">
        <v>163</v>
      </c>
      <c r="O192" s="264"/>
      <c r="P192" s="265" t="s">
        <v>159</v>
      </c>
      <c r="Q192" s="265"/>
      <c r="R192" s="266" t="s">
        <v>166</v>
      </c>
      <c r="S192" s="331" t="s">
        <v>167</v>
      </c>
      <c r="T192" s="331" t="s">
        <v>168</v>
      </c>
      <c r="U192" s="331" t="s">
        <v>169</v>
      </c>
      <c r="V192" s="323" t="s">
        <v>174</v>
      </c>
      <c r="W192" s="325" t="s">
        <v>190</v>
      </c>
      <c r="X192" s="133"/>
      <c r="Y192" s="326" t="s">
        <v>171</v>
      </c>
      <c r="Z192" s="300" t="s">
        <v>183</v>
      </c>
      <c r="AA192" s="301"/>
      <c r="AB192" s="302"/>
      <c r="AC192" s="303" t="s">
        <v>184</v>
      </c>
      <c r="AD192" s="303"/>
      <c r="AF192" s="65"/>
      <c r="AG192" s="65"/>
      <c r="AI192" s="73"/>
    </row>
    <row r="193" spans="1:35" ht="34.5" customHeight="1" x14ac:dyDescent="0.25">
      <c r="A193" s="146" t="s">
        <v>7</v>
      </c>
      <c r="B193" s="147" t="s">
        <v>8</v>
      </c>
      <c r="C193" s="320" t="s">
        <v>9</v>
      </c>
      <c r="D193" s="320"/>
      <c r="E193" s="147" t="s">
        <v>10</v>
      </c>
      <c r="F193" s="148" t="s">
        <v>11</v>
      </c>
      <c r="G193" s="147" t="s">
        <v>12</v>
      </c>
      <c r="H193" s="148" t="s">
        <v>13</v>
      </c>
      <c r="I193" s="147" t="s">
        <v>14</v>
      </c>
      <c r="J193" s="121" t="s">
        <v>160</v>
      </c>
      <c r="K193" s="121" t="s">
        <v>161</v>
      </c>
      <c r="L193" s="122" t="s">
        <v>160</v>
      </c>
      <c r="M193" s="122" t="s">
        <v>161</v>
      </c>
      <c r="N193" s="123" t="s">
        <v>160</v>
      </c>
      <c r="O193" s="123" t="s">
        <v>161</v>
      </c>
      <c r="P193" s="76" t="s">
        <v>160</v>
      </c>
      <c r="Q193" s="76" t="s">
        <v>161</v>
      </c>
      <c r="R193" s="266"/>
      <c r="S193" s="331"/>
      <c r="T193" s="331"/>
      <c r="U193" s="331"/>
      <c r="V193" s="324"/>
      <c r="W193" s="325"/>
      <c r="X193" s="134" t="s">
        <v>161</v>
      </c>
      <c r="Y193" s="326"/>
      <c r="Z193" s="124" t="s">
        <v>185</v>
      </c>
      <c r="AA193" s="124" t="s">
        <v>161</v>
      </c>
      <c r="AB193" s="124" t="s">
        <v>186</v>
      </c>
      <c r="AC193" s="124" t="s">
        <v>185</v>
      </c>
      <c r="AD193" s="124" t="s">
        <v>186</v>
      </c>
      <c r="AF193" s="65"/>
      <c r="AG193" s="65"/>
      <c r="AI193" s="73"/>
    </row>
    <row r="194" spans="1:35" ht="47.25" customHeight="1" x14ac:dyDescent="0.25">
      <c r="A194" s="150">
        <v>123</v>
      </c>
      <c r="B194" s="151">
        <v>54611</v>
      </c>
      <c r="C194" s="327" t="s">
        <v>123</v>
      </c>
      <c r="D194" s="327"/>
      <c r="E194" s="151" t="s">
        <v>58</v>
      </c>
      <c r="F194" s="150">
        <v>0</v>
      </c>
      <c r="G194" s="152">
        <v>8</v>
      </c>
      <c r="H194" s="152">
        <v>8</v>
      </c>
      <c r="I194" s="153" t="s">
        <v>124</v>
      </c>
      <c r="J194" s="68">
        <v>165000</v>
      </c>
      <c r="K194" s="68">
        <f>H194*J194</f>
        <v>1320000</v>
      </c>
      <c r="L194" s="68">
        <v>52000</v>
      </c>
      <c r="M194" s="68">
        <f>H194*L194</f>
        <v>416000</v>
      </c>
      <c r="N194" s="68">
        <v>91000</v>
      </c>
      <c r="O194" s="68">
        <f>H194*N194</f>
        <v>728000</v>
      </c>
      <c r="P194" s="68">
        <f t="shared" ref="P194:Q196" si="178">MIN(J194,L194,N194)</f>
        <v>52000</v>
      </c>
      <c r="Q194" s="68">
        <f t="shared" si="178"/>
        <v>416000</v>
      </c>
      <c r="R194" s="68">
        <f>AVERAGE(J194,L194,N194)</f>
        <v>102666.66666666667</v>
      </c>
      <c r="S194" s="68">
        <f>MEDIAN(J194,L194,N194)</f>
        <v>91000</v>
      </c>
      <c r="T194" s="68">
        <f>GEOMEAN(J194,L194,N194)</f>
        <v>92082.314483152251</v>
      </c>
      <c r="U194" s="68">
        <f>STDEV(J194,L194,N194)</f>
        <v>57396.283271073691</v>
      </c>
      <c r="V194" s="69">
        <f>U194/R194</f>
        <v>0.55905470718578265</v>
      </c>
      <c r="W194" s="230">
        <f>+R194</f>
        <v>102666.66666666667</v>
      </c>
      <c r="X194" s="230">
        <f>H194*W194</f>
        <v>821333.33333333337</v>
      </c>
      <c r="Y194" s="220" t="s">
        <v>166</v>
      </c>
      <c r="Z194" s="231">
        <v>4</v>
      </c>
      <c r="AA194" s="231">
        <f>W194*Z194</f>
        <v>410666.66666666669</v>
      </c>
      <c r="AB194" s="233">
        <v>0.5</v>
      </c>
      <c r="AC194" s="231">
        <f>H194-Z194</f>
        <v>4</v>
      </c>
      <c r="AD194" s="233">
        <v>0.5</v>
      </c>
      <c r="AF194" s="65">
        <f t="shared" si="120"/>
        <v>50</v>
      </c>
      <c r="AG194" s="65">
        <f t="shared" si="121"/>
        <v>50</v>
      </c>
      <c r="AH194" s="64">
        <v>4</v>
      </c>
      <c r="AI194" s="73">
        <f t="shared" si="127"/>
        <v>410666.66666666669</v>
      </c>
    </row>
    <row r="195" spans="1:35" ht="48" customHeight="1" x14ac:dyDescent="0.25">
      <c r="A195" s="150">
        <v>124</v>
      </c>
      <c r="B195" s="151">
        <v>54611</v>
      </c>
      <c r="C195" s="318" t="s">
        <v>57</v>
      </c>
      <c r="D195" s="318"/>
      <c r="E195" s="151" t="s">
        <v>58</v>
      </c>
      <c r="F195" s="150">
        <v>0</v>
      </c>
      <c r="G195" s="152">
        <v>10</v>
      </c>
      <c r="H195" s="152">
        <v>10</v>
      </c>
      <c r="I195" s="153" t="s">
        <v>59</v>
      </c>
      <c r="J195" s="68">
        <v>70000</v>
      </c>
      <c r="K195" s="68">
        <f>H195*J195</f>
        <v>700000</v>
      </c>
      <c r="L195" s="68">
        <v>52000</v>
      </c>
      <c r="M195" s="68">
        <f>H195*L195</f>
        <v>520000</v>
      </c>
      <c r="N195" s="68">
        <v>78520</v>
      </c>
      <c r="O195" s="68">
        <f>H195*N195</f>
        <v>785200</v>
      </c>
      <c r="P195" s="68">
        <f t="shared" si="178"/>
        <v>52000</v>
      </c>
      <c r="Q195" s="68">
        <f t="shared" si="178"/>
        <v>520000</v>
      </c>
      <c r="R195" s="68">
        <f t="shared" ref="R195:R196" si="179">AVERAGE(J195,L195,N195)</f>
        <v>66840</v>
      </c>
      <c r="S195" s="68">
        <f t="shared" ref="S195:S196" si="180">MEDIAN(J195,L195,N195)</f>
        <v>70000</v>
      </c>
      <c r="T195" s="68">
        <f t="shared" ref="T195:T196" si="181">GEOMEAN(J195,L195,N195)</f>
        <v>65870.94462827043</v>
      </c>
      <c r="U195" s="68">
        <f t="shared" ref="U195:U196" si="182">STDEV(J195,L195,N195)</f>
        <v>13539.45346016596</v>
      </c>
      <c r="V195" s="69">
        <f t="shared" ref="V195:V196" si="183">U195/R195</f>
        <v>0.20256513255783901</v>
      </c>
      <c r="W195" s="231">
        <f>+P195</f>
        <v>52000</v>
      </c>
      <c r="X195" s="231">
        <f>H195*W195</f>
        <v>520000</v>
      </c>
      <c r="Y195" s="219" t="s">
        <v>173</v>
      </c>
      <c r="Z195" s="231">
        <v>3</v>
      </c>
      <c r="AA195" s="231">
        <f t="shared" ref="AA195:AA196" si="184">W195*Z195</f>
        <v>156000</v>
      </c>
      <c r="AB195" s="233">
        <v>0.3</v>
      </c>
      <c r="AC195" s="231">
        <f t="shared" ref="AC195:AC196" si="185">H195-Z195</f>
        <v>7</v>
      </c>
      <c r="AD195" s="233">
        <v>0.7</v>
      </c>
      <c r="AF195" s="65">
        <f t="shared" si="120"/>
        <v>30</v>
      </c>
      <c r="AG195" s="65">
        <f t="shared" si="121"/>
        <v>70</v>
      </c>
      <c r="AH195" s="64">
        <v>3</v>
      </c>
      <c r="AI195" s="73">
        <f t="shared" si="127"/>
        <v>156000</v>
      </c>
    </row>
    <row r="196" spans="1:35" ht="133.5" customHeight="1" x14ac:dyDescent="0.25">
      <c r="A196" s="150">
        <v>125</v>
      </c>
      <c r="B196" s="151">
        <v>54611</v>
      </c>
      <c r="C196" s="347" t="s">
        <v>61</v>
      </c>
      <c r="D196" s="347" t="s">
        <v>62</v>
      </c>
      <c r="E196" s="151" t="s">
        <v>58</v>
      </c>
      <c r="F196" s="150">
        <v>0</v>
      </c>
      <c r="G196" s="152">
        <v>4</v>
      </c>
      <c r="H196" s="152">
        <v>4</v>
      </c>
      <c r="I196" s="153" t="s">
        <v>124</v>
      </c>
      <c r="J196" s="68">
        <v>140000</v>
      </c>
      <c r="K196" s="68">
        <f>H196*J196</f>
        <v>560000</v>
      </c>
      <c r="L196" s="68">
        <v>45500</v>
      </c>
      <c r="M196" s="68">
        <f>H196*L196</f>
        <v>182000</v>
      </c>
      <c r="N196" s="68">
        <v>51220</v>
      </c>
      <c r="O196" s="68">
        <f>H196*N196</f>
        <v>204880</v>
      </c>
      <c r="P196" s="68">
        <f t="shared" si="178"/>
        <v>45500</v>
      </c>
      <c r="Q196" s="68">
        <f t="shared" si="178"/>
        <v>182000</v>
      </c>
      <c r="R196" s="68">
        <f t="shared" si="179"/>
        <v>78906.666666666672</v>
      </c>
      <c r="S196" s="68">
        <f t="shared" si="180"/>
        <v>51220</v>
      </c>
      <c r="T196" s="68">
        <f t="shared" si="181"/>
        <v>68842.981187807614</v>
      </c>
      <c r="U196" s="68">
        <f t="shared" si="182"/>
        <v>52985.621949103646</v>
      </c>
      <c r="V196" s="69">
        <f t="shared" si="183"/>
        <v>0.67149740557329729</v>
      </c>
      <c r="W196" s="231">
        <f t="shared" ref="W196" si="186">+R196</f>
        <v>78906.666666666672</v>
      </c>
      <c r="X196" s="231">
        <f>H196*W196</f>
        <v>315626.66666666669</v>
      </c>
      <c r="Y196" s="220" t="s">
        <v>166</v>
      </c>
      <c r="Z196" s="231">
        <v>2</v>
      </c>
      <c r="AA196" s="231">
        <f t="shared" si="184"/>
        <v>157813.33333333334</v>
      </c>
      <c r="AB196" s="233">
        <v>0.5</v>
      </c>
      <c r="AC196" s="231">
        <f t="shared" si="185"/>
        <v>2</v>
      </c>
      <c r="AD196" s="233">
        <v>0.5</v>
      </c>
      <c r="AF196" s="65">
        <f t="shared" si="120"/>
        <v>50</v>
      </c>
      <c r="AG196" s="65">
        <f t="shared" si="121"/>
        <v>50</v>
      </c>
      <c r="AH196" s="64">
        <v>2</v>
      </c>
      <c r="AI196" s="73">
        <f t="shared" si="127"/>
        <v>157813.33333333334</v>
      </c>
    </row>
    <row r="197" spans="1:35" x14ac:dyDescent="0.25">
      <c r="A197" s="168"/>
      <c r="B197" s="168"/>
      <c r="C197" s="169"/>
      <c r="D197" s="169"/>
      <c r="E197" s="168"/>
      <c r="F197" s="168"/>
      <c r="G197" s="170"/>
      <c r="H197" s="170"/>
      <c r="I197" s="168"/>
      <c r="J197" s="78"/>
      <c r="K197" s="78"/>
      <c r="L197" s="78"/>
      <c r="M197" s="78"/>
      <c r="N197" s="78"/>
      <c r="O197" s="78"/>
      <c r="P197" s="78"/>
      <c r="Q197" s="78"/>
      <c r="R197" s="74"/>
      <c r="S197" s="74"/>
      <c r="T197" s="74"/>
      <c r="U197" s="74"/>
      <c r="V197" s="74"/>
      <c r="W197" s="74"/>
      <c r="X197" s="74"/>
      <c r="Y197" s="74"/>
      <c r="AF197" s="65"/>
      <c r="AG197" s="65"/>
      <c r="AI197" s="73"/>
    </row>
    <row r="198" spans="1:35" x14ac:dyDescent="0.25">
      <c r="A198" s="320" t="s">
        <v>2</v>
      </c>
      <c r="B198" s="320"/>
      <c r="C198" s="320"/>
      <c r="D198" s="320"/>
      <c r="E198" s="320" t="s">
        <v>3</v>
      </c>
      <c r="F198" s="320"/>
      <c r="G198" s="320" t="s">
        <v>4</v>
      </c>
      <c r="H198" s="320"/>
      <c r="I198" s="320"/>
      <c r="J198" s="78"/>
      <c r="K198" s="78"/>
      <c r="L198" s="78"/>
      <c r="M198" s="78"/>
      <c r="N198" s="78"/>
      <c r="O198" s="78"/>
      <c r="P198" s="78"/>
      <c r="Q198" s="78"/>
      <c r="R198" s="74"/>
      <c r="S198" s="74"/>
      <c r="T198" s="74"/>
      <c r="U198" s="74"/>
      <c r="V198" s="74"/>
      <c r="W198" s="74"/>
      <c r="X198" s="74"/>
      <c r="Y198" s="74"/>
      <c r="AF198" s="65"/>
      <c r="AG198" s="65"/>
      <c r="AI198" s="73"/>
    </row>
    <row r="199" spans="1:35" ht="15" customHeight="1" x14ac:dyDescent="0.25">
      <c r="A199" s="320" t="s">
        <v>95</v>
      </c>
      <c r="B199" s="320"/>
      <c r="C199" s="320"/>
      <c r="D199" s="320"/>
      <c r="E199" s="320" t="s">
        <v>96</v>
      </c>
      <c r="F199" s="320"/>
      <c r="G199" s="320"/>
      <c r="H199" s="320"/>
      <c r="I199" s="320"/>
      <c r="J199" s="262" t="s">
        <v>162</v>
      </c>
      <c r="K199" s="262"/>
      <c r="L199" s="263" t="s">
        <v>164</v>
      </c>
      <c r="M199" s="263"/>
      <c r="N199" s="264" t="s">
        <v>163</v>
      </c>
      <c r="O199" s="264"/>
      <c r="P199" s="265" t="s">
        <v>159</v>
      </c>
      <c r="Q199" s="265"/>
      <c r="R199" s="266" t="s">
        <v>166</v>
      </c>
      <c r="S199" s="331" t="s">
        <v>167</v>
      </c>
      <c r="T199" s="331" t="s">
        <v>168</v>
      </c>
      <c r="U199" s="331" t="s">
        <v>169</v>
      </c>
      <c r="V199" s="323" t="s">
        <v>174</v>
      </c>
      <c r="W199" s="325" t="s">
        <v>190</v>
      </c>
      <c r="X199" s="133"/>
      <c r="Y199" s="326" t="s">
        <v>171</v>
      </c>
      <c r="Z199" s="300" t="s">
        <v>183</v>
      </c>
      <c r="AA199" s="301"/>
      <c r="AB199" s="302"/>
      <c r="AC199" s="303" t="s">
        <v>184</v>
      </c>
      <c r="AD199" s="303"/>
      <c r="AF199" s="65"/>
      <c r="AG199" s="65"/>
      <c r="AI199" s="73"/>
    </row>
    <row r="200" spans="1:35" ht="25.5" customHeight="1" x14ac:dyDescent="0.25">
      <c r="A200" s="146" t="s">
        <v>7</v>
      </c>
      <c r="B200" s="147" t="s">
        <v>8</v>
      </c>
      <c r="C200" s="320" t="s">
        <v>9</v>
      </c>
      <c r="D200" s="320"/>
      <c r="E200" s="147" t="s">
        <v>10</v>
      </c>
      <c r="F200" s="148" t="s">
        <v>11</v>
      </c>
      <c r="G200" s="147" t="s">
        <v>12</v>
      </c>
      <c r="H200" s="148" t="s">
        <v>13</v>
      </c>
      <c r="I200" s="147" t="s">
        <v>14</v>
      </c>
      <c r="J200" s="121" t="s">
        <v>160</v>
      </c>
      <c r="K200" s="121" t="s">
        <v>161</v>
      </c>
      <c r="L200" s="122" t="s">
        <v>160</v>
      </c>
      <c r="M200" s="122" t="s">
        <v>161</v>
      </c>
      <c r="N200" s="123" t="s">
        <v>160</v>
      </c>
      <c r="O200" s="123" t="s">
        <v>161</v>
      </c>
      <c r="P200" s="76" t="s">
        <v>160</v>
      </c>
      <c r="Q200" s="76" t="s">
        <v>161</v>
      </c>
      <c r="R200" s="266"/>
      <c r="S200" s="331"/>
      <c r="T200" s="331"/>
      <c r="U200" s="331"/>
      <c r="V200" s="324"/>
      <c r="W200" s="325"/>
      <c r="X200" s="134" t="s">
        <v>161</v>
      </c>
      <c r="Y200" s="326"/>
      <c r="Z200" s="124" t="s">
        <v>185</v>
      </c>
      <c r="AA200" s="124" t="s">
        <v>161</v>
      </c>
      <c r="AB200" s="124" t="s">
        <v>186</v>
      </c>
      <c r="AC200" s="124" t="s">
        <v>185</v>
      </c>
      <c r="AD200" s="124" t="s">
        <v>186</v>
      </c>
      <c r="AF200" s="65"/>
      <c r="AG200" s="65"/>
      <c r="AI200" s="73"/>
    </row>
    <row r="201" spans="1:35" ht="34.5" customHeight="1" x14ac:dyDescent="0.25">
      <c r="A201" s="150">
        <v>126</v>
      </c>
      <c r="B201" s="150">
        <v>54560</v>
      </c>
      <c r="C201" s="327" t="s">
        <v>116</v>
      </c>
      <c r="D201" s="327"/>
      <c r="E201" s="151" t="s">
        <v>39</v>
      </c>
      <c r="F201" s="150">
        <v>0</v>
      </c>
      <c r="G201" s="152">
        <v>37</v>
      </c>
      <c r="H201" s="152">
        <v>37</v>
      </c>
      <c r="I201" s="153">
        <v>72151402</v>
      </c>
      <c r="J201" s="68">
        <v>18000</v>
      </c>
      <c r="K201" s="68">
        <f>H201*J201</f>
        <v>666000</v>
      </c>
      <c r="L201" s="68">
        <v>39000</v>
      </c>
      <c r="M201" s="68">
        <f>H201*L201</f>
        <v>1443000</v>
      </c>
      <c r="N201" s="68">
        <v>9502</v>
      </c>
      <c r="O201" s="68">
        <f>H201*N201</f>
        <v>351574</v>
      </c>
      <c r="P201" s="68">
        <f t="shared" ref="P201:Q205" si="187">MIN(J201,L201,N201)</f>
        <v>9502</v>
      </c>
      <c r="Q201" s="68">
        <f t="shared" si="187"/>
        <v>351574</v>
      </c>
      <c r="R201" s="68">
        <f>AVERAGE(J201,L201,N201)</f>
        <v>22167.333333333332</v>
      </c>
      <c r="S201" s="68">
        <f>MEDIAN(J201,L201,N201)</f>
        <v>18000</v>
      </c>
      <c r="T201" s="68">
        <f>GEOMEAN(J201,L201,N201)</f>
        <v>18824.236885940194</v>
      </c>
      <c r="U201" s="68">
        <f>STDEV(J201,L201,N201)</f>
        <v>15184.136502723273</v>
      </c>
      <c r="V201" s="69">
        <f>U201/R201</f>
        <v>0.68497803837733939</v>
      </c>
      <c r="W201" s="230">
        <f>+R201</f>
        <v>22167.333333333332</v>
      </c>
      <c r="X201" s="230">
        <f>H201*W201</f>
        <v>820191.33333333326</v>
      </c>
      <c r="Y201" s="220" t="s">
        <v>166</v>
      </c>
      <c r="Z201" s="231">
        <v>15</v>
      </c>
      <c r="AA201" s="231">
        <f>W201*Z201</f>
        <v>332510</v>
      </c>
      <c r="AB201" s="233">
        <v>0.40539999999999998</v>
      </c>
      <c r="AC201" s="231">
        <f>H201-Z201</f>
        <v>22</v>
      </c>
      <c r="AD201" s="233">
        <v>0.59460000000000002</v>
      </c>
      <c r="AF201" s="65">
        <f t="shared" ref="AF201:AF262" si="188">Z201*100/H201</f>
        <v>40.54054054054054</v>
      </c>
      <c r="AG201" s="65">
        <f t="shared" ref="AG201:AG262" si="189">100-AF201</f>
        <v>59.45945945945946</v>
      </c>
      <c r="AH201" s="64">
        <v>15</v>
      </c>
      <c r="AI201" s="73">
        <f t="shared" ref="AI201:AI262" si="190">W201*AH201</f>
        <v>332510</v>
      </c>
    </row>
    <row r="202" spans="1:35" ht="34.5" customHeight="1" x14ac:dyDescent="0.25">
      <c r="A202" s="150">
        <v>127</v>
      </c>
      <c r="B202" s="151">
        <v>54730</v>
      </c>
      <c r="C202" s="327" t="s">
        <v>129</v>
      </c>
      <c r="D202" s="327" t="s">
        <v>130</v>
      </c>
      <c r="E202" s="151" t="s">
        <v>18</v>
      </c>
      <c r="F202" s="150">
        <v>0</v>
      </c>
      <c r="G202" s="152">
        <v>101</v>
      </c>
      <c r="H202" s="152">
        <v>101</v>
      </c>
      <c r="I202" s="153">
        <v>73181104</v>
      </c>
      <c r="J202" s="68">
        <v>21000</v>
      </c>
      <c r="K202" s="68">
        <f>H202*J202</f>
        <v>2121000</v>
      </c>
      <c r="L202" s="68">
        <v>52000</v>
      </c>
      <c r="M202" s="68">
        <f>H202*L202</f>
        <v>5252000</v>
      </c>
      <c r="N202" s="68">
        <v>12535</v>
      </c>
      <c r="O202" s="68">
        <f>H202*N202</f>
        <v>1266035</v>
      </c>
      <c r="P202" s="68">
        <f t="shared" si="187"/>
        <v>12535</v>
      </c>
      <c r="Q202" s="68">
        <f t="shared" si="187"/>
        <v>1266035</v>
      </c>
      <c r="R202" s="68">
        <f t="shared" ref="R202:R205" si="191">AVERAGE(J202,L202,N202)</f>
        <v>28511.666666666668</v>
      </c>
      <c r="S202" s="68">
        <f t="shared" ref="S202:S205" si="192">MEDIAN(J202,L202,N202)</f>
        <v>21000</v>
      </c>
      <c r="T202" s="68">
        <f t="shared" ref="T202:T205" si="193">GEOMEAN(J202,L202,N202)</f>
        <v>23921.164937690835</v>
      </c>
      <c r="U202" s="68">
        <f t="shared" ref="U202:U205" si="194">STDEV(J202,L202,N202)</f>
        <v>20777.160738015511</v>
      </c>
      <c r="V202" s="69">
        <f t="shared" ref="V202:V205" si="195">U202/R202</f>
        <v>0.72872487536150732</v>
      </c>
      <c r="W202" s="231">
        <f t="shared" ref="W202:W205" si="196">+R202</f>
        <v>28511.666666666668</v>
      </c>
      <c r="X202" s="231">
        <f>H202*W202</f>
        <v>2879678.3333333335</v>
      </c>
      <c r="Y202" s="220" t="s">
        <v>166</v>
      </c>
      <c r="Z202" s="231">
        <v>50</v>
      </c>
      <c r="AA202" s="231">
        <f t="shared" ref="AA202:AA205" si="197">W202*Z202</f>
        <v>1425583.3333333335</v>
      </c>
      <c r="AB202" s="233">
        <v>0.495</v>
      </c>
      <c r="AC202" s="231">
        <f t="shared" ref="AC202:AC205" si="198">H202-Z202</f>
        <v>51</v>
      </c>
      <c r="AD202" s="233" t="s">
        <v>192</v>
      </c>
      <c r="AF202" s="65">
        <f t="shared" si="188"/>
        <v>49.504950495049506</v>
      </c>
      <c r="AG202" s="65">
        <f t="shared" si="189"/>
        <v>50.495049504950494</v>
      </c>
      <c r="AH202" s="64">
        <v>50</v>
      </c>
      <c r="AI202" s="73">
        <f t="shared" si="190"/>
        <v>1425583.3333333335</v>
      </c>
    </row>
    <row r="203" spans="1:35" ht="37.5" customHeight="1" x14ac:dyDescent="0.25">
      <c r="A203" s="150">
        <v>128</v>
      </c>
      <c r="B203" s="151">
        <v>54730</v>
      </c>
      <c r="C203" s="328" t="s">
        <v>99</v>
      </c>
      <c r="D203" s="328" t="s">
        <v>100</v>
      </c>
      <c r="E203" s="151" t="s">
        <v>18</v>
      </c>
      <c r="F203" s="150">
        <v>0</v>
      </c>
      <c r="G203" s="152">
        <v>75.69</v>
      </c>
      <c r="H203" s="152">
        <v>75.69</v>
      </c>
      <c r="I203" s="153">
        <v>72151303</v>
      </c>
      <c r="J203" s="68">
        <v>29000</v>
      </c>
      <c r="K203" s="68">
        <f>H203*J203</f>
        <v>2195010</v>
      </c>
      <c r="L203" s="68">
        <v>78000</v>
      </c>
      <c r="M203" s="68">
        <f>H203*L203</f>
        <v>5903820</v>
      </c>
      <c r="N203" s="68">
        <v>23817</v>
      </c>
      <c r="O203" s="68">
        <f>H203*N203</f>
        <v>1802708.73</v>
      </c>
      <c r="P203" s="68">
        <f t="shared" si="187"/>
        <v>23817</v>
      </c>
      <c r="Q203" s="68">
        <f t="shared" si="187"/>
        <v>1802708.73</v>
      </c>
      <c r="R203" s="68">
        <f t="shared" si="191"/>
        <v>43605.666666666664</v>
      </c>
      <c r="S203" s="68">
        <f t="shared" si="192"/>
        <v>29000</v>
      </c>
      <c r="T203" s="68">
        <f t="shared" si="193"/>
        <v>37768.223062938385</v>
      </c>
      <c r="U203" s="68">
        <f t="shared" si="194"/>
        <v>29898.88787786819</v>
      </c>
      <c r="V203" s="69">
        <f t="shared" si="195"/>
        <v>0.68566519361860134</v>
      </c>
      <c r="W203" s="231">
        <f t="shared" si="196"/>
        <v>43605.666666666664</v>
      </c>
      <c r="X203" s="231">
        <f>H203*W203</f>
        <v>3300512.9099999997</v>
      </c>
      <c r="Y203" s="220" t="s">
        <v>166</v>
      </c>
      <c r="Z203" s="231">
        <v>37.840000000000003</v>
      </c>
      <c r="AA203" s="231">
        <f t="shared" si="197"/>
        <v>1650038.4266666668</v>
      </c>
      <c r="AB203" s="233">
        <v>0.49990000000000001</v>
      </c>
      <c r="AC203" s="231">
        <f t="shared" si="198"/>
        <v>37.849999999999994</v>
      </c>
      <c r="AD203" s="233">
        <v>0.50009999999999999</v>
      </c>
      <c r="AF203" s="65">
        <f t="shared" si="188"/>
        <v>49.993394107543935</v>
      </c>
      <c r="AG203" s="65">
        <f t="shared" si="189"/>
        <v>50.006605892456065</v>
      </c>
      <c r="AH203" s="64">
        <v>37.840000000000003</v>
      </c>
      <c r="AI203" s="73">
        <f t="shared" si="190"/>
        <v>1650038.4266666668</v>
      </c>
    </row>
    <row r="204" spans="1:35" ht="30.75" customHeight="1" x14ac:dyDescent="0.25">
      <c r="A204" s="150">
        <v>129</v>
      </c>
      <c r="B204" s="151">
        <v>54760</v>
      </c>
      <c r="C204" s="328" t="s">
        <v>101</v>
      </c>
      <c r="D204" s="328"/>
      <c r="E204" s="151" t="s">
        <v>31</v>
      </c>
      <c r="F204" s="150">
        <v>0</v>
      </c>
      <c r="G204" s="152">
        <v>4</v>
      </c>
      <c r="H204" s="152">
        <v>4</v>
      </c>
      <c r="I204" s="153">
        <v>72154032</v>
      </c>
      <c r="J204" s="68">
        <v>340000</v>
      </c>
      <c r="K204" s="68">
        <f>H204*J204</f>
        <v>1360000</v>
      </c>
      <c r="L204" s="68">
        <v>91000</v>
      </c>
      <c r="M204" s="68">
        <f>H204*L204</f>
        <v>364000</v>
      </c>
      <c r="N204" s="68">
        <v>228120</v>
      </c>
      <c r="O204" s="68">
        <f>H204*N204</f>
        <v>912480</v>
      </c>
      <c r="P204" s="68">
        <f t="shared" si="187"/>
        <v>91000</v>
      </c>
      <c r="Q204" s="68">
        <f t="shared" si="187"/>
        <v>364000</v>
      </c>
      <c r="R204" s="68">
        <f t="shared" si="191"/>
        <v>219706.66666666666</v>
      </c>
      <c r="S204" s="68">
        <f t="shared" si="192"/>
        <v>228120</v>
      </c>
      <c r="T204" s="68">
        <f t="shared" si="193"/>
        <v>191820.29626724054</v>
      </c>
      <c r="U204" s="68">
        <f t="shared" si="194"/>
        <v>124713.02311039263</v>
      </c>
      <c r="V204" s="69">
        <f t="shared" si="195"/>
        <v>0.56763422340571967</v>
      </c>
      <c r="W204" s="231">
        <f t="shared" si="196"/>
        <v>219706.66666666666</v>
      </c>
      <c r="X204" s="231">
        <f>H204*W204</f>
        <v>878826.66666666663</v>
      </c>
      <c r="Y204" s="220" t="s">
        <v>166</v>
      </c>
      <c r="Z204" s="231">
        <v>2</v>
      </c>
      <c r="AA204" s="231">
        <f t="shared" si="197"/>
        <v>439413.33333333331</v>
      </c>
      <c r="AB204" s="233">
        <v>0.5</v>
      </c>
      <c r="AC204" s="231">
        <f t="shared" si="198"/>
        <v>2</v>
      </c>
      <c r="AD204" s="233">
        <v>0.5</v>
      </c>
      <c r="AF204" s="65">
        <f t="shared" si="188"/>
        <v>50</v>
      </c>
      <c r="AG204" s="65">
        <f t="shared" si="189"/>
        <v>50</v>
      </c>
      <c r="AH204" s="64">
        <v>2</v>
      </c>
      <c r="AI204" s="73">
        <f t="shared" si="190"/>
        <v>439413.33333333331</v>
      </c>
    </row>
    <row r="205" spans="1:35" ht="30.75" customHeight="1" x14ac:dyDescent="0.25">
      <c r="A205" s="150">
        <v>130</v>
      </c>
      <c r="B205" s="151">
        <v>54760</v>
      </c>
      <c r="C205" s="328" t="s">
        <v>102</v>
      </c>
      <c r="D205" s="328" t="s">
        <v>103</v>
      </c>
      <c r="E205" s="151" t="s">
        <v>18</v>
      </c>
      <c r="F205" s="150">
        <v>0</v>
      </c>
      <c r="G205" s="152">
        <v>19</v>
      </c>
      <c r="H205" s="152">
        <v>19</v>
      </c>
      <c r="I205" s="153">
        <v>72154032</v>
      </c>
      <c r="J205" s="68">
        <v>34000</v>
      </c>
      <c r="K205" s="68">
        <f>H205*J205</f>
        <v>646000</v>
      </c>
      <c r="L205" s="68">
        <v>104000</v>
      </c>
      <c r="M205" s="68">
        <f>H205*L205</f>
        <v>1976000</v>
      </c>
      <c r="N205" s="68">
        <v>924800</v>
      </c>
      <c r="O205" s="68">
        <f>H205*N205</f>
        <v>17571200</v>
      </c>
      <c r="P205" s="68">
        <f t="shared" si="187"/>
        <v>34000</v>
      </c>
      <c r="Q205" s="68">
        <f t="shared" si="187"/>
        <v>646000</v>
      </c>
      <c r="R205" s="68">
        <f t="shared" si="191"/>
        <v>354266.66666666669</v>
      </c>
      <c r="S205" s="68">
        <f t="shared" si="192"/>
        <v>104000</v>
      </c>
      <c r="T205" s="68">
        <f t="shared" si="193"/>
        <v>148429.4320963104</v>
      </c>
      <c r="U205" s="68">
        <f t="shared" si="194"/>
        <v>495334.44593863381</v>
      </c>
      <c r="V205" s="69">
        <f t="shared" si="195"/>
        <v>1.3981965918478561</v>
      </c>
      <c r="W205" s="231">
        <f t="shared" si="196"/>
        <v>354266.66666666669</v>
      </c>
      <c r="X205" s="231">
        <f>H205*W205</f>
        <v>6731066.666666667</v>
      </c>
      <c r="Y205" s="220" t="s">
        <v>166</v>
      </c>
      <c r="Z205" s="231">
        <v>9</v>
      </c>
      <c r="AA205" s="231">
        <f t="shared" si="197"/>
        <v>3188400</v>
      </c>
      <c r="AB205" s="233">
        <v>0.47370000000000001</v>
      </c>
      <c r="AC205" s="231">
        <f t="shared" si="198"/>
        <v>10</v>
      </c>
      <c r="AD205" s="233">
        <v>0.52629999999999999</v>
      </c>
      <c r="AF205" s="65">
        <f t="shared" si="188"/>
        <v>47.368421052631582</v>
      </c>
      <c r="AG205" s="65">
        <f t="shared" si="189"/>
        <v>52.631578947368418</v>
      </c>
      <c r="AH205" s="64">
        <v>9</v>
      </c>
      <c r="AI205" s="73">
        <f t="shared" si="190"/>
        <v>3188400</v>
      </c>
    </row>
    <row r="206" spans="1:35" x14ac:dyDescent="0.25">
      <c r="A206" s="181"/>
      <c r="B206" s="183"/>
      <c r="C206" s="200"/>
      <c r="D206" s="200"/>
      <c r="E206" s="201"/>
      <c r="F206" s="181"/>
      <c r="G206" s="184"/>
      <c r="H206" s="184"/>
      <c r="I206" s="188"/>
      <c r="J206" s="78"/>
      <c r="K206" s="78"/>
      <c r="L206" s="78"/>
      <c r="M206" s="78"/>
      <c r="N206" s="78"/>
      <c r="O206" s="78"/>
      <c r="P206" s="78"/>
      <c r="Q206" s="78"/>
      <c r="R206" s="74"/>
      <c r="S206" s="74"/>
      <c r="T206" s="74"/>
      <c r="U206" s="74"/>
      <c r="V206" s="74"/>
      <c r="W206" s="74"/>
      <c r="X206" s="74"/>
      <c r="Y206" s="74"/>
      <c r="AF206" s="65"/>
      <c r="AG206" s="65"/>
      <c r="AI206" s="73"/>
    </row>
    <row r="207" spans="1:35" x14ac:dyDescent="0.25">
      <c r="A207" s="334" t="s">
        <v>140</v>
      </c>
      <c r="B207" s="334"/>
      <c r="C207" s="334"/>
      <c r="D207" s="334"/>
      <c r="E207" s="335" t="s">
        <v>1</v>
      </c>
      <c r="F207" s="335"/>
      <c r="G207" s="335"/>
      <c r="H207" s="335"/>
      <c r="I207" s="222">
        <v>164000000131</v>
      </c>
      <c r="J207" s="78"/>
      <c r="K207" s="78"/>
      <c r="L207" s="78"/>
      <c r="M207" s="78"/>
      <c r="N207" s="78"/>
      <c r="O207" s="78"/>
      <c r="P207" s="78"/>
      <c r="Q207" s="78"/>
      <c r="R207" s="74"/>
      <c r="S207" s="74"/>
      <c r="T207" s="74"/>
      <c r="U207" s="74"/>
      <c r="V207" s="74"/>
      <c r="W207" s="74"/>
      <c r="X207" s="74"/>
      <c r="Y207" s="74"/>
      <c r="AF207" s="65"/>
      <c r="AG207" s="65"/>
      <c r="AI207" s="73"/>
    </row>
    <row r="208" spans="1:35" x14ac:dyDescent="0.25">
      <c r="A208" s="320" t="s">
        <v>141</v>
      </c>
      <c r="B208" s="320"/>
      <c r="C208" s="320"/>
      <c r="D208" s="320"/>
      <c r="E208" s="320" t="s">
        <v>3</v>
      </c>
      <c r="F208" s="320"/>
      <c r="G208" s="320" t="s">
        <v>4</v>
      </c>
      <c r="H208" s="320"/>
      <c r="I208" s="320"/>
      <c r="J208" s="78"/>
      <c r="K208" s="78"/>
      <c r="L208" s="78"/>
      <c r="M208" s="78"/>
      <c r="N208" s="78"/>
      <c r="O208" s="78"/>
      <c r="P208" s="78"/>
      <c r="Q208" s="78"/>
      <c r="R208" s="74"/>
      <c r="S208" s="74"/>
      <c r="T208" s="74"/>
      <c r="U208" s="74"/>
      <c r="V208" s="74"/>
      <c r="W208" s="74"/>
      <c r="X208" s="74"/>
      <c r="Y208" s="74"/>
      <c r="AF208" s="65"/>
      <c r="AG208" s="65"/>
      <c r="AI208" s="73"/>
    </row>
    <row r="209" spans="1:35" ht="15" customHeight="1" x14ac:dyDescent="0.25">
      <c r="A209" s="320" t="s">
        <v>5</v>
      </c>
      <c r="B209" s="320"/>
      <c r="C209" s="320"/>
      <c r="D209" s="320"/>
      <c r="E209" s="320" t="s">
        <v>6</v>
      </c>
      <c r="F209" s="320"/>
      <c r="G209" s="320"/>
      <c r="H209" s="320"/>
      <c r="I209" s="320"/>
      <c r="J209" s="273" t="s">
        <v>162</v>
      </c>
      <c r="K209" s="262"/>
      <c r="L209" s="263" t="s">
        <v>164</v>
      </c>
      <c r="M209" s="263"/>
      <c r="N209" s="264" t="s">
        <v>163</v>
      </c>
      <c r="O209" s="264"/>
      <c r="P209" s="265" t="s">
        <v>159</v>
      </c>
      <c r="Q209" s="265"/>
      <c r="R209" s="266" t="s">
        <v>166</v>
      </c>
      <c r="S209" s="331" t="s">
        <v>167</v>
      </c>
      <c r="T209" s="331" t="s">
        <v>168</v>
      </c>
      <c r="U209" s="331" t="s">
        <v>169</v>
      </c>
      <c r="V209" s="323" t="s">
        <v>174</v>
      </c>
      <c r="W209" s="325" t="s">
        <v>190</v>
      </c>
      <c r="X209" s="133"/>
      <c r="Y209" s="326" t="s">
        <v>171</v>
      </c>
      <c r="Z209" s="300" t="s">
        <v>183</v>
      </c>
      <c r="AA209" s="301"/>
      <c r="AB209" s="302"/>
      <c r="AC209" s="303" t="s">
        <v>184</v>
      </c>
      <c r="AD209" s="303"/>
      <c r="AF209" s="65"/>
      <c r="AG209" s="65"/>
      <c r="AI209" s="73"/>
    </row>
    <row r="210" spans="1:35" ht="29.25" customHeight="1" x14ac:dyDescent="0.25">
      <c r="A210" s="147" t="s">
        <v>7</v>
      </c>
      <c r="B210" s="147" t="s">
        <v>8</v>
      </c>
      <c r="C210" s="320" t="s">
        <v>9</v>
      </c>
      <c r="D210" s="320"/>
      <c r="E210" s="147" t="s">
        <v>10</v>
      </c>
      <c r="F210" s="148" t="s">
        <v>11</v>
      </c>
      <c r="G210" s="147" t="s">
        <v>12</v>
      </c>
      <c r="H210" s="148" t="s">
        <v>13</v>
      </c>
      <c r="I210" s="147" t="s">
        <v>14</v>
      </c>
      <c r="J210" s="121" t="s">
        <v>160</v>
      </c>
      <c r="K210" s="121" t="s">
        <v>161</v>
      </c>
      <c r="L210" s="122" t="s">
        <v>160</v>
      </c>
      <c r="M210" s="122" t="s">
        <v>161</v>
      </c>
      <c r="N210" s="123" t="s">
        <v>160</v>
      </c>
      <c r="O210" s="123" t="s">
        <v>161</v>
      </c>
      <c r="P210" s="76" t="s">
        <v>160</v>
      </c>
      <c r="Q210" s="76" t="s">
        <v>161</v>
      </c>
      <c r="R210" s="266"/>
      <c r="S210" s="331"/>
      <c r="T210" s="331"/>
      <c r="U210" s="331"/>
      <c r="V210" s="324"/>
      <c r="W210" s="325"/>
      <c r="X210" s="134" t="s">
        <v>161</v>
      </c>
      <c r="Y210" s="326"/>
      <c r="Z210" s="124" t="s">
        <v>185</v>
      </c>
      <c r="AA210" s="124" t="s">
        <v>161</v>
      </c>
      <c r="AB210" s="124" t="s">
        <v>186</v>
      </c>
      <c r="AC210" s="124" t="s">
        <v>185</v>
      </c>
      <c r="AD210" s="124" t="s">
        <v>186</v>
      </c>
      <c r="AF210" s="65"/>
      <c r="AG210" s="65"/>
      <c r="AI210" s="73"/>
    </row>
    <row r="211" spans="1:35" ht="21.75" customHeight="1" x14ac:dyDescent="0.25">
      <c r="A211" s="150">
        <v>131</v>
      </c>
      <c r="B211" s="150">
        <v>54310</v>
      </c>
      <c r="C211" s="318" t="s">
        <v>17</v>
      </c>
      <c r="D211" s="318"/>
      <c r="E211" s="151" t="s">
        <v>18</v>
      </c>
      <c r="F211" s="150">
        <v>0</v>
      </c>
      <c r="G211" s="152">
        <v>15</v>
      </c>
      <c r="H211" s="152">
        <v>15</v>
      </c>
      <c r="I211" s="153">
        <v>72141510</v>
      </c>
      <c r="J211" s="68">
        <v>14000</v>
      </c>
      <c r="K211" s="68">
        <f>H211*J211</f>
        <v>210000</v>
      </c>
      <c r="L211" s="68">
        <v>10400</v>
      </c>
      <c r="M211" s="68">
        <f>H211*L211</f>
        <v>156000</v>
      </c>
      <c r="N211" s="68">
        <v>34155</v>
      </c>
      <c r="O211" s="68">
        <f>H211*N211</f>
        <v>512325</v>
      </c>
      <c r="P211" s="68">
        <f t="shared" ref="P211:Q214" si="199">MIN(J211,L211,N211)</f>
        <v>10400</v>
      </c>
      <c r="Q211" s="68">
        <f t="shared" si="199"/>
        <v>156000</v>
      </c>
      <c r="R211" s="68">
        <f>AVERAGE(J211,L211,N211)</f>
        <v>19518.333333333332</v>
      </c>
      <c r="S211" s="68">
        <f>MEDIAN(J211,L211,N211)</f>
        <v>14000</v>
      </c>
      <c r="T211" s="68">
        <f>GEOMEAN(J211,L211,N211)</f>
        <v>17068.887718210357</v>
      </c>
      <c r="U211" s="68">
        <f>STDEV(J211,L211,N211)</f>
        <v>12802.890624125997</v>
      </c>
      <c r="V211" s="69">
        <f>U211/R211</f>
        <v>0.65594179612975823</v>
      </c>
      <c r="W211" s="230">
        <f>+R211</f>
        <v>19518.333333333332</v>
      </c>
      <c r="X211" s="230">
        <f>H211*W211</f>
        <v>292775</v>
      </c>
      <c r="Y211" s="219" t="s">
        <v>166</v>
      </c>
      <c r="Z211" s="231">
        <v>10</v>
      </c>
      <c r="AA211" s="231">
        <f>W211*Z211</f>
        <v>195183.33333333331</v>
      </c>
      <c r="AB211" s="233">
        <v>0.66669999999999996</v>
      </c>
      <c r="AC211" s="231">
        <f>H211-Z211</f>
        <v>5</v>
      </c>
      <c r="AD211" s="233">
        <v>0.33329999999999999</v>
      </c>
      <c r="AF211" s="65">
        <f t="shared" si="188"/>
        <v>66.666666666666671</v>
      </c>
      <c r="AG211" s="65">
        <f t="shared" si="189"/>
        <v>33.333333333333329</v>
      </c>
      <c r="AH211" s="64">
        <v>10</v>
      </c>
      <c r="AI211" s="73">
        <f t="shared" si="190"/>
        <v>195183.33333333331</v>
      </c>
    </row>
    <row r="212" spans="1:35" ht="19.5" customHeight="1" x14ac:dyDescent="0.25">
      <c r="A212" s="150">
        <v>132</v>
      </c>
      <c r="B212" s="150">
        <v>54310</v>
      </c>
      <c r="C212" s="318" t="s">
        <v>20</v>
      </c>
      <c r="D212" s="318" t="s">
        <v>21</v>
      </c>
      <c r="E212" s="151" t="s">
        <v>18</v>
      </c>
      <c r="F212" s="150">
        <v>0</v>
      </c>
      <c r="G212" s="152">
        <f>25</f>
        <v>25</v>
      </c>
      <c r="H212" s="152">
        <f>25</f>
        <v>25</v>
      </c>
      <c r="I212" s="153">
        <v>72141510</v>
      </c>
      <c r="J212" s="68">
        <v>14000</v>
      </c>
      <c r="K212" s="68">
        <f>H212*J212</f>
        <v>350000</v>
      </c>
      <c r="L212" s="68">
        <v>10400</v>
      </c>
      <c r="M212" s="68">
        <f>H212*L212</f>
        <v>260000</v>
      </c>
      <c r="N212" s="68">
        <v>22802</v>
      </c>
      <c r="O212" s="68">
        <f>H212*N212</f>
        <v>570050</v>
      </c>
      <c r="P212" s="68">
        <f t="shared" si="199"/>
        <v>10400</v>
      </c>
      <c r="Q212" s="68">
        <f t="shared" si="199"/>
        <v>260000</v>
      </c>
      <c r="R212" s="68">
        <f t="shared" ref="R212:R214" si="200">AVERAGE(J212,L212,N212)</f>
        <v>15734</v>
      </c>
      <c r="S212" s="68">
        <f t="shared" ref="S212:S214" si="201">MEDIAN(J212,L212,N212)</f>
        <v>14000</v>
      </c>
      <c r="T212" s="68">
        <f t="shared" ref="T212:T214" si="202">GEOMEAN(J212,L212,N212)</f>
        <v>14918.028715065242</v>
      </c>
      <c r="U212" s="68">
        <f t="shared" ref="U212:U214" si="203">STDEV(J212,L212,N212)</f>
        <v>6380.2404343410135</v>
      </c>
      <c r="V212" s="69">
        <f t="shared" ref="V212:V214" si="204">U212/R212</f>
        <v>0.40550657393803313</v>
      </c>
      <c r="W212" s="231">
        <f>+P212</f>
        <v>10400</v>
      </c>
      <c r="X212" s="231">
        <f>H212*W212</f>
        <v>260000</v>
      </c>
      <c r="Y212" s="219" t="s">
        <v>189</v>
      </c>
      <c r="Z212" s="231">
        <v>12</v>
      </c>
      <c r="AA212" s="231">
        <f t="shared" ref="AA212:AA214" si="205">W212*Z212</f>
        <v>124800</v>
      </c>
      <c r="AB212" s="233">
        <v>0.48</v>
      </c>
      <c r="AC212" s="231">
        <f t="shared" ref="AC212:AC214" si="206">H212-Z212</f>
        <v>13</v>
      </c>
      <c r="AD212" s="233">
        <v>0.52</v>
      </c>
      <c r="AF212" s="65">
        <f t="shared" si="188"/>
        <v>48</v>
      </c>
      <c r="AG212" s="65">
        <f t="shared" si="189"/>
        <v>52</v>
      </c>
      <c r="AH212" s="64">
        <v>12</v>
      </c>
      <c r="AI212" s="73">
        <f t="shared" si="190"/>
        <v>124800</v>
      </c>
    </row>
    <row r="213" spans="1:35" ht="17.25" customHeight="1" x14ac:dyDescent="0.25">
      <c r="A213" s="150">
        <v>133</v>
      </c>
      <c r="B213" s="150">
        <v>54310</v>
      </c>
      <c r="C213" s="318" t="s">
        <v>22</v>
      </c>
      <c r="D213" s="318" t="s">
        <v>23</v>
      </c>
      <c r="E213" s="151" t="s">
        <v>18</v>
      </c>
      <c r="F213" s="150">
        <v>0</v>
      </c>
      <c r="G213" s="152">
        <f>25</f>
        <v>25</v>
      </c>
      <c r="H213" s="152">
        <f>25</f>
        <v>25</v>
      </c>
      <c r="I213" s="153">
        <v>72141510</v>
      </c>
      <c r="J213" s="68">
        <v>14000</v>
      </c>
      <c r="K213" s="68">
        <f>H213*J213</f>
        <v>350000</v>
      </c>
      <c r="L213" s="68">
        <v>10400</v>
      </c>
      <c r="M213" s="68">
        <f>H213*L213</f>
        <v>260000</v>
      </c>
      <c r="N213" s="68">
        <v>22802</v>
      </c>
      <c r="O213" s="68">
        <f>H213*N213</f>
        <v>570050</v>
      </c>
      <c r="P213" s="68">
        <f t="shared" si="199"/>
        <v>10400</v>
      </c>
      <c r="Q213" s="68">
        <f t="shared" si="199"/>
        <v>260000</v>
      </c>
      <c r="R213" s="68">
        <f t="shared" si="200"/>
        <v>15734</v>
      </c>
      <c r="S213" s="68">
        <f t="shared" si="201"/>
        <v>14000</v>
      </c>
      <c r="T213" s="68">
        <f t="shared" si="202"/>
        <v>14918.028715065242</v>
      </c>
      <c r="U213" s="68">
        <f t="shared" si="203"/>
        <v>6380.2404343410135</v>
      </c>
      <c r="V213" s="69">
        <f t="shared" si="204"/>
        <v>0.40550657393803313</v>
      </c>
      <c r="W213" s="231">
        <f>+P213</f>
        <v>10400</v>
      </c>
      <c r="X213" s="231">
        <f>H213*W213</f>
        <v>260000</v>
      </c>
      <c r="Y213" s="219" t="s">
        <v>189</v>
      </c>
      <c r="Z213" s="231">
        <v>12</v>
      </c>
      <c r="AA213" s="231">
        <f t="shared" si="205"/>
        <v>124800</v>
      </c>
      <c r="AB213" s="233">
        <v>0.48</v>
      </c>
      <c r="AC213" s="231">
        <f t="shared" si="206"/>
        <v>13</v>
      </c>
      <c r="AD213" s="233">
        <v>0.52</v>
      </c>
      <c r="AF213" s="65">
        <f t="shared" si="188"/>
        <v>48</v>
      </c>
      <c r="AG213" s="65">
        <f t="shared" si="189"/>
        <v>52</v>
      </c>
      <c r="AH213" s="64">
        <v>12</v>
      </c>
      <c r="AI213" s="73">
        <f t="shared" si="190"/>
        <v>124800</v>
      </c>
    </row>
    <row r="214" spans="1:35" ht="37.5" customHeight="1" x14ac:dyDescent="0.25">
      <c r="A214" s="150">
        <v>134</v>
      </c>
      <c r="B214" s="150">
        <v>54330</v>
      </c>
      <c r="C214" s="318" t="s">
        <v>24</v>
      </c>
      <c r="D214" s="318" t="s">
        <v>25</v>
      </c>
      <c r="E214" s="151" t="s">
        <v>26</v>
      </c>
      <c r="F214" s="150">
        <v>0</v>
      </c>
      <c r="G214" s="152">
        <v>2.63</v>
      </c>
      <c r="H214" s="152">
        <v>2.63</v>
      </c>
      <c r="I214" s="153">
        <v>72141511</v>
      </c>
      <c r="J214" s="68">
        <v>67000</v>
      </c>
      <c r="K214" s="68">
        <f>H214*J214</f>
        <v>176210</v>
      </c>
      <c r="L214" s="68">
        <v>52000</v>
      </c>
      <c r="M214" s="68">
        <f>H214*L214</f>
        <v>136760</v>
      </c>
      <c r="N214" s="68">
        <v>600225</v>
      </c>
      <c r="O214" s="68">
        <f>H214*N214</f>
        <v>1578591.75</v>
      </c>
      <c r="P214" s="70">
        <f>MIN(J214,L214,N214)</f>
        <v>52000</v>
      </c>
      <c r="Q214" s="68">
        <f t="shared" si="199"/>
        <v>136760</v>
      </c>
      <c r="R214" s="68">
        <f t="shared" si="200"/>
        <v>239741.66666666666</v>
      </c>
      <c r="S214" s="68">
        <f t="shared" si="201"/>
        <v>67000</v>
      </c>
      <c r="T214" s="68">
        <f t="shared" si="202"/>
        <v>127878.46333148415</v>
      </c>
      <c r="U214" s="68">
        <f t="shared" si="203"/>
        <v>312277.8013377405</v>
      </c>
      <c r="V214" s="69">
        <f t="shared" si="204"/>
        <v>1.302559566218112</v>
      </c>
      <c r="W214" s="236">
        <f>+P214</f>
        <v>52000</v>
      </c>
      <c r="X214" s="231">
        <f>H214*W214</f>
        <v>136760</v>
      </c>
      <c r="Y214" s="243" t="s">
        <v>172</v>
      </c>
      <c r="Z214" s="231">
        <v>2.63</v>
      </c>
      <c r="AA214" s="231">
        <f t="shared" si="205"/>
        <v>136760</v>
      </c>
      <c r="AB214" s="233">
        <v>1</v>
      </c>
      <c r="AC214" s="231">
        <f t="shared" si="206"/>
        <v>0</v>
      </c>
      <c r="AD214" s="233">
        <v>0</v>
      </c>
      <c r="AF214" s="65">
        <f t="shared" si="188"/>
        <v>100</v>
      </c>
      <c r="AG214" s="65">
        <f t="shared" si="189"/>
        <v>0</v>
      </c>
      <c r="AH214" s="64">
        <v>2.63</v>
      </c>
      <c r="AI214" s="73">
        <f t="shared" si="190"/>
        <v>136760</v>
      </c>
    </row>
    <row r="215" spans="1:35" x14ac:dyDescent="0.25">
      <c r="A215" s="343"/>
      <c r="B215" s="343"/>
      <c r="C215" s="343"/>
      <c r="D215" s="343"/>
      <c r="E215" s="343"/>
      <c r="F215" s="343"/>
      <c r="G215" s="343"/>
      <c r="H215" s="343"/>
      <c r="I215" s="343"/>
      <c r="J215" s="78"/>
      <c r="K215" s="78"/>
      <c r="L215" s="78"/>
      <c r="M215" s="78"/>
      <c r="N215" s="78"/>
      <c r="O215" s="78"/>
      <c r="P215" s="78"/>
      <c r="Q215" s="78"/>
      <c r="R215" s="74"/>
      <c r="S215" s="74"/>
      <c r="T215" s="74"/>
      <c r="U215" s="74"/>
      <c r="V215" s="74"/>
      <c r="W215" s="74"/>
      <c r="X215" s="74"/>
      <c r="Y215" s="74"/>
      <c r="AF215" s="65"/>
      <c r="AG215" s="65"/>
      <c r="AI215" s="73"/>
    </row>
    <row r="216" spans="1:35" x14ac:dyDescent="0.25">
      <c r="A216" s="320" t="s">
        <v>2</v>
      </c>
      <c r="B216" s="320"/>
      <c r="C216" s="320"/>
      <c r="D216" s="320"/>
      <c r="E216" s="320" t="s">
        <v>3</v>
      </c>
      <c r="F216" s="320"/>
      <c r="G216" s="320" t="s">
        <v>4</v>
      </c>
      <c r="H216" s="320"/>
      <c r="I216" s="320"/>
      <c r="J216" s="78"/>
      <c r="K216" s="78"/>
      <c r="L216" s="78"/>
      <c r="M216" s="78"/>
      <c r="N216" s="78"/>
      <c r="O216" s="78"/>
      <c r="P216" s="78"/>
      <c r="Q216" s="78"/>
      <c r="R216" s="74"/>
      <c r="S216" s="74"/>
      <c r="T216" s="74"/>
      <c r="U216" s="74"/>
      <c r="V216" s="74"/>
      <c r="W216" s="74"/>
      <c r="X216" s="74"/>
      <c r="Y216" s="74"/>
      <c r="AF216" s="65"/>
      <c r="AG216" s="65"/>
      <c r="AI216" s="73"/>
    </row>
    <row r="217" spans="1:35" ht="15" customHeight="1" x14ac:dyDescent="0.25">
      <c r="A217" s="320" t="s">
        <v>27</v>
      </c>
      <c r="B217" s="320"/>
      <c r="C217" s="320"/>
      <c r="D217" s="320"/>
      <c r="E217" s="320" t="s">
        <v>28</v>
      </c>
      <c r="F217" s="320"/>
      <c r="G217" s="320"/>
      <c r="H217" s="320"/>
      <c r="I217" s="320"/>
      <c r="J217" s="273" t="s">
        <v>162</v>
      </c>
      <c r="K217" s="262"/>
      <c r="L217" s="263" t="s">
        <v>164</v>
      </c>
      <c r="M217" s="263"/>
      <c r="N217" s="264" t="s">
        <v>163</v>
      </c>
      <c r="O217" s="264"/>
      <c r="P217" s="265" t="s">
        <v>159</v>
      </c>
      <c r="Q217" s="265"/>
      <c r="R217" s="266" t="s">
        <v>166</v>
      </c>
      <c r="S217" s="331" t="s">
        <v>167</v>
      </c>
      <c r="T217" s="331" t="s">
        <v>168</v>
      </c>
      <c r="U217" s="331" t="s">
        <v>169</v>
      </c>
      <c r="V217" s="323" t="s">
        <v>174</v>
      </c>
      <c r="W217" s="325" t="s">
        <v>190</v>
      </c>
      <c r="X217" s="133"/>
      <c r="Y217" s="326" t="s">
        <v>171</v>
      </c>
      <c r="Z217" s="300" t="s">
        <v>183</v>
      </c>
      <c r="AA217" s="301"/>
      <c r="AB217" s="302"/>
      <c r="AC217" s="303" t="s">
        <v>184</v>
      </c>
      <c r="AD217" s="303"/>
      <c r="AF217" s="65"/>
      <c r="AG217" s="65"/>
      <c r="AI217" s="73"/>
    </row>
    <row r="218" spans="1:35" ht="26.25" customHeight="1" x14ac:dyDescent="0.25">
      <c r="A218" s="146" t="s">
        <v>7</v>
      </c>
      <c r="B218" s="147" t="s">
        <v>8</v>
      </c>
      <c r="C218" s="320" t="s">
        <v>9</v>
      </c>
      <c r="D218" s="320"/>
      <c r="E218" s="147" t="s">
        <v>10</v>
      </c>
      <c r="F218" s="148" t="s">
        <v>11</v>
      </c>
      <c r="G218" s="147" t="s">
        <v>12</v>
      </c>
      <c r="H218" s="148" t="s">
        <v>13</v>
      </c>
      <c r="I218" s="147" t="s">
        <v>14</v>
      </c>
      <c r="J218" s="121" t="s">
        <v>160</v>
      </c>
      <c r="K218" s="121" t="s">
        <v>161</v>
      </c>
      <c r="L218" s="122" t="s">
        <v>160</v>
      </c>
      <c r="M218" s="122" t="s">
        <v>161</v>
      </c>
      <c r="N218" s="123" t="s">
        <v>160</v>
      </c>
      <c r="O218" s="123" t="s">
        <v>161</v>
      </c>
      <c r="P218" s="76" t="s">
        <v>160</v>
      </c>
      <c r="Q218" s="76" t="s">
        <v>161</v>
      </c>
      <c r="R218" s="266"/>
      <c r="S218" s="331"/>
      <c r="T218" s="331"/>
      <c r="U218" s="331"/>
      <c r="V218" s="324"/>
      <c r="W218" s="325"/>
      <c r="X218" s="134" t="s">
        <v>161</v>
      </c>
      <c r="Y218" s="326"/>
      <c r="Z218" s="124" t="s">
        <v>185</v>
      </c>
      <c r="AA218" s="124" t="s">
        <v>161</v>
      </c>
      <c r="AB218" s="124" t="s">
        <v>186</v>
      </c>
      <c r="AC218" s="124" t="s">
        <v>185</v>
      </c>
      <c r="AD218" s="124" t="s">
        <v>186</v>
      </c>
      <c r="AF218" s="65"/>
      <c r="AG218" s="65"/>
      <c r="AI218" s="73"/>
    </row>
    <row r="219" spans="1:35" ht="33.75" customHeight="1" x14ac:dyDescent="0.25">
      <c r="A219" s="150">
        <v>135</v>
      </c>
      <c r="B219" s="150">
        <v>54540</v>
      </c>
      <c r="C219" s="327" t="s">
        <v>142</v>
      </c>
      <c r="D219" s="327" t="s">
        <v>143</v>
      </c>
      <c r="E219" s="151" t="s">
        <v>18</v>
      </c>
      <c r="F219" s="150">
        <v>0</v>
      </c>
      <c r="G219" s="152">
        <v>3</v>
      </c>
      <c r="H219" s="152">
        <v>3</v>
      </c>
      <c r="I219" s="153">
        <v>72151901</v>
      </c>
      <c r="J219" s="72">
        <v>110000</v>
      </c>
      <c r="K219" s="72">
        <f t="shared" ref="K219:K234" si="207">H219*J219</f>
        <v>330000</v>
      </c>
      <c r="L219" s="72">
        <v>390000</v>
      </c>
      <c r="M219" s="72">
        <f t="shared" ref="M219:M234" si="208">H219*L219</f>
        <v>1170000</v>
      </c>
      <c r="N219" s="72">
        <v>513500</v>
      </c>
      <c r="O219" s="68">
        <f t="shared" ref="O219:O234" si="209">H219*N219</f>
        <v>1540500</v>
      </c>
      <c r="P219" s="68">
        <f t="shared" ref="P219:Q234" si="210">MIN(J219,L219,N219)</f>
        <v>110000</v>
      </c>
      <c r="Q219" s="68">
        <f t="shared" si="210"/>
        <v>330000</v>
      </c>
      <c r="R219" s="68">
        <f>AVERAGE(J219,L219,N219)</f>
        <v>337833.33333333331</v>
      </c>
      <c r="S219" s="68">
        <f>MEDIAN(J219,L219,N219)</f>
        <v>390000</v>
      </c>
      <c r="T219" s="68">
        <f>GEOMEAN(J219,L219,N219)</f>
        <v>280327.63518361683</v>
      </c>
      <c r="U219" s="61">
        <f>STDEV(J219,L219,N219)</f>
        <v>206746.42278243497</v>
      </c>
      <c r="V219" s="69">
        <f>U219/R219</f>
        <v>0.61197757113695606</v>
      </c>
      <c r="W219" s="230">
        <f>+R219</f>
        <v>337833.33333333331</v>
      </c>
      <c r="X219" s="230">
        <f t="shared" ref="X219:X234" si="211">H219*W219</f>
        <v>1013500</v>
      </c>
      <c r="Y219" s="220" t="s">
        <v>166</v>
      </c>
      <c r="Z219" s="231">
        <v>1</v>
      </c>
      <c r="AA219" s="231">
        <f>W219*Z219</f>
        <v>337833.33333333331</v>
      </c>
      <c r="AB219" s="233">
        <v>0.33329999999999999</v>
      </c>
      <c r="AC219" s="231">
        <f>H219-Z219</f>
        <v>2</v>
      </c>
      <c r="AD219" s="233">
        <v>0.66669999999999996</v>
      </c>
      <c r="AF219" s="65">
        <f>Z219*100/H219</f>
        <v>33.333333333333336</v>
      </c>
      <c r="AG219" s="65">
        <f t="shared" si="189"/>
        <v>66.666666666666657</v>
      </c>
      <c r="AH219" s="64">
        <v>1</v>
      </c>
      <c r="AI219" s="73">
        <f t="shared" si="190"/>
        <v>337833.33333333331</v>
      </c>
    </row>
    <row r="220" spans="1:35" ht="22.5" customHeight="1" x14ac:dyDescent="0.25">
      <c r="A220" s="150">
        <v>136</v>
      </c>
      <c r="B220" s="150">
        <v>54560</v>
      </c>
      <c r="C220" s="328" t="s">
        <v>29</v>
      </c>
      <c r="D220" s="328" t="s">
        <v>30</v>
      </c>
      <c r="E220" s="151" t="s">
        <v>31</v>
      </c>
      <c r="F220" s="150">
        <v>0</v>
      </c>
      <c r="G220" s="152">
        <v>4</v>
      </c>
      <c r="H220" s="152">
        <v>4</v>
      </c>
      <c r="I220" s="153">
        <v>72151901</v>
      </c>
      <c r="J220" s="68">
        <v>38000</v>
      </c>
      <c r="K220" s="68">
        <f t="shared" si="207"/>
        <v>152000</v>
      </c>
      <c r="L220" s="68">
        <v>19500</v>
      </c>
      <c r="M220" s="68">
        <f t="shared" si="208"/>
        <v>78000</v>
      </c>
      <c r="N220" s="68">
        <v>48698</v>
      </c>
      <c r="O220" s="68">
        <f t="shared" si="209"/>
        <v>194792</v>
      </c>
      <c r="P220" s="68">
        <f t="shared" si="210"/>
        <v>19500</v>
      </c>
      <c r="Q220" s="68">
        <f t="shared" si="210"/>
        <v>78000</v>
      </c>
      <c r="R220" s="68">
        <f t="shared" ref="R220:R234" si="212">AVERAGE(J220,L220,N220)</f>
        <v>35399.333333333336</v>
      </c>
      <c r="S220" s="68">
        <f t="shared" ref="S220:S234" si="213">MEDIAN(J220,L220,N220)</f>
        <v>38000</v>
      </c>
      <c r="T220" s="68">
        <f t="shared" ref="T220:T234" si="214">GEOMEAN(J220,L220,N220)</f>
        <v>33045.305998251948</v>
      </c>
      <c r="U220" s="61">
        <f t="shared" ref="U220:U234" si="215">STDEV(J220,L220,N220)</f>
        <v>14771.709492585253</v>
      </c>
      <c r="V220" s="69">
        <f t="shared" ref="V220:V234" si="216">U220/R220</f>
        <v>0.41728778769615016</v>
      </c>
      <c r="W220" s="231">
        <f t="shared" ref="W220:W225" si="217">+P220</f>
        <v>19500</v>
      </c>
      <c r="X220" s="231">
        <f t="shared" si="211"/>
        <v>78000</v>
      </c>
      <c r="Y220" s="219" t="s">
        <v>173</v>
      </c>
      <c r="Z220" s="231">
        <v>3</v>
      </c>
      <c r="AA220" s="231">
        <f t="shared" ref="AA220:AA234" si="218">W220*Z220</f>
        <v>58500</v>
      </c>
      <c r="AB220" s="233">
        <v>0.75</v>
      </c>
      <c r="AC220" s="231">
        <f t="shared" ref="AC220:AC234" si="219">H220-Z220</f>
        <v>1</v>
      </c>
      <c r="AD220" s="233">
        <v>0.25</v>
      </c>
      <c r="AF220" s="65">
        <f>Z220*100/H220</f>
        <v>75</v>
      </c>
      <c r="AG220" s="65">
        <f t="shared" si="189"/>
        <v>25</v>
      </c>
      <c r="AH220" s="64">
        <v>3</v>
      </c>
      <c r="AI220" s="73">
        <f t="shared" si="190"/>
        <v>58500</v>
      </c>
    </row>
    <row r="221" spans="1:35" ht="20.25" customHeight="1" x14ac:dyDescent="0.25">
      <c r="A221" s="150">
        <v>137</v>
      </c>
      <c r="B221" s="150">
        <v>54560</v>
      </c>
      <c r="C221" s="328" t="s">
        <v>32</v>
      </c>
      <c r="D221" s="328" t="s">
        <v>30</v>
      </c>
      <c r="E221" s="151" t="s">
        <v>31</v>
      </c>
      <c r="F221" s="150">
        <v>0</v>
      </c>
      <c r="G221" s="152">
        <v>2</v>
      </c>
      <c r="H221" s="152">
        <v>2</v>
      </c>
      <c r="I221" s="153">
        <v>72151901</v>
      </c>
      <c r="J221" s="68">
        <v>38000</v>
      </c>
      <c r="K221" s="68">
        <f t="shared" si="207"/>
        <v>76000</v>
      </c>
      <c r="L221" s="68">
        <v>19500</v>
      </c>
      <c r="M221" s="68">
        <f t="shared" si="208"/>
        <v>39000</v>
      </c>
      <c r="N221" s="68">
        <v>43898</v>
      </c>
      <c r="O221" s="68">
        <f t="shared" si="209"/>
        <v>87796</v>
      </c>
      <c r="P221" s="68">
        <f t="shared" si="210"/>
        <v>19500</v>
      </c>
      <c r="Q221" s="68">
        <f t="shared" si="210"/>
        <v>39000</v>
      </c>
      <c r="R221" s="68">
        <f t="shared" si="212"/>
        <v>33799.333333333336</v>
      </c>
      <c r="S221" s="68">
        <f t="shared" si="213"/>
        <v>38000</v>
      </c>
      <c r="T221" s="68">
        <f t="shared" si="214"/>
        <v>31921.820220821992</v>
      </c>
      <c r="U221" s="61">
        <f t="shared" si="215"/>
        <v>12729.878292164982</v>
      </c>
      <c r="V221" s="69">
        <f t="shared" si="216"/>
        <v>0.37663104673164111</v>
      </c>
      <c r="W221" s="231">
        <f t="shared" si="217"/>
        <v>19500</v>
      </c>
      <c r="X221" s="231">
        <f t="shared" si="211"/>
        <v>39000</v>
      </c>
      <c r="Y221" s="219" t="s">
        <v>173</v>
      </c>
      <c r="Z221" s="231">
        <v>1</v>
      </c>
      <c r="AA221" s="231">
        <f t="shared" si="218"/>
        <v>19500</v>
      </c>
      <c r="AB221" s="233">
        <v>0.5</v>
      </c>
      <c r="AC221" s="231">
        <f t="shared" si="219"/>
        <v>1</v>
      </c>
      <c r="AD221" s="233">
        <v>0.5</v>
      </c>
      <c r="AF221" s="65">
        <f>Z221*100/H221</f>
        <v>50</v>
      </c>
      <c r="AG221" s="65">
        <f t="shared" si="189"/>
        <v>50</v>
      </c>
      <c r="AH221" s="64">
        <v>1</v>
      </c>
      <c r="AI221" s="73">
        <f t="shared" si="190"/>
        <v>19500</v>
      </c>
    </row>
    <row r="222" spans="1:35" ht="22.5" customHeight="1" x14ac:dyDescent="0.25">
      <c r="A222" s="150">
        <v>138</v>
      </c>
      <c r="B222" s="150">
        <v>54560</v>
      </c>
      <c r="C222" s="328" t="s">
        <v>33</v>
      </c>
      <c r="D222" s="328" t="s">
        <v>30</v>
      </c>
      <c r="E222" s="151" t="s">
        <v>31</v>
      </c>
      <c r="F222" s="150">
        <v>0</v>
      </c>
      <c r="G222" s="152">
        <v>4</v>
      </c>
      <c r="H222" s="152">
        <v>4</v>
      </c>
      <c r="I222" s="153">
        <v>72151901</v>
      </c>
      <c r="J222" s="68">
        <v>38000</v>
      </c>
      <c r="K222" s="68">
        <f t="shared" si="207"/>
        <v>152000</v>
      </c>
      <c r="L222" s="68">
        <v>19500</v>
      </c>
      <c r="M222" s="68">
        <f t="shared" si="208"/>
        <v>78000</v>
      </c>
      <c r="N222" s="68">
        <v>43898</v>
      </c>
      <c r="O222" s="68">
        <f t="shared" si="209"/>
        <v>175592</v>
      </c>
      <c r="P222" s="68">
        <f t="shared" si="210"/>
        <v>19500</v>
      </c>
      <c r="Q222" s="68">
        <f t="shared" si="210"/>
        <v>78000</v>
      </c>
      <c r="R222" s="68">
        <f t="shared" si="212"/>
        <v>33799.333333333336</v>
      </c>
      <c r="S222" s="68">
        <f t="shared" si="213"/>
        <v>38000</v>
      </c>
      <c r="T222" s="68">
        <f t="shared" si="214"/>
        <v>31921.820220821992</v>
      </c>
      <c r="U222" s="61">
        <f t="shared" si="215"/>
        <v>12729.878292164982</v>
      </c>
      <c r="V222" s="69">
        <f t="shared" si="216"/>
        <v>0.37663104673164111</v>
      </c>
      <c r="W222" s="231">
        <f t="shared" si="217"/>
        <v>19500</v>
      </c>
      <c r="X222" s="231">
        <f t="shared" si="211"/>
        <v>78000</v>
      </c>
      <c r="Y222" s="219" t="s">
        <v>173</v>
      </c>
      <c r="Z222" s="231">
        <v>3</v>
      </c>
      <c r="AA222" s="231">
        <f t="shared" si="218"/>
        <v>58500</v>
      </c>
      <c r="AB222" s="233">
        <v>0.75</v>
      </c>
      <c r="AC222" s="231">
        <f t="shared" si="219"/>
        <v>1</v>
      </c>
      <c r="AD222" s="233">
        <v>0.25</v>
      </c>
      <c r="AF222" s="65">
        <f t="shared" si="188"/>
        <v>75</v>
      </c>
      <c r="AG222" s="65">
        <f t="shared" si="189"/>
        <v>25</v>
      </c>
      <c r="AH222" s="64">
        <v>3</v>
      </c>
      <c r="AI222" s="73">
        <f t="shared" si="190"/>
        <v>58500</v>
      </c>
    </row>
    <row r="223" spans="1:35" ht="22.5" customHeight="1" x14ac:dyDescent="0.25">
      <c r="A223" s="150">
        <v>139</v>
      </c>
      <c r="B223" s="150">
        <v>54560</v>
      </c>
      <c r="C223" s="328" t="s">
        <v>34</v>
      </c>
      <c r="D223" s="328" t="s">
        <v>30</v>
      </c>
      <c r="E223" s="151" t="s">
        <v>31</v>
      </c>
      <c r="F223" s="150">
        <v>0</v>
      </c>
      <c r="G223" s="152">
        <v>31</v>
      </c>
      <c r="H223" s="152">
        <v>31</v>
      </c>
      <c r="I223" s="153">
        <v>72101501</v>
      </c>
      <c r="J223" s="68">
        <v>38000</v>
      </c>
      <c r="K223" s="68">
        <f t="shared" si="207"/>
        <v>1178000</v>
      </c>
      <c r="L223" s="68">
        <v>19500</v>
      </c>
      <c r="M223" s="68">
        <f t="shared" si="208"/>
        <v>604500</v>
      </c>
      <c r="N223" s="68">
        <v>24698</v>
      </c>
      <c r="O223" s="68">
        <f t="shared" si="209"/>
        <v>765638</v>
      </c>
      <c r="P223" s="68">
        <f t="shared" si="210"/>
        <v>19500</v>
      </c>
      <c r="Q223" s="68">
        <f>MIN(K223,M223,O223)</f>
        <v>604500</v>
      </c>
      <c r="R223" s="68">
        <f>AVERAGE(J223,L223,N223)</f>
        <v>27399.333333333332</v>
      </c>
      <c r="S223" s="68">
        <f t="shared" si="213"/>
        <v>24698</v>
      </c>
      <c r="T223" s="68">
        <f t="shared" si="214"/>
        <v>26352.793854413827</v>
      </c>
      <c r="U223" s="61">
        <f t="shared" si="215"/>
        <v>9541.2473677886192</v>
      </c>
      <c r="V223" s="69">
        <f t="shared" si="216"/>
        <v>0.34822917958302951</v>
      </c>
      <c r="W223" s="231">
        <f t="shared" si="217"/>
        <v>19500</v>
      </c>
      <c r="X223" s="231">
        <f t="shared" si="211"/>
        <v>604500</v>
      </c>
      <c r="Y223" s="219" t="s">
        <v>173</v>
      </c>
      <c r="Z223" s="231">
        <v>15</v>
      </c>
      <c r="AA223" s="231">
        <f t="shared" si="218"/>
        <v>292500</v>
      </c>
      <c r="AB223" s="233">
        <v>0.4839</v>
      </c>
      <c r="AC223" s="231">
        <f t="shared" si="219"/>
        <v>16</v>
      </c>
      <c r="AD223" s="233">
        <v>0.5161</v>
      </c>
      <c r="AF223" s="65">
        <f t="shared" si="188"/>
        <v>48.387096774193552</v>
      </c>
      <c r="AG223" s="65">
        <f t="shared" si="189"/>
        <v>51.612903225806448</v>
      </c>
      <c r="AH223" s="64">
        <v>15</v>
      </c>
      <c r="AI223" s="73">
        <f t="shared" si="190"/>
        <v>292500</v>
      </c>
    </row>
    <row r="224" spans="1:35" ht="22.5" customHeight="1" x14ac:dyDescent="0.25">
      <c r="A224" s="150">
        <v>140</v>
      </c>
      <c r="B224" s="150">
        <v>54560</v>
      </c>
      <c r="C224" s="328" t="s">
        <v>111</v>
      </c>
      <c r="D224" s="328"/>
      <c r="E224" s="151" t="s">
        <v>18</v>
      </c>
      <c r="F224" s="150">
        <v>0</v>
      </c>
      <c r="G224" s="152">
        <v>54.6</v>
      </c>
      <c r="H224" s="152">
        <v>54.6</v>
      </c>
      <c r="I224" s="153">
        <v>72101501</v>
      </c>
      <c r="J224" s="68">
        <v>12000</v>
      </c>
      <c r="K224" s="68">
        <f t="shared" si="207"/>
        <v>655200</v>
      </c>
      <c r="L224" s="68">
        <v>15600</v>
      </c>
      <c r="M224" s="68">
        <f t="shared" si="208"/>
        <v>851760</v>
      </c>
      <c r="N224" s="68">
        <v>25287</v>
      </c>
      <c r="O224" s="68">
        <f t="shared" si="209"/>
        <v>1380670.2</v>
      </c>
      <c r="P224" s="68">
        <f t="shared" si="210"/>
        <v>12000</v>
      </c>
      <c r="Q224" s="68">
        <f t="shared" si="210"/>
        <v>655200</v>
      </c>
      <c r="R224" s="68">
        <f t="shared" si="212"/>
        <v>17629</v>
      </c>
      <c r="S224" s="68">
        <f t="shared" si="213"/>
        <v>15600</v>
      </c>
      <c r="T224" s="68">
        <f t="shared" si="214"/>
        <v>16790.658071529262</v>
      </c>
      <c r="U224" s="61">
        <f t="shared" si="215"/>
        <v>6871.9519061180863</v>
      </c>
      <c r="V224" s="69">
        <f t="shared" si="216"/>
        <v>0.38980951308174522</v>
      </c>
      <c r="W224" s="231">
        <f t="shared" si="217"/>
        <v>12000</v>
      </c>
      <c r="X224" s="231">
        <f t="shared" si="211"/>
        <v>655200</v>
      </c>
      <c r="Y224" s="219" t="s">
        <v>173</v>
      </c>
      <c r="Z224" s="231">
        <v>27.3</v>
      </c>
      <c r="AA224" s="231">
        <f t="shared" si="218"/>
        <v>327600</v>
      </c>
      <c r="AB224" s="233">
        <v>0.5</v>
      </c>
      <c r="AC224" s="231">
        <f t="shared" si="219"/>
        <v>27.3</v>
      </c>
      <c r="AD224" s="233">
        <v>0.5</v>
      </c>
      <c r="AF224" s="65">
        <f t="shared" si="188"/>
        <v>50</v>
      </c>
      <c r="AG224" s="65">
        <f t="shared" si="189"/>
        <v>50</v>
      </c>
      <c r="AH224" s="64">
        <v>27.3</v>
      </c>
      <c r="AI224" s="73">
        <f t="shared" si="190"/>
        <v>327600</v>
      </c>
    </row>
    <row r="225" spans="1:35" ht="27" customHeight="1" x14ac:dyDescent="0.25">
      <c r="A225" s="150">
        <v>141</v>
      </c>
      <c r="B225" s="150">
        <v>54560</v>
      </c>
      <c r="C225" s="328" t="s">
        <v>112</v>
      </c>
      <c r="D225" s="328" t="s">
        <v>113</v>
      </c>
      <c r="E225" s="151" t="s">
        <v>18</v>
      </c>
      <c r="F225" s="150">
        <v>0</v>
      </c>
      <c r="G225" s="152">
        <v>20</v>
      </c>
      <c r="H225" s="152">
        <v>20</v>
      </c>
      <c r="I225" s="153">
        <v>72101501</v>
      </c>
      <c r="J225" s="68">
        <v>20000</v>
      </c>
      <c r="K225" s="68">
        <f t="shared" si="207"/>
        <v>400000</v>
      </c>
      <c r="L225" s="68">
        <v>28600</v>
      </c>
      <c r="M225" s="68">
        <f t="shared" si="208"/>
        <v>572000</v>
      </c>
      <c r="N225" s="68">
        <v>37202</v>
      </c>
      <c r="O225" s="68">
        <f t="shared" si="209"/>
        <v>744040</v>
      </c>
      <c r="P225" s="68">
        <f t="shared" si="210"/>
        <v>20000</v>
      </c>
      <c r="Q225" s="68">
        <f t="shared" si="210"/>
        <v>400000</v>
      </c>
      <c r="R225" s="68">
        <f t="shared" si="212"/>
        <v>28600.666666666668</v>
      </c>
      <c r="S225" s="68">
        <f t="shared" si="213"/>
        <v>28600</v>
      </c>
      <c r="T225" s="68">
        <f t="shared" si="214"/>
        <v>27711.121705305599</v>
      </c>
      <c r="U225" s="61">
        <f t="shared" si="215"/>
        <v>8601.0000193775868</v>
      </c>
      <c r="V225" s="69">
        <f t="shared" si="216"/>
        <v>0.30072725645244586</v>
      </c>
      <c r="W225" s="231">
        <f t="shared" si="217"/>
        <v>20000</v>
      </c>
      <c r="X225" s="231">
        <f t="shared" si="211"/>
        <v>400000</v>
      </c>
      <c r="Y225" s="219" t="s">
        <v>173</v>
      </c>
      <c r="Z225" s="231">
        <v>10</v>
      </c>
      <c r="AA225" s="231">
        <f t="shared" si="218"/>
        <v>200000</v>
      </c>
      <c r="AB225" s="233">
        <v>0.5</v>
      </c>
      <c r="AC225" s="231">
        <f t="shared" si="219"/>
        <v>10</v>
      </c>
      <c r="AD225" s="233">
        <v>0.5</v>
      </c>
      <c r="AF225" s="65">
        <f t="shared" si="188"/>
        <v>50</v>
      </c>
      <c r="AG225" s="65">
        <f t="shared" si="189"/>
        <v>50</v>
      </c>
      <c r="AH225" s="64">
        <v>10</v>
      </c>
      <c r="AI225" s="73">
        <f t="shared" si="190"/>
        <v>200000</v>
      </c>
    </row>
    <row r="226" spans="1:35" ht="32.25" customHeight="1" x14ac:dyDescent="0.25">
      <c r="A226" s="150">
        <v>142</v>
      </c>
      <c r="B226" s="150">
        <v>54540</v>
      </c>
      <c r="C226" s="327" t="s">
        <v>144</v>
      </c>
      <c r="D226" s="327" t="s">
        <v>145</v>
      </c>
      <c r="E226" s="151" t="s">
        <v>26</v>
      </c>
      <c r="F226" s="150">
        <v>0</v>
      </c>
      <c r="G226" s="152">
        <v>1.68</v>
      </c>
      <c r="H226" s="152">
        <v>1.68</v>
      </c>
      <c r="I226" s="153">
        <v>72151901</v>
      </c>
      <c r="J226" s="68">
        <v>432000</v>
      </c>
      <c r="K226" s="68">
        <f t="shared" si="207"/>
        <v>725760</v>
      </c>
      <c r="L226" s="68">
        <v>84500</v>
      </c>
      <c r="M226" s="68">
        <f t="shared" si="208"/>
        <v>141960</v>
      </c>
      <c r="N226" s="68">
        <v>338514</v>
      </c>
      <c r="O226" s="68">
        <f t="shared" si="209"/>
        <v>568703.52</v>
      </c>
      <c r="P226" s="68">
        <f t="shared" si="210"/>
        <v>84500</v>
      </c>
      <c r="Q226" s="68">
        <f t="shared" si="210"/>
        <v>141960</v>
      </c>
      <c r="R226" s="68">
        <f t="shared" si="212"/>
        <v>285004.66666666669</v>
      </c>
      <c r="S226" s="68">
        <f t="shared" si="213"/>
        <v>338514</v>
      </c>
      <c r="T226" s="68">
        <f t="shared" si="214"/>
        <v>231191.76654786919</v>
      </c>
      <c r="U226" s="61">
        <f t="shared" si="215"/>
        <v>179823.5220023602</v>
      </c>
      <c r="V226" s="69">
        <f t="shared" si="216"/>
        <v>0.6309493949889482</v>
      </c>
      <c r="W226" s="231">
        <f t="shared" ref="W226:W232" si="220">+R226</f>
        <v>285004.66666666669</v>
      </c>
      <c r="X226" s="231">
        <f t="shared" si="211"/>
        <v>478807.84</v>
      </c>
      <c r="Y226" s="220" t="s">
        <v>166</v>
      </c>
      <c r="Z226" s="231">
        <v>1.68</v>
      </c>
      <c r="AA226" s="231">
        <f t="shared" si="218"/>
        <v>478807.84</v>
      </c>
      <c r="AB226" s="233">
        <v>1</v>
      </c>
      <c r="AC226" s="231">
        <f t="shared" si="219"/>
        <v>0</v>
      </c>
      <c r="AD226" s="233">
        <v>0</v>
      </c>
      <c r="AF226" s="65">
        <f t="shared" si="188"/>
        <v>100</v>
      </c>
      <c r="AG226" s="65">
        <f t="shared" si="189"/>
        <v>0</v>
      </c>
      <c r="AH226" s="64">
        <v>1.68</v>
      </c>
      <c r="AI226" s="73">
        <f t="shared" si="190"/>
        <v>478807.84</v>
      </c>
    </row>
    <row r="227" spans="1:35" ht="29.25" customHeight="1" x14ac:dyDescent="0.25">
      <c r="A227" s="150">
        <v>143</v>
      </c>
      <c r="B227" s="150">
        <v>54560</v>
      </c>
      <c r="C227" s="327" t="s">
        <v>115</v>
      </c>
      <c r="D227" s="327"/>
      <c r="E227" s="151" t="s">
        <v>18</v>
      </c>
      <c r="F227" s="150">
        <v>0</v>
      </c>
      <c r="G227" s="152">
        <v>24</v>
      </c>
      <c r="H227" s="152">
        <v>24</v>
      </c>
      <c r="I227" s="153">
        <v>72153204</v>
      </c>
      <c r="J227" s="68">
        <v>34000</v>
      </c>
      <c r="K227" s="68">
        <f t="shared" si="207"/>
        <v>816000</v>
      </c>
      <c r="L227" s="68">
        <v>23400</v>
      </c>
      <c r="M227" s="68">
        <f t="shared" si="208"/>
        <v>561600</v>
      </c>
      <c r="N227" s="68">
        <v>51514</v>
      </c>
      <c r="O227" s="68">
        <f t="shared" si="209"/>
        <v>1236336</v>
      </c>
      <c r="P227" s="68">
        <f t="shared" si="210"/>
        <v>23400</v>
      </c>
      <c r="Q227" s="68">
        <f t="shared" si="210"/>
        <v>561600</v>
      </c>
      <c r="R227" s="68">
        <f t="shared" si="212"/>
        <v>36304.666666666664</v>
      </c>
      <c r="S227" s="68">
        <f t="shared" si="213"/>
        <v>34000</v>
      </c>
      <c r="T227" s="68">
        <f t="shared" si="214"/>
        <v>34477.837309600065</v>
      </c>
      <c r="U227" s="61">
        <f t="shared" si="215"/>
        <v>14197.988073432562</v>
      </c>
      <c r="V227" s="69">
        <f t="shared" si="216"/>
        <v>0.39107887158948978</v>
      </c>
      <c r="W227" s="231">
        <f>+P227</f>
        <v>23400</v>
      </c>
      <c r="X227" s="231">
        <f t="shared" si="211"/>
        <v>561600</v>
      </c>
      <c r="Y227" s="219" t="s">
        <v>173</v>
      </c>
      <c r="Z227" s="231">
        <v>12</v>
      </c>
      <c r="AA227" s="231">
        <f t="shared" si="218"/>
        <v>280800</v>
      </c>
      <c r="AB227" s="233">
        <v>0.5</v>
      </c>
      <c r="AC227" s="231">
        <f t="shared" si="219"/>
        <v>12</v>
      </c>
      <c r="AD227" s="233">
        <v>0.5</v>
      </c>
      <c r="AF227" s="65">
        <f t="shared" si="188"/>
        <v>50</v>
      </c>
      <c r="AG227" s="65">
        <f t="shared" si="189"/>
        <v>50</v>
      </c>
      <c r="AH227" s="64">
        <v>12</v>
      </c>
      <c r="AI227" s="73">
        <f t="shared" si="190"/>
        <v>280800</v>
      </c>
    </row>
    <row r="228" spans="1:35" ht="29.25" customHeight="1" x14ac:dyDescent="0.25">
      <c r="A228" s="150">
        <v>144</v>
      </c>
      <c r="B228" s="150">
        <v>54540</v>
      </c>
      <c r="C228" s="319" t="s">
        <v>37</v>
      </c>
      <c r="D228" s="319"/>
      <c r="E228" s="151" t="s">
        <v>18</v>
      </c>
      <c r="F228" s="150">
        <v>0</v>
      </c>
      <c r="G228" s="152">
        <v>8</v>
      </c>
      <c r="H228" s="152">
        <v>8</v>
      </c>
      <c r="I228" s="153">
        <v>72152509</v>
      </c>
      <c r="J228" s="68">
        <v>32000</v>
      </c>
      <c r="K228" s="68">
        <f t="shared" si="207"/>
        <v>256000</v>
      </c>
      <c r="L228" s="68">
        <v>65000</v>
      </c>
      <c r="M228" s="68">
        <f t="shared" si="208"/>
        <v>520000</v>
      </c>
      <c r="N228" s="68">
        <v>48682</v>
      </c>
      <c r="O228" s="68">
        <f t="shared" si="209"/>
        <v>389456</v>
      </c>
      <c r="P228" s="68">
        <f t="shared" si="210"/>
        <v>32000</v>
      </c>
      <c r="Q228" s="68">
        <f t="shared" si="210"/>
        <v>256000</v>
      </c>
      <c r="R228" s="68">
        <f t="shared" si="212"/>
        <v>48560.666666666664</v>
      </c>
      <c r="S228" s="68">
        <f t="shared" si="213"/>
        <v>48682</v>
      </c>
      <c r="T228" s="68">
        <f t="shared" si="214"/>
        <v>46609.801029343864</v>
      </c>
      <c r="U228" s="61">
        <f t="shared" si="215"/>
        <v>16500.334582466305</v>
      </c>
      <c r="V228" s="69">
        <f t="shared" si="216"/>
        <v>0.33978805718893834</v>
      </c>
      <c r="W228" s="231">
        <f>+P228</f>
        <v>32000</v>
      </c>
      <c r="X228" s="231">
        <f t="shared" si="211"/>
        <v>256000</v>
      </c>
      <c r="Y228" s="219" t="s">
        <v>173</v>
      </c>
      <c r="Z228" s="231">
        <v>4</v>
      </c>
      <c r="AA228" s="231">
        <f t="shared" si="218"/>
        <v>128000</v>
      </c>
      <c r="AB228" s="233">
        <v>0.5</v>
      </c>
      <c r="AC228" s="231">
        <f t="shared" si="219"/>
        <v>4</v>
      </c>
      <c r="AD228" s="233">
        <v>0.5</v>
      </c>
      <c r="AF228" s="65">
        <f t="shared" si="188"/>
        <v>50</v>
      </c>
      <c r="AG228" s="65">
        <f t="shared" si="189"/>
        <v>50</v>
      </c>
      <c r="AH228" s="64">
        <v>4</v>
      </c>
      <c r="AI228" s="73">
        <f t="shared" si="190"/>
        <v>128000</v>
      </c>
    </row>
    <row r="229" spans="1:35" ht="31.5" customHeight="1" x14ac:dyDescent="0.25">
      <c r="A229" s="150">
        <v>145</v>
      </c>
      <c r="B229" s="151">
        <v>54522</v>
      </c>
      <c r="C229" s="319" t="s">
        <v>38</v>
      </c>
      <c r="D229" s="319"/>
      <c r="E229" s="151" t="s">
        <v>39</v>
      </c>
      <c r="F229" s="150">
        <v>0</v>
      </c>
      <c r="G229" s="152">
        <v>23</v>
      </c>
      <c r="H229" s="152">
        <v>23</v>
      </c>
      <c r="I229" s="153">
        <v>72152601</v>
      </c>
      <c r="J229" s="68">
        <v>35000</v>
      </c>
      <c r="K229" s="68">
        <f t="shared" si="207"/>
        <v>805000</v>
      </c>
      <c r="L229" s="68">
        <v>52000</v>
      </c>
      <c r="M229" s="68">
        <f t="shared" si="208"/>
        <v>1196000</v>
      </c>
      <c r="N229" s="68">
        <v>85702</v>
      </c>
      <c r="O229" s="68">
        <f t="shared" si="209"/>
        <v>1971146</v>
      </c>
      <c r="P229" s="68">
        <f t="shared" si="210"/>
        <v>35000</v>
      </c>
      <c r="Q229" s="68">
        <f t="shared" si="210"/>
        <v>805000</v>
      </c>
      <c r="R229" s="68">
        <f t="shared" si="212"/>
        <v>57567.333333333336</v>
      </c>
      <c r="S229" s="68">
        <f t="shared" si="213"/>
        <v>52000</v>
      </c>
      <c r="T229" s="68">
        <f t="shared" si="214"/>
        <v>53829.554018620489</v>
      </c>
      <c r="U229" s="61">
        <f t="shared" si="215"/>
        <v>25805.418061588018</v>
      </c>
      <c r="V229" s="69">
        <f t="shared" si="216"/>
        <v>0.4482649545735663</v>
      </c>
      <c r="W229" s="231">
        <f>+P229</f>
        <v>35000</v>
      </c>
      <c r="X229" s="231">
        <f t="shared" si="211"/>
        <v>805000</v>
      </c>
      <c r="Y229" s="219" t="s">
        <v>173</v>
      </c>
      <c r="Z229" s="231">
        <v>11.5</v>
      </c>
      <c r="AA229" s="231">
        <f t="shared" si="218"/>
        <v>402500</v>
      </c>
      <c r="AB229" s="233">
        <v>0.5</v>
      </c>
      <c r="AC229" s="231">
        <f t="shared" si="219"/>
        <v>11.5</v>
      </c>
      <c r="AD229" s="233">
        <v>0.5</v>
      </c>
      <c r="AF229" s="65">
        <f t="shared" si="188"/>
        <v>50</v>
      </c>
      <c r="AG229" s="65">
        <f t="shared" si="189"/>
        <v>50</v>
      </c>
      <c r="AH229" s="64">
        <v>11.5</v>
      </c>
      <c r="AI229" s="73">
        <f t="shared" si="190"/>
        <v>402500</v>
      </c>
    </row>
    <row r="230" spans="1:35" ht="27.75" customHeight="1" x14ac:dyDescent="0.25">
      <c r="A230" s="150">
        <v>146</v>
      </c>
      <c r="B230" s="151">
        <v>54522</v>
      </c>
      <c r="C230" s="319" t="s">
        <v>40</v>
      </c>
      <c r="D230" s="319" t="s">
        <v>114</v>
      </c>
      <c r="E230" s="151" t="s">
        <v>18</v>
      </c>
      <c r="F230" s="150">
        <v>0</v>
      </c>
      <c r="G230" s="152">
        <v>50</v>
      </c>
      <c r="H230" s="152">
        <v>50</v>
      </c>
      <c r="I230" s="153">
        <v>72152601</v>
      </c>
      <c r="J230" s="68">
        <v>38000</v>
      </c>
      <c r="K230" s="68">
        <f t="shared" si="207"/>
        <v>1900000</v>
      </c>
      <c r="L230" s="68">
        <v>67600</v>
      </c>
      <c r="M230" s="68">
        <f t="shared" si="208"/>
        <v>3380000</v>
      </c>
      <c r="N230" s="68">
        <v>45025</v>
      </c>
      <c r="O230" s="68">
        <f t="shared" si="209"/>
        <v>2251250</v>
      </c>
      <c r="P230" s="68">
        <f t="shared" si="210"/>
        <v>38000</v>
      </c>
      <c r="Q230" s="68">
        <f t="shared" si="210"/>
        <v>1900000</v>
      </c>
      <c r="R230" s="68">
        <f t="shared" si="212"/>
        <v>50208.333333333336</v>
      </c>
      <c r="S230" s="68">
        <f t="shared" si="213"/>
        <v>45025</v>
      </c>
      <c r="T230" s="68">
        <f t="shared" si="214"/>
        <v>48722.325032866414</v>
      </c>
      <c r="U230" s="61">
        <f t="shared" si="215"/>
        <v>15465.775387394371</v>
      </c>
      <c r="V230" s="69">
        <f t="shared" si="216"/>
        <v>0.30803204091075925</v>
      </c>
      <c r="W230" s="231">
        <f>+P230</f>
        <v>38000</v>
      </c>
      <c r="X230" s="231">
        <f t="shared" si="211"/>
        <v>1900000</v>
      </c>
      <c r="Y230" s="219" t="s">
        <v>173</v>
      </c>
      <c r="Z230" s="231">
        <v>25</v>
      </c>
      <c r="AA230" s="231">
        <f t="shared" si="218"/>
        <v>950000</v>
      </c>
      <c r="AB230" s="233">
        <v>0.5</v>
      </c>
      <c r="AC230" s="231">
        <f t="shared" si="219"/>
        <v>25</v>
      </c>
      <c r="AD230" s="233">
        <v>0.5</v>
      </c>
      <c r="AF230" s="65">
        <f t="shared" si="188"/>
        <v>50</v>
      </c>
      <c r="AG230" s="65">
        <f t="shared" si="189"/>
        <v>50</v>
      </c>
      <c r="AH230" s="64">
        <v>25</v>
      </c>
      <c r="AI230" s="73">
        <f t="shared" si="190"/>
        <v>950000</v>
      </c>
    </row>
    <row r="231" spans="1:35" ht="32.25" customHeight="1" x14ac:dyDescent="0.25">
      <c r="A231" s="150">
        <v>147</v>
      </c>
      <c r="B231" s="150">
        <v>54560</v>
      </c>
      <c r="C231" s="327" t="s">
        <v>116</v>
      </c>
      <c r="D231" s="327"/>
      <c r="E231" s="151" t="s">
        <v>39</v>
      </c>
      <c r="F231" s="150">
        <v>0</v>
      </c>
      <c r="G231" s="152">
        <v>36.5</v>
      </c>
      <c r="H231" s="152">
        <v>36.5</v>
      </c>
      <c r="I231" s="153">
        <v>72151402</v>
      </c>
      <c r="J231" s="68">
        <v>18000</v>
      </c>
      <c r="K231" s="68">
        <f t="shared" si="207"/>
        <v>657000</v>
      </c>
      <c r="L231" s="68">
        <v>39000</v>
      </c>
      <c r="M231" s="68">
        <f t="shared" si="208"/>
        <v>1423500</v>
      </c>
      <c r="N231" s="68">
        <v>9502</v>
      </c>
      <c r="O231" s="68">
        <f t="shared" si="209"/>
        <v>346823</v>
      </c>
      <c r="P231" s="68">
        <f t="shared" si="210"/>
        <v>9502</v>
      </c>
      <c r="Q231" s="68">
        <f t="shared" si="210"/>
        <v>346823</v>
      </c>
      <c r="R231" s="68">
        <f t="shared" si="212"/>
        <v>22167.333333333332</v>
      </c>
      <c r="S231" s="68">
        <f t="shared" si="213"/>
        <v>18000</v>
      </c>
      <c r="T231" s="68">
        <f t="shared" si="214"/>
        <v>18824.236885940194</v>
      </c>
      <c r="U231" s="61">
        <f t="shared" si="215"/>
        <v>15184.136502723273</v>
      </c>
      <c r="V231" s="69">
        <f t="shared" si="216"/>
        <v>0.68497803837733939</v>
      </c>
      <c r="W231" s="231">
        <f t="shared" si="220"/>
        <v>22167.333333333332</v>
      </c>
      <c r="X231" s="231">
        <f t="shared" si="211"/>
        <v>809107.66666666663</v>
      </c>
      <c r="Y231" s="220" t="s">
        <v>166</v>
      </c>
      <c r="Z231" s="231">
        <v>36.5</v>
      </c>
      <c r="AA231" s="231">
        <f t="shared" si="218"/>
        <v>809107.66666666663</v>
      </c>
      <c r="AB231" s="233">
        <v>1</v>
      </c>
      <c r="AC231" s="231">
        <f t="shared" si="219"/>
        <v>0</v>
      </c>
      <c r="AD231" s="233">
        <v>0</v>
      </c>
      <c r="AF231" s="65">
        <f>Z231*100/H231</f>
        <v>100</v>
      </c>
      <c r="AG231" s="65">
        <f t="shared" si="189"/>
        <v>0</v>
      </c>
      <c r="AH231" s="143">
        <v>36.5</v>
      </c>
      <c r="AI231" s="73">
        <f t="shared" si="190"/>
        <v>809107.66666666663</v>
      </c>
    </row>
    <row r="232" spans="1:35" ht="30" customHeight="1" x14ac:dyDescent="0.25">
      <c r="A232" s="150">
        <v>148</v>
      </c>
      <c r="B232" s="150">
        <v>54560</v>
      </c>
      <c r="C232" s="319" t="s">
        <v>45</v>
      </c>
      <c r="D232" s="319" t="s">
        <v>46</v>
      </c>
      <c r="E232" s="151" t="s">
        <v>18</v>
      </c>
      <c r="F232" s="150">
        <v>0</v>
      </c>
      <c r="G232" s="152">
        <v>6</v>
      </c>
      <c r="H232" s="152">
        <v>6</v>
      </c>
      <c r="I232" s="153">
        <v>72101501</v>
      </c>
      <c r="J232" s="68">
        <v>48000</v>
      </c>
      <c r="K232" s="68">
        <f t="shared" si="207"/>
        <v>288000</v>
      </c>
      <c r="L232" s="68">
        <v>78000</v>
      </c>
      <c r="M232" s="68">
        <f t="shared" si="208"/>
        <v>468000</v>
      </c>
      <c r="N232" s="68">
        <v>196043</v>
      </c>
      <c r="O232" s="68">
        <f t="shared" si="209"/>
        <v>1176258</v>
      </c>
      <c r="P232" s="68">
        <f t="shared" si="210"/>
        <v>48000</v>
      </c>
      <c r="Q232" s="68">
        <f t="shared" si="210"/>
        <v>288000</v>
      </c>
      <c r="R232" s="68">
        <f t="shared" si="212"/>
        <v>107347.66666666667</v>
      </c>
      <c r="S232" s="68">
        <f t="shared" si="213"/>
        <v>78000</v>
      </c>
      <c r="T232" s="68">
        <f t="shared" si="214"/>
        <v>90204.677872711822</v>
      </c>
      <c r="U232" s="61">
        <f t="shared" si="215"/>
        <v>78263.315904281306</v>
      </c>
      <c r="V232" s="69">
        <f t="shared" si="216"/>
        <v>0.72906396882665947</v>
      </c>
      <c r="W232" s="231">
        <f t="shared" si="220"/>
        <v>107347.66666666667</v>
      </c>
      <c r="X232" s="231">
        <f t="shared" si="211"/>
        <v>644086</v>
      </c>
      <c r="Y232" s="220" t="s">
        <v>166</v>
      </c>
      <c r="Z232" s="231">
        <v>3</v>
      </c>
      <c r="AA232" s="231">
        <f t="shared" si="218"/>
        <v>322043</v>
      </c>
      <c r="AB232" s="233">
        <v>0.5</v>
      </c>
      <c r="AC232" s="231">
        <f t="shared" si="219"/>
        <v>3</v>
      </c>
      <c r="AD232" s="233">
        <v>0.5</v>
      </c>
      <c r="AF232" s="65">
        <f t="shared" si="188"/>
        <v>50</v>
      </c>
      <c r="AG232" s="65">
        <f t="shared" si="189"/>
        <v>50</v>
      </c>
      <c r="AH232" s="64">
        <v>3</v>
      </c>
      <c r="AI232" s="73">
        <f t="shared" si="190"/>
        <v>322043</v>
      </c>
    </row>
    <row r="233" spans="1:35" ht="23.25" customHeight="1" x14ac:dyDescent="0.25">
      <c r="A233" s="150">
        <v>149</v>
      </c>
      <c r="B233" s="151">
        <v>54522</v>
      </c>
      <c r="C233" s="328" t="s">
        <v>117</v>
      </c>
      <c r="D233" s="328" t="s">
        <v>118</v>
      </c>
      <c r="E233" s="151" t="s">
        <v>18</v>
      </c>
      <c r="F233" s="150">
        <v>0</v>
      </c>
      <c r="G233" s="152">
        <v>104</v>
      </c>
      <c r="H233" s="152">
        <v>104</v>
      </c>
      <c r="I233" s="153">
        <v>72152605</v>
      </c>
      <c r="J233" s="68">
        <v>58000</v>
      </c>
      <c r="K233" s="68">
        <f t="shared" si="207"/>
        <v>6032000</v>
      </c>
      <c r="L233" s="68">
        <v>39000</v>
      </c>
      <c r="M233" s="68">
        <f t="shared" si="208"/>
        <v>4056000</v>
      </c>
      <c r="N233" s="68">
        <v>75460</v>
      </c>
      <c r="O233" s="68">
        <f t="shared" si="209"/>
        <v>7847840</v>
      </c>
      <c r="P233" s="68">
        <f t="shared" si="210"/>
        <v>39000</v>
      </c>
      <c r="Q233" s="68">
        <f t="shared" si="210"/>
        <v>4056000</v>
      </c>
      <c r="R233" s="68">
        <f t="shared" si="212"/>
        <v>57486.666666666664</v>
      </c>
      <c r="S233" s="68">
        <f t="shared" si="213"/>
        <v>58000</v>
      </c>
      <c r="T233" s="68">
        <f t="shared" si="214"/>
        <v>55471.486042914912</v>
      </c>
      <c r="U233" s="61">
        <f t="shared" si="215"/>
        <v>18235.419746562813</v>
      </c>
      <c r="V233" s="69">
        <f t="shared" si="216"/>
        <v>0.31721129096421458</v>
      </c>
      <c r="W233" s="231">
        <f>+P233</f>
        <v>39000</v>
      </c>
      <c r="X233" s="231">
        <f t="shared" si="211"/>
        <v>4056000</v>
      </c>
      <c r="Y233" s="219" t="s">
        <v>173</v>
      </c>
      <c r="Z233" s="231">
        <v>52</v>
      </c>
      <c r="AA233" s="231">
        <f t="shared" si="218"/>
        <v>2028000</v>
      </c>
      <c r="AB233" s="233">
        <v>0.5</v>
      </c>
      <c r="AC233" s="231">
        <f t="shared" si="219"/>
        <v>52</v>
      </c>
      <c r="AD233" s="233">
        <v>0.5</v>
      </c>
      <c r="AF233" s="65">
        <f t="shared" si="188"/>
        <v>50</v>
      </c>
      <c r="AG233" s="65">
        <f t="shared" si="189"/>
        <v>50</v>
      </c>
      <c r="AH233" s="64">
        <v>52</v>
      </c>
      <c r="AI233" s="73">
        <f t="shared" si="190"/>
        <v>2028000</v>
      </c>
    </row>
    <row r="234" spans="1:35" ht="45.75" customHeight="1" x14ac:dyDescent="0.25">
      <c r="A234" s="150">
        <v>150</v>
      </c>
      <c r="B234" s="150">
        <v>54560</v>
      </c>
      <c r="C234" s="328" t="s">
        <v>109</v>
      </c>
      <c r="D234" s="328" t="s">
        <v>110</v>
      </c>
      <c r="E234" s="151" t="s">
        <v>18</v>
      </c>
      <c r="F234" s="150">
        <v>0</v>
      </c>
      <c r="G234" s="152">
        <v>55</v>
      </c>
      <c r="H234" s="152">
        <v>55</v>
      </c>
      <c r="I234" s="153">
        <v>72152504</v>
      </c>
      <c r="J234" s="68">
        <v>65000</v>
      </c>
      <c r="K234" s="68">
        <f t="shared" si="207"/>
        <v>3575000</v>
      </c>
      <c r="L234" s="68">
        <v>104000</v>
      </c>
      <c r="M234" s="68">
        <f t="shared" si="208"/>
        <v>5720000</v>
      </c>
      <c r="N234" s="68">
        <v>79300</v>
      </c>
      <c r="O234" s="68">
        <f t="shared" si="209"/>
        <v>4361500</v>
      </c>
      <c r="P234" s="68">
        <f t="shared" si="210"/>
        <v>65000</v>
      </c>
      <c r="Q234" s="68">
        <f t="shared" si="210"/>
        <v>3575000</v>
      </c>
      <c r="R234" s="68">
        <f t="shared" si="212"/>
        <v>82766.666666666672</v>
      </c>
      <c r="S234" s="68">
        <f t="shared" si="213"/>
        <v>79300</v>
      </c>
      <c r="T234" s="68">
        <f t="shared" si="214"/>
        <v>81234.397003841164</v>
      </c>
      <c r="U234" s="61">
        <f t="shared" si="215"/>
        <v>19729.757558909179</v>
      </c>
      <c r="V234" s="69">
        <f t="shared" si="216"/>
        <v>0.23837806152528207</v>
      </c>
      <c r="W234" s="231">
        <f>+P234</f>
        <v>65000</v>
      </c>
      <c r="X234" s="231">
        <f t="shared" si="211"/>
        <v>3575000</v>
      </c>
      <c r="Y234" s="219" t="s">
        <v>173</v>
      </c>
      <c r="Z234" s="231">
        <v>27.5</v>
      </c>
      <c r="AA234" s="231">
        <f t="shared" si="218"/>
        <v>1787500</v>
      </c>
      <c r="AB234" s="233">
        <v>0.5</v>
      </c>
      <c r="AC234" s="231">
        <f t="shared" si="219"/>
        <v>27.5</v>
      </c>
      <c r="AD234" s="233">
        <v>0.5</v>
      </c>
      <c r="AF234" s="65">
        <f t="shared" si="188"/>
        <v>50</v>
      </c>
      <c r="AG234" s="65">
        <f t="shared" si="189"/>
        <v>50</v>
      </c>
      <c r="AH234" s="64">
        <v>27.5</v>
      </c>
      <c r="AI234" s="73">
        <f t="shared" si="190"/>
        <v>1787500</v>
      </c>
    </row>
    <row r="235" spans="1:35" x14ac:dyDescent="0.25">
      <c r="A235" s="343"/>
      <c r="B235" s="343"/>
      <c r="C235" s="343"/>
      <c r="D235" s="343"/>
      <c r="E235" s="343"/>
      <c r="F235" s="343"/>
      <c r="G235" s="343"/>
      <c r="H235" s="343"/>
      <c r="I235" s="343"/>
      <c r="J235" s="78"/>
      <c r="K235" s="78"/>
      <c r="L235" s="78"/>
      <c r="M235" s="78"/>
      <c r="N235" s="78"/>
      <c r="O235" s="78"/>
      <c r="P235" s="78"/>
      <c r="Q235" s="78"/>
      <c r="R235" s="74"/>
      <c r="S235" s="74"/>
      <c r="T235" s="74"/>
      <c r="U235" s="74"/>
      <c r="V235" s="74"/>
      <c r="W235" s="74"/>
      <c r="X235" s="74"/>
      <c r="Y235" s="74"/>
      <c r="AF235" s="65"/>
      <c r="AG235" s="65"/>
      <c r="AI235" s="73"/>
    </row>
    <row r="236" spans="1:35" x14ac:dyDescent="0.25">
      <c r="A236" s="320" t="s">
        <v>2</v>
      </c>
      <c r="B236" s="320"/>
      <c r="C236" s="320"/>
      <c r="D236" s="320"/>
      <c r="E236" s="320" t="s">
        <v>3</v>
      </c>
      <c r="F236" s="320"/>
      <c r="G236" s="320" t="s">
        <v>4</v>
      </c>
      <c r="H236" s="320"/>
      <c r="I236" s="320"/>
      <c r="J236" s="78"/>
      <c r="K236" s="78"/>
      <c r="L236" s="78"/>
      <c r="M236" s="78"/>
      <c r="N236" s="78"/>
      <c r="O236" s="78"/>
      <c r="P236" s="78"/>
      <c r="Q236" s="78"/>
      <c r="R236" s="74"/>
      <c r="S236" s="74"/>
      <c r="T236" s="74"/>
      <c r="U236" s="74"/>
      <c r="V236" s="74"/>
      <c r="W236" s="74"/>
      <c r="X236" s="74"/>
      <c r="Y236" s="74"/>
      <c r="AF236" s="65"/>
      <c r="AG236" s="65"/>
      <c r="AI236" s="73"/>
    </row>
    <row r="237" spans="1:35" ht="15" customHeight="1" x14ac:dyDescent="0.25">
      <c r="A237" s="320" t="s">
        <v>51</v>
      </c>
      <c r="B237" s="320"/>
      <c r="C237" s="320"/>
      <c r="D237" s="320"/>
      <c r="E237" s="320" t="s">
        <v>52</v>
      </c>
      <c r="F237" s="320"/>
      <c r="G237" s="320"/>
      <c r="H237" s="320"/>
      <c r="I237" s="320"/>
      <c r="J237" s="273" t="s">
        <v>162</v>
      </c>
      <c r="K237" s="262"/>
      <c r="L237" s="263" t="s">
        <v>164</v>
      </c>
      <c r="M237" s="263"/>
      <c r="N237" s="264" t="s">
        <v>163</v>
      </c>
      <c r="O237" s="264"/>
      <c r="P237" s="265" t="s">
        <v>159</v>
      </c>
      <c r="Q237" s="265"/>
      <c r="R237" s="266" t="s">
        <v>166</v>
      </c>
      <c r="S237" s="331" t="s">
        <v>167</v>
      </c>
      <c r="T237" s="331" t="s">
        <v>168</v>
      </c>
      <c r="U237" s="331" t="s">
        <v>169</v>
      </c>
      <c r="V237" s="323" t="s">
        <v>174</v>
      </c>
      <c r="W237" s="325" t="s">
        <v>190</v>
      </c>
      <c r="X237" s="133"/>
      <c r="Y237" s="326" t="s">
        <v>171</v>
      </c>
      <c r="Z237" s="300" t="s">
        <v>183</v>
      </c>
      <c r="AA237" s="301"/>
      <c r="AB237" s="302"/>
      <c r="AC237" s="303" t="s">
        <v>184</v>
      </c>
      <c r="AD237" s="303"/>
      <c r="AF237" s="65"/>
      <c r="AG237" s="65"/>
      <c r="AI237" s="73"/>
    </row>
    <row r="238" spans="1:35" ht="25.5" customHeight="1" x14ac:dyDescent="0.25">
      <c r="A238" s="146" t="s">
        <v>7</v>
      </c>
      <c r="B238" s="147" t="s">
        <v>8</v>
      </c>
      <c r="C238" s="320" t="s">
        <v>9</v>
      </c>
      <c r="D238" s="320"/>
      <c r="E238" s="147" t="s">
        <v>10</v>
      </c>
      <c r="F238" s="148" t="s">
        <v>11</v>
      </c>
      <c r="G238" s="147" t="s">
        <v>12</v>
      </c>
      <c r="H238" s="148" t="s">
        <v>13</v>
      </c>
      <c r="I238" s="147" t="s">
        <v>14</v>
      </c>
      <c r="J238" s="121" t="s">
        <v>160</v>
      </c>
      <c r="K238" s="121" t="s">
        <v>161</v>
      </c>
      <c r="L238" s="122" t="s">
        <v>160</v>
      </c>
      <c r="M238" s="122" t="s">
        <v>161</v>
      </c>
      <c r="N238" s="123" t="s">
        <v>160</v>
      </c>
      <c r="O238" s="123" t="s">
        <v>161</v>
      </c>
      <c r="P238" s="76" t="s">
        <v>160</v>
      </c>
      <c r="Q238" s="76" t="s">
        <v>161</v>
      </c>
      <c r="R238" s="266"/>
      <c r="S238" s="331"/>
      <c r="T238" s="331"/>
      <c r="U238" s="331"/>
      <c r="V238" s="324"/>
      <c r="W238" s="325"/>
      <c r="X238" s="134" t="s">
        <v>161</v>
      </c>
      <c r="Y238" s="326"/>
      <c r="Z238" s="124" t="s">
        <v>185</v>
      </c>
      <c r="AA238" s="124" t="s">
        <v>161</v>
      </c>
      <c r="AB238" s="124" t="s">
        <v>186</v>
      </c>
      <c r="AC238" s="124" t="s">
        <v>185</v>
      </c>
      <c r="AD238" s="124" t="s">
        <v>186</v>
      </c>
      <c r="AF238" s="65"/>
      <c r="AG238" s="65"/>
      <c r="AI238" s="73"/>
    </row>
    <row r="239" spans="1:35" ht="46.5" customHeight="1" x14ac:dyDescent="0.25">
      <c r="A239" s="150">
        <v>151</v>
      </c>
      <c r="B239" s="151">
        <v>54611</v>
      </c>
      <c r="C239" s="327" t="s">
        <v>123</v>
      </c>
      <c r="D239" s="327"/>
      <c r="E239" s="151" t="s">
        <v>58</v>
      </c>
      <c r="F239" s="150">
        <v>0</v>
      </c>
      <c r="G239" s="152">
        <v>6</v>
      </c>
      <c r="H239" s="152">
        <v>6</v>
      </c>
      <c r="I239" s="153" t="s">
        <v>124</v>
      </c>
      <c r="J239" s="68">
        <v>165000</v>
      </c>
      <c r="K239" s="68">
        <f t="shared" ref="K239:K253" si="221">H239*J239</f>
        <v>990000</v>
      </c>
      <c r="L239" s="68">
        <v>52000</v>
      </c>
      <c r="M239" s="68">
        <f t="shared" ref="M239:M253" si="222">H239*L239</f>
        <v>312000</v>
      </c>
      <c r="N239" s="68">
        <v>91000</v>
      </c>
      <c r="O239" s="68">
        <f t="shared" ref="O239:O253" si="223">H239*N239</f>
        <v>546000</v>
      </c>
      <c r="P239" s="68">
        <f t="shared" ref="P239:Q253" si="224">MIN(J239,L239,N239)</f>
        <v>52000</v>
      </c>
      <c r="Q239" s="68">
        <f t="shared" si="224"/>
        <v>312000</v>
      </c>
      <c r="R239" s="68">
        <f>AVERAGE(J239,L239,N239)</f>
        <v>102666.66666666667</v>
      </c>
      <c r="S239" s="68">
        <f>MEDIAN(J239,L239,N239)</f>
        <v>91000</v>
      </c>
      <c r="T239" s="68">
        <f>GEOMEAN(J239,L239,N239)</f>
        <v>92082.314483152251</v>
      </c>
      <c r="U239" s="68">
        <f>STDEV(J239,L239,N239)</f>
        <v>57396.283271073691</v>
      </c>
      <c r="V239" s="69">
        <f>U239/R239</f>
        <v>0.55905470718578265</v>
      </c>
      <c r="W239" s="230">
        <f>+R239</f>
        <v>102666.66666666667</v>
      </c>
      <c r="X239" s="230">
        <f t="shared" ref="X239:X253" si="225">H239*W239</f>
        <v>616000</v>
      </c>
      <c r="Y239" s="220" t="s">
        <v>166</v>
      </c>
      <c r="Z239" s="231">
        <v>3</v>
      </c>
      <c r="AA239" s="231">
        <f>W239*Z239</f>
        <v>308000</v>
      </c>
      <c r="AB239" s="233">
        <v>0.5</v>
      </c>
      <c r="AC239" s="231">
        <f>H239-Z239</f>
        <v>3</v>
      </c>
      <c r="AD239" s="233">
        <v>0.5</v>
      </c>
      <c r="AF239" s="65">
        <f t="shared" si="188"/>
        <v>50</v>
      </c>
      <c r="AG239" s="65">
        <f t="shared" si="189"/>
        <v>50</v>
      </c>
      <c r="AH239" s="64">
        <v>3</v>
      </c>
      <c r="AI239" s="73">
        <f t="shared" si="190"/>
        <v>308000</v>
      </c>
    </row>
    <row r="240" spans="1:35" ht="49.5" customHeight="1" x14ac:dyDescent="0.25">
      <c r="A240" s="150">
        <v>152</v>
      </c>
      <c r="B240" s="151">
        <v>54611</v>
      </c>
      <c r="C240" s="318" t="s">
        <v>57</v>
      </c>
      <c r="D240" s="318"/>
      <c r="E240" s="151" t="s">
        <v>58</v>
      </c>
      <c r="F240" s="150">
        <v>0</v>
      </c>
      <c r="G240" s="152">
        <v>6</v>
      </c>
      <c r="H240" s="152">
        <v>6</v>
      </c>
      <c r="I240" s="153" t="s">
        <v>59</v>
      </c>
      <c r="J240" s="68">
        <v>70000</v>
      </c>
      <c r="K240" s="68">
        <f t="shared" si="221"/>
        <v>420000</v>
      </c>
      <c r="L240" s="68">
        <v>52000</v>
      </c>
      <c r="M240" s="68">
        <f t="shared" si="222"/>
        <v>312000</v>
      </c>
      <c r="N240" s="68">
        <v>78520</v>
      </c>
      <c r="O240" s="68">
        <f t="shared" si="223"/>
        <v>471120</v>
      </c>
      <c r="P240" s="68">
        <f t="shared" si="224"/>
        <v>52000</v>
      </c>
      <c r="Q240" s="68">
        <f t="shared" si="224"/>
        <v>312000</v>
      </c>
      <c r="R240" s="68">
        <f t="shared" ref="R240:R253" si="226">AVERAGE(J240,L240,N240)</f>
        <v>66840</v>
      </c>
      <c r="S240" s="68">
        <f t="shared" ref="S240:S253" si="227">MEDIAN(J240,L240,N240)</f>
        <v>70000</v>
      </c>
      <c r="T240" s="68">
        <f t="shared" ref="T240:T253" si="228">GEOMEAN(J240,L240,N240)</f>
        <v>65870.94462827043</v>
      </c>
      <c r="U240" s="68">
        <f t="shared" ref="U240:U253" si="229">STDEV(J240,L240,N240)</f>
        <v>13539.45346016596</v>
      </c>
      <c r="V240" s="69">
        <f t="shared" ref="V240:V253" si="230">U240/R240</f>
        <v>0.20256513255783901</v>
      </c>
      <c r="W240" s="231">
        <f>+P240</f>
        <v>52000</v>
      </c>
      <c r="X240" s="231">
        <f t="shared" si="225"/>
        <v>312000</v>
      </c>
      <c r="Y240" s="219" t="s">
        <v>173</v>
      </c>
      <c r="Z240" s="231">
        <v>3</v>
      </c>
      <c r="AA240" s="231">
        <f t="shared" ref="AA240:AA253" si="231">W240*Z240</f>
        <v>156000</v>
      </c>
      <c r="AB240" s="233">
        <v>0.5</v>
      </c>
      <c r="AC240" s="231">
        <f t="shared" ref="AC240:AC253" si="232">H240-Z240</f>
        <v>3</v>
      </c>
      <c r="AD240" s="233">
        <v>0.5</v>
      </c>
      <c r="AF240" s="65">
        <f t="shared" si="188"/>
        <v>50</v>
      </c>
      <c r="AG240" s="65">
        <f t="shared" si="189"/>
        <v>50</v>
      </c>
      <c r="AH240" s="64">
        <v>3</v>
      </c>
      <c r="AI240" s="73">
        <f t="shared" si="190"/>
        <v>156000</v>
      </c>
    </row>
    <row r="241" spans="1:35" ht="132.75" customHeight="1" x14ac:dyDescent="0.25">
      <c r="A241" s="150">
        <v>153</v>
      </c>
      <c r="B241" s="151">
        <v>54611</v>
      </c>
      <c r="C241" s="347" t="s">
        <v>61</v>
      </c>
      <c r="D241" s="347" t="s">
        <v>62</v>
      </c>
      <c r="E241" s="151" t="s">
        <v>58</v>
      </c>
      <c r="F241" s="150">
        <v>0</v>
      </c>
      <c r="G241" s="152">
        <v>4</v>
      </c>
      <c r="H241" s="152">
        <v>4</v>
      </c>
      <c r="I241" s="153" t="s">
        <v>124</v>
      </c>
      <c r="J241" s="68">
        <v>140000</v>
      </c>
      <c r="K241" s="68">
        <f t="shared" si="221"/>
        <v>560000</v>
      </c>
      <c r="L241" s="68">
        <v>45500</v>
      </c>
      <c r="M241" s="68">
        <f t="shared" si="222"/>
        <v>182000</v>
      </c>
      <c r="N241" s="68">
        <v>51220</v>
      </c>
      <c r="O241" s="68">
        <f t="shared" si="223"/>
        <v>204880</v>
      </c>
      <c r="P241" s="68">
        <f t="shared" si="224"/>
        <v>45500</v>
      </c>
      <c r="Q241" s="68">
        <f t="shared" si="224"/>
        <v>182000</v>
      </c>
      <c r="R241" s="68">
        <f t="shared" si="226"/>
        <v>78906.666666666672</v>
      </c>
      <c r="S241" s="68">
        <f t="shared" si="227"/>
        <v>51220</v>
      </c>
      <c r="T241" s="68">
        <f t="shared" si="228"/>
        <v>68842.981187807614</v>
      </c>
      <c r="U241" s="68">
        <f t="shared" si="229"/>
        <v>52985.621949103646</v>
      </c>
      <c r="V241" s="69">
        <f t="shared" si="230"/>
        <v>0.67149740557329729</v>
      </c>
      <c r="W241" s="231">
        <f t="shared" ref="W241:W253" si="233">+R241</f>
        <v>78906.666666666672</v>
      </c>
      <c r="X241" s="231">
        <f t="shared" si="225"/>
        <v>315626.66666666669</v>
      </c>
      <c r="Y241" s="220" t="s">
        <v>166</v>
      </c>
      <c r="Z241" s="231">
        <v>2</v>
      </c>
      <c r="AA241" s="231">
        <f t="shared" si="231"/>
        <v>157813.33333333334</v>
      </c>
      <c r="AB241" s="233">
        <v>0.5</v>
      </c>
      <c r="AC241" s="231">
        <f t="shared" si="232"/>
        <v>2</v>
      </c>
      <c r="AD241" s="233">
        <v>0.5</v>
      </c>
      <c r="AF241" s="65">
        <f t="shared" si="188"/>
        <v>50</v>
      </c>
      <c r="AG241" s="65">
        <f t="shared" si="189"/>
        <v>50</v>
      </c>
      <c r="AH241" s="64">
        <v>2</v>
      </c>
      <c r="AI241" s="73">
        <f t="shared" si="190"/>
        <v>157813.33333333334</v>
      </c>
    </row>
    <row r="242" spans="1:35" ht="45.75" customHeight="1" x14ac:dyDescent="0.25">
      <c r="A242" s="150">
        <v>154</v>
      </c>
      <c r="B242" s="151">
        <v>54621</v>
      </c>
      <c r="C242" s="327" t="s">
        <v>146</v>
      </c>
      <c r="D242" s="327" t="s">
        <v>147</v>
      </c>
      <c r="E242" s="151" t="s">
        <v>58</v>
      </c>
      <c r="F242" s="150">
        <v>0</v>
      </c>
      <c r="G242" s="152">
        <v>2</v>
      </c>
      <c r="H242" s="152">
        <v>2</v>
      </c>
      <c r="I242" s="153" t="s">
        <v>64</v>
      </c>
      <c r="J242" s="68">
        <v>650000</v>
      </c>
      <c r="K242" s="68">
        <f t="shared" si="221"/>
        <v>1300000</v>
      </c>
      <c r="L242" s="68">
        <v>780000</v>
      </c>
      <c r="M242" s="68">
        <f t="shared" si="222"/>
        <v>1560000</v>
      </c>
      <c r="N242" s="68">
        <v>751660</v>
      </c>
      <c r="O242" s="68">
        <f t="shared" si="223"/>
        <v>1503320</v>
      </c>
      <c r="P242" s="68">
        <f t="shared" si="224"/>
        <v>650000</v>
      </c>
      <c r="Q242" s="68">
        <f t="shared" si="224"/>
        <v>1300000</v>
      </c>
      <c r="R242" s="68">
        <f t="shared" si="226"/>
        <v>727220</v>
      </c>
      <c r="S242" s="68">
        <f t="shared" si="227"/>
        <v>751660</v>
      </c>
      <c r="T242" s="68">
        <f t="shared" si="228"/>
        <v>725008.55796477525</v>
      </c>
      <c r="U242" s="68">
        <f t="shared" si="229"/>
        <v>68359.236391288054</v>
      </c>
      <c r="V242" s="69">
        <f t="shared" si="230"/>
        <v>9.4000765093490354E-2</v>
      </c>
      <c r="W242" s="231">
        <f>+P242</f>
        <v>650000</v>
      </c>
      <c r="X242" s="231">
        <f t="shared" si="225"/>
        <v>1300000</v>
      </c>
      <c r="Y242" s="219" t="s">
        <v>173</v>
      </c>
      <c r="Z242" s="231">
        <v>1</v>
      </c>
      <c r="AA242" s="231">
        <f t="shared" si="231"/>
        <v>650000</v>
      </c>
      <c r="AB242" s="233">
        <v>0.5</v>
      </c>
      <c r="AC242" s="231">
        <f t="shared" si="232"/>
        <v>1</v>
      </c>
      <c r="AD242" s="233">
        <v>0.5</v>
      </c>
      <c r="AF242" s="65">
        <f t="shared" si="188"/>
        <v>50</v>
      </c>
      <c r="AG242" s="65">
        <f t="shared" si="189"/>
        <v>50</v>
      </c>
      <c r="AH242" s="64">
        <v>1</v>
      </c>
      <c r="AI242" s="73">
        <f t="shared" si="190"/>
        <v>650000</v>
      </c>
    </row>
    <row r="243" spans="1:35" ht="24.75" customHeight="1" x14ac:dyDescent="0.25">
      <c r="A243" s="150">
        <v>155</v>
      </c>
      <c r="B243" s="151">
        <v>54621</v>
      </c>
      <c r="C243" s="319" t="s">
        <v>65</v>
      </c>
      <c r="D243" s="319" t="s">
        <v>66</v>
      </c>
      <c r="E243" s="151" t="s">
        <v>58</v>
      </c>
      <c r="F243" s="150">
        <v>0</v>
      </c>
      <c r="G243" s="152">
        <v>11</v>
      </c>
      <c r="H243" s="152">
        <v>11</v>
      </c>
      <c r="I243" s="153" t="s">
        <v>64</v>
      </c>
      <c r="J243" s="68">
        <v>65000</v>
      </c>
      <c r="K243" s="68">
        <f t="shared" si="221"/>
        <v>715000</v>
      </c>
      <c r="L243" s="68">
        <v>39000</v>
      </c>
      <c r="M243" s="68">
        <f t="shared" si="222"/>
        <v>429000</v>
      </c>
      <c r="N243" s="68">
        <v>44296</v>
      </c>
      <c r="O243" s="68">
        <f t="shared" si="223"/>
        <v>487256</v>
      </c>
      <c r="P243" s="68">
        <f t="shared" si="224"/>
        <v>39000</v>
      </c>
      <c r="Q243" s="68">
        <f t="shared" si="224"/>
        <v>429000</v>
      </c>
      <c r="R243" s="68">
        <f t="shared" si="226"/>
        <v>49432</v>
      </c>
      <c r="S243" s="68">
        <f t="shared" si="227"/>
        <v>44296</v>
      </c>
      <c r="T243" s="68">
        <f t="shared" si="228"/>
        <v>48244.464630278548</v>
      </c>
      <c r="U243" s="68">
        <f t="shared" si="229"/>
        <v>13739.864337030405</v>
      </c>
      <c r="V243" s="69">
        <f t="shared" si="230"/>
        <v>0.2779548538806928</v>
      </c>
      <c r="W243" s="231">
        <f>+P243</f>
        <v>39000</v>
      </c>
      <c r="X243" s="231">
        <f t="shared" si="225"/>
        <v>429000</v>
      </c>
      <c r="Y243" s="219" t="s">
        <v>173</v>
      </c>
      <c r="Z243" s="231">
        <v>5</v>
      </c>
      <c r="AA243" s="231">
        <f t="shared" si="231"/>
        <v>195000</v>
      </c>
      <c r="AB243" s="233">
        <v>0.45450000000000002</v>
      </c>
      <c r="AC243" s="231">
        <f t="shared" si="232"/>
        <v>6</v>
      </c>
      <c r="AD243" s="233">
        <v>0.54549999999999998</v>
      </c>
      <c r="AF243" s="65">
        <f t="shared" si="188"/>
        <v>45.454545454545453</v>
      </c>
      <c r="AG243" s="65">
        <f t="shared" si="189"/>
        <v>54.545454545454547</v>
      </c>
      <c r="AH243" s="64">
        <v>5</v>
      </c>
      <c r="AI243" s="73">
        <f t="shared" si="190"/>
        <v>195000</v>
      </c>
    </row>
    <row r="244" spans="1:35" ht="19.5" customHeight="1" x14ac:dyDescent="0.25">
      <c r="A244" s="150">
        <v>156</v>
      </c>
      <c r="B244" s="151">
        <v>54621</v>
      </c>
      <c r="C244" s="319" t="s">
        <v>67</v>
      </c>
      <c r="D244" s="319" t="s">
        <v>68</v>
      </c>
      <c r="E244" s="151" t="s">
        <v>58</v>
      </c>
      <c r="F244" s="150">
        <v>0</v>
      </c>
      <c r="G244" s="152">
        <v>11</v>
      </c>
      <c r="H244" s="152">
        <v>11</v>
      </c>
      <c r="I244" s="153" t="s">
        <v>64</v>
      </c>
      <c r="J244" s="68">
        <v>150000</v>
      </c>
      <c r="K244" s="68">
        <f t="shared" si="221"/>
        <v>1650000</v>
      </c>
      <c r="L244" s="68">
        <v>195000</v>
      </c>
      <c r="M244" s="68">
        <f t="shared" si="222"/>
        <v>2145000</v>
      </c>
      <c r="N244" s="68">
        <v>95021</v>
      </c>
      <c r="O244" s="68">
        <f t="shared" si="223"/>
        <v>1045231</v>
      </c>
      <c r="P244" s="68">
        <f t="shared" si="224"/>
        <v>95021</v>
      </c>
      <c r="Q244" s="68">
        <f t="shared" si="224"/>
        <v>1045231</v>
      </c>
      <c r="R244" s="68">
        <f t="shared" si="226"/>
        <v>146673.66666666666</v>
      </c>
      <c r="S244" s="68">
        <f t="shared" si="227"/>
        <v>150000</v>
      </c>
      <c r="T244" s="68">
        <f t="shared" si="228"/>
        <v>140598.86744034343</v>
      </c>
      <c r="U244" s="68">
        <f t="shared" si="229"/>
        <v>50072.432338896142</v>
      </c>
      <c r="V244" s="69">
        <f t="shared" si="230"/>
        <v>0.34138665431124521</v>
      </c>
      <c r="W244" s="231">
        <f>+P244</f>
        <v>95021</v>
      </c>
      <c r="X244" s="231">
        <f t="shared" si="225"/>
        <v>1045231</v>
      </c>
      <c r="Y244" s="219" t="s">
        <v>173</v>
      </c>
      <c r="Z244" s="231">
        <v>5</v>
      </c>
      <c r="AA244" s="231">
        <f t="shared" si="231"/>
        <v>475105</v>
      </c>
      <c r="AB244" s="233">
        <v>0.45450000000000002</v>
      </c>
      <c r="AC244" s="231">
        <f t="shared" si="232"/>
        <v>6</v>
      </c>
      <c r="AD244" s="233">
        <v>0.54549999999999998</v>
      </c>
      <c r="AF244" s="65">
        <f t="shared" si="188"/>
        <v>45.454545454545453</v>
      </c>
      <c r="AG244" s="65">
        <f t="shared" si="189"/>
        <v>54.545454545454547</v>
      </c>
      <c r="AH244" s="64">
        <v>5</v>
      </c>
      <c r="AI244" s="73">
        <f t="shared" si="190"/>
        <v>475105</v>
      </c>
    </row>
    <row r="245" spans="1:35" ht="27" customHeight="1" x14ac:dyDescent="0.25">
      <c r="A245" s="150">
        <v>157</v>
      </c>
      <c r="B245" s="151">
        <v>54621</v>
      </c>
      <c r="C245" s="319" t="s">
        <v>69</v>
      </c>
      <c r="D245" s="319" t="s">
        <v>70</v>
      </c>
      <c r="E245" s="151" t="s">
        <v>58</v>
      </c>
      <c r="F245" s="150">
        <v>0</v>
      </c>
      <c r="G245" s="152">
        <v>1</v>
      </c>
      <c r="H245" s="152">
        <v>1</v>
      </c>
      <c r="I245" s="153" t="s">
        <v>64</v>
      </c>
      <c r="J245" s="68">
        <v>78000</v>
      </c>
      <c r="K245" s="68">
        <f t="shared" si="221"/>
        <v>78000</v>
      </c>
      <c r="L245" s="68">
        <v>65000</v>
      </c>
      <c r="M245" s="68">
        <f t="shared" si="222"/>
        <v>65000</v>
      </c>
      <c r="N245" s="68">
        <v>135128</v>
      </c>
      <c r="O245" s="68">
        <f t="shared" si="223"/>
        <v>135128</v>
      </c>
      <c r="P245" s="68">
        <f t="shared" si="224"/>
        <v>65000</v>
      </c>
      <c r="Q245" s="68">
        <f t="shared" si="224"/>
        <v>65000</v>
      </c>
      <c r="R245" s="68">
        <f t="shared" si="226"/>
        <v>92709.333333333328</v>
      </c>
      <c r="S245" s="68">
        <f t="shared" si="227"/>
        <v>78000</v>
      </c>
      <c r="T245" s="68">
        <f t="shared" si="228"/>
        <v>88155.842994008126</v>
      </c>
      <c r="U245" s="68">
        <f t="shared" si="229"/>
        <v>37306.265711450324</v>
      </c>
      <c r="V245" s="69">
        <f t="shared" si="230"/>
        <v>0.40240032335597631</v>
      </c>
      <c r="W245" s="231">
        <f>+P245</f>
        <v>65000</v>
      </c>
      <c r="X245" s="231">
        <f t="shared" si="225"/>
        <v>65000</v>
      </c>
      <c r="Y245" s="219" t="s">
        <v>173</v>
      </c>
      <c r="Z245" s="231">
        <v>1</v>
      </c>
      <c r="AA245" s="231">
        <f t="shared" si="231"/>
        <v>65000</v>
      </c>
      <c r="AB245" s="233">
        <v>1</v>
      </c>
      <c r="AC245" s="231">
        <f t="shared" si="232"/>
        <v>0</v>
      </c>
      <c r="AD245" s="233">
        <v>0</v>
      </c>
      <c r="AF245" s="65">
        <f t="shared" si="188"/>
        <v>100</v>
      </c>
      <c r="AG245" s="65">
        <f t="shared" si="189"/>
        <v>0</v>
      </c>
      <c r="AH245" s="64">
        <v>1</v>
      </c>
      <c r="AI245" s="73">
        <f t="shared" si="190"/>
        <v>65000</v>
      </c>
    </row>
    <row r="246" spans="1:35" ht="36" customHeight="1" x14ac:dyDescent="0.25">
      <c r="A246" s="150">
        <v>158</v>
      </c>
      <c r="B246" s="151">
        <v>54621</v>
      </c>
      <c r="C246" s="319" t="s">
        <v>71</v>
      </c>
      <c r="D246" s="319" t="s">
        <v>72</v>
      </c>
      <c r="E246" s="151" t="s">
        <v>58</v>
      </c>
      <c r="F246" s="150">
        <v>0</v>
      </c>
      <c r="G246" s="152">
        <v>11</v>
      </c>
      <c r="H246" s="152">
        <v>11</v>
      </c>
      <c r="I246" s="153" t="s">
        <v>64</v>
      </c>
      <c r="J246" s="68">
        <v>32000</v>
      </c>
      <c r="K246" s="68">
        <f t="shared" si="221"/>
        <v>352000</v>
      </c>
      <c r="L246" s="68">
        <v>65000</v>
      </c>
      <c r="M246" s="68">
        <f t="shared" si="222"/>
        <v>715000</v>
      </c>
      <c r="N246" s="68">
        <v>105350</v>
      </c>
      <c r="O246" s="68">
        <f t="shared" si="223"/>
        <v>1158850</v>
      </c>
      <c r="P246" s="68">
        <f t="shared" si="224"/>
        <v>32000</v>
      </c>
      <c r="Q246" s="68">
        <f t="shared" si="224"/>
        <v>352000</v>
      </c>
      <c r="R246" s="68">
        <f t="shared" si="226"/>
        <v>67450</v>
      </c>
      <c r="S246" s="68">
        <f t="shared" si="227"/>
        <v>65000</v>
      </c>
      <c r="T246" s="68">
        <f t="shared" si="228"/>
        <v>60288.242681469848</v>
      </c>
      <c r="U246" s="68">
        <f t="shared" si="229"/>
        <v>36736.323985940675</v>
      </c>
      <c r="V246" s="69">
        <f t="shared" si="230"/>
        <v>0.54464527777525096</v>
      </c>
      <c r="W246" s="231">
        <f t="shared" si="233"/>
        <v>67450</v>
      </c>
      <c r="X246" s="231">
        <f t="shared" si="225"/>
        <v>741950</v>
      </c>
      <c r="Y246" s="220" t="s">
        <v>166</v>
      </c>
      <c r="Z246" s="231">
        <v>5</v>
      </c>
      <c r="AA246" s="231">
        <f t="shared" si="231"/>
        <v>337250</v>
      </c>
      <c r="AB246" s="233">
        <v>0.45450000000000002</v>
      </c>
      <c r="AC246" s="231">
        <f t="shared" si="232"/>
        <v>6</v>
      </c>
      <c r="AD246" s="233">
        <v>0.54549999999999998</v>
      </c>
      <c r="AF246" s="65">
        <f t="shared" si="188"/>
        <v>45.454545454545453</v>
      </c>
      <c r="AG246" s="65">
        <f t="shared" si="189"/>
        <v>54.545454545454547</v>
      </c>
      <c r="AH246" s="64">
        <v>5</v>
      </c>
      <c r="AI246" s="73">
        <f t="shared" si="190"/>
        <v>337250</v>
      </c>
    </row>
    <row r="247" spans="1:35" ht="30.75" customHeight="1" x14ac:dyDescent="0.25">
      <c r="A247" s="150">
        <v>159</v>
      </c>
      <c r="B247" s="151">
        <v>54621</v>
      </c>
      <c r="C247" s="319" t="s">
        <v>73</v>
      </c>
      <c r="D247" s="319" t="s">
        <v>74</v>
      </c>
      <c r="E247" s="151" t="s">
        <v>58</v>
      </c>
      <c r="F247" s="150">
        <v>0</v>
      </c>
      <c r="G247" s="152">
        <v>2</v>
      </c>
      <c r="H247" s="152">
        <v>2</v>
      </c>
      <c r="I247" s="153" t="s">
        <v>64</v>
      </c>
      <c r="J247" s="68">
        <v>120000</v>
      </c>
      <c r="K247" s="68">
        <f t="shared" si="221"/>
        <v>240000</v>
      </c>
      <c r="L247" s="68">
        <v>195000</v>
      </c>
      <c r="M247" s="68">
        <f t="shared" si="222"/>
        <v>390000</v>
      </c>
      <c r="N247" s="68">
        <v>44640</v>
      </c>
      <c r="O247" s="68">
        <f t="shared" si="223"/>
        <v>89280</v>
      </c>
      <c r="P247" s="68">
        <f t="shared" si="224"/>
        <v>44640</v>
      </c>
      <c r="Q247" s="68">
        <f t="shared" si="224"/>
        <v>89280</v>
      </c>
      <c r="R247" s="68">
        <f t="shared" si="226"/>
        <v>119880</v>
      </c>
      <c r="S247" s="68">
        <f t="shared" si="227"/>
        <v>120000</v>
      </c>
      <c r="T247" s="68">
        <f t="shared" si="228"/>
        <v>101464.31968392196</v>
      </c>
      <c r="U247" s="68">
        <f t="shared" si="229"/>
        <v>75180.071827579421</v>
      </c>
      <c r="V247" s="69">
        <f t="shared" si="230"/>
        <v>0.62712772628945124</v>
      </c>
      <c r="W247" s="231">
        <f t="shared" si="233"/>
        <v>119880</v>
      </c>
      <c r="X247" s="231">
        <f t="shared" si="225"/>
        <v>239760</v>
      </c>
      <c r="Y247" s="220" t="s">
        <v>166</v>
      </c>
      <c r="Z247" s="231">
        <v>1</v>
      </c>
      <c r="AA247" s="231">
        <f t="shared" si="231"/>
        <v>119880</v>
      </c>
      <c r="AB247" s="233">
        <v>0.5</v>
      </c>
      <c r="AC247" s="231">
        <f t="shared" si="232"/>
        <v>1</v>
      </c>
      <c r="AD247" s="233">
        <v>0.5</v>
      </c>
      <c r="AF247" s="65">
        <f t="shared" si="188"/>
        <v>50</v>
      </c>
      <c r="AG247" s="65">
        <f t="shared" si="189"/>
        <v>50</v>
      </c>
      <c r="AH247" s="64">
        <v>1</v>
      </c>
      <c r="AI247" s="73">
        <f t="shared" si="190"/>
        <v>119880</v>
      </c>
    </row>
    <row r="248" spans="1:35" ht="23.25" customHeight="1" x14ac:dyDescent="0.25">
      <c r="A248" s="150">
        <v>160</v>
      </c>
      <c r="B248" s="151">
        <v>54621</v>
      </c>
      <c r="C248" s="319" t="s">
        <v>75</v>
      </c>
      <c r="D248" s="319" t="s">
        <v>76</v>
      </c>
      <c r="E248" s="151" t="s">
        <v>39</v>
      </c>
      <c r="F248" s="150">
        <v>0</v>
      </c>
      <c r="G248" s="152">
        <v>6</v>
      </c>
      <c r="H248" s="152">
        <v>6</v>
      </c>
      <c r="I248" s="153" t="s">
        <v>64</v>
      </c>
      <c r="J248" s="68">
        <v>45000</v>
      </c>
      <c r="K248" s="68">
        <f t="shared" si="221"/>
        <v>270000</v>
      </c>
      <c r="L248" s="68">
        <v>45500</v>
      </c>
      <c r="M248" s="68">
        <f t="shared" si="222"/>
        <v>273000</v>
      </c>
      <c r="N248" s="68">
        <v>66444</v>
      </c>
      <c r="O248" s="68">
        <f t="shared" si="223"/>
        <v>398664</v>
      </c>
      <c r="P248" s="68">
        <f t="shared" si="224"/>
        <v>45000</v>
      </c>
      <c r="Q248" s="68">
        <f t="shared" si="224"/>
        <v>270000</v>
      </c>
      <c r="R248" s="68">
        <f t="shared" si="226"/>
        <v>52314.666666666664</v>
      </c>
      <c r="S248" s="68">
        <f t="shared" si="227"/>
        <v>45500</v>
      </c>
      <c r="T248" s="68">
        <f t="shared" si="228"/>
        <v>51431.188458095625</v>
      </c>
      <c r="U248" s="68">
        <f t="shared" si="229"/>
        <v>12238.915202473359</v>
      </c>
      <c r="V248" s="69">
        <f t="shared" si="230"/>
        <v>0.23394806814800234</v>
      </c>
      <c r="W248" s="231">
        <f>+P248</f>
        <v>45000</v>
      </c>
      <c r="X248" s="231">
        <f t="shared" si="225"/>
        <v>270000</v>
      </c>
      <c r="Y248" s="219" t="s">
        <v>173</v>
      </c>
      <c r="Z248" s="231">
        <v>4</v>
      </c>
      <c r="AA248" s="231">
        <f t="shared" si="231"/>
        <v>180000</v>
      </c>
      <c r="AB248" s="233">
        <v>0.66669999999999996</v>
      </c>
      <c r="AC248" s="231">
        <f t="shared" si="232"/>
        <v>2</v>
      </c>
      <c r="AD248" s="233">
        <v>0.33329999999999999</v>
      </c>
      <c r="AF248" s="65">
        <f t="shared" si="188"/>
        <v>66.666666666666671</v>
      </c>
      <c r="AG248" s="65">
        <f t="shared" si="189"/>
        <v>33.333333333333329</v>
      </c>
      <c r="AH248" s="64">
        <v>4</v>
      </c>
      <c r="AI248" s="73">
        <f t="shared" si="190"/>
        <v>180000</v>
      </c>
    </row>
    <row r="249" spans="1:35" ht="75" customHeight="1" x14ac:dyDescent="0.25">
      <c r="A249" s="150">
        <v>161</v>
      </c>
      <c r="B249" s="151">
        <v>54621</v>
      </c>
      <c r="C249" s="318" t="s">
        <v>77</v>
      </c>
      <c r="D249" s="318" t="s">
        <v>78</v>
      </c>
      <c r="E249" s="151" t="s">
        <v>31</v>
      </c>
      <c r="F249" s="150">
        <v>0</v>
      </c>
      <c r="G249" s="152">
        <v>6</v>
      </c>
      <c r="H249" s="152">
        <v>6</v>
      </c>
      <c r="I249" s="153" t="s">
        <v>64</v>
      </c>
      <c r="J249" s="68">
        <v>140000</v>
      </c>
      <c r="K249" s="68">
        <f t="shared" si="221"/>
        <v>840000</v>
      </c>
      <c r="L249" s="68">
        <v>104000</v>
      </c>
      <c r="M249" s="68">
        <f t="shared" si="222"/>
        <v>624000</v>
      </c>
      <c r="N249" s="68">
        <v>45820</v>
      </c>
      <c r="O249" s="68">
        <f t="shared" si="223"/>
        <v>274920</v>
      </c>
      <c r="P249" s="68">
        <f t="shared" si="224"/>
        <v>45820</v>
      </c>
      <c r="Q249" s="68">
        <f t="shared" si="224"/>
        <v>274920</v>
      </c>
      <c r="R249" s="68">
        <f t="shared" si="226"/>
        <v>96606.666666666672</v>
      </c>
      <c r="S249" s="68">
        <f t="shared" si="227"/>
        <v>104000</v>
      </c>
      <c r="T249" s="68">
        <f t="shared" si="228"/>
        <v>87378.681393500636</v>
      </c>
      <c r="U249" s="68">
        <f t="shared" si="229"/>
        <v>47523.300951568315</v>
      </c>
      <c r="V249" s="69">
        <f t="shared" si="230"/>
        <v>0.49192568785696272</v>
      </c>
      <c r="W249" s="231">
        <f t="shared" si="233"/>
        <v>96606.666666666672</v>
      </c>
      <c r="X249" s="231">
        <f t="shared" si="225"/>
        <v>579640</v>
      </c>
      <c r="Y249" s="220" t="s">
        <v>166</v>
      </c>
      <c r="Z249" s="231">
        <v>3</v>
      </c>
      <c r="AA249" s="231">
        <f t="shared" si="231"/>
        <v>289820</v>
      </c>
      <c r="AB249" s="233">
        <v>0.5</v>
      </c>
      <c r="AC249" s="231">
        <f t="shared" si="232"/>
        <v>3</v>
      </c>
      <c r="AD249" s="233">
        <v>0.5</v>
      </c>
      <c r="AF249" s="65">
        <f t="shared" si="188"/>
        <v>50</v>
      </c>
      <c r="AG249" s="65">
        <f t="shared" si="189"/>
        <v>50</v>
      </c>
      <c r="AH249" s="64">
        <v>3</v>
      </c>
      <c r="AI249" s="73">
        <f t="shared" si="190"/>
        <v>289820</v>
      </c>
    </row>
    <row r="250" spans="1:35" ht="102.75" customHeight="1" x14ac:dyDescent="0.25">
      <c r="A250" s="150">
        <v>162</v>
      </c>
      <c r="B250" s="151">
        <v>54621</v>
      </c>
      <c r="C250" s="318" t="s">
        <v>81</v>
      </c>
      <c r="D250" s="318" t="s">
        <v>82</v>
      </c>
      <c r="E250" s="151" t="s">
        <v>31</v>
      </c>
      <c r="F250" s="150">
        <v>0</v>
      </c>
      <c r="G250" s="152">
        <v>2</v>
      </c>
      <c r="H250" s="152">
        <v>2</v>
      </c>
      <c r="I250" s="153" t="s">
        <v>64</v>
      </c>
      <c r="J250" s="68">
        <v>420000</v>
      </c>
      <c r="K250" s="68">
        <f t="shared" si="221"/>
        <v>840000</v>
      </c>
      <c r="L250" s="68">
        <v>325000</v>
      </c>
      <c r="M250" s="68">
        <f t="shared" si="222"/>
        <v>650000</v>
      </c>
      <c r="N250" s="68">
        <v>1014875</v>
      </c>
      <c r="O250" s="68">
        <f t="shared" si="223"/>
        <v>2029750</v>
      </c>
      <c r="P250" s="68">
        <f t="shared" si="224"/>
        <v>325000</v>
      </c>
      <c r="Q250" s="68">
        <f t="shared" si="224"/>
        <v>650000</v>
      </c>
      <c r="R250" s="68">
        <f t="shared" si="226"/>
        <v>586625</v>
      </c>
      <c r="S250" s="68">
        <f t="shared" si="227"/>
        <v>420000</v>
      </c>
      <c r="T250" s="68">
        <f t="shared" si="228"/>
        <v>517426.18378160486</v>
      </c>
      <c r="U250" s="68">
        <f t="shared" si="229"/>
        <v>373904.79653917253</v>
      </c>
      <c r="V250" s="69">
        <f t="shared" si="230"/>
        <v>0.63738299005186028</v>
      </c>
      <c r="W250" s="231">
        <f t="shared" si="233"/>
        <v>586625</v>
      </c>
      <c r="X250" s="231">
        <f t="shared" si="225"/>
        <v>1173250</v>
      </c>
      <c r="Y250" s="220" t="s">
        <v>166</v>
      </c>
      <c r="Z250" s="231">
        <v>1</v>
      </c>
      <c r="AA250" s="231">
        <f t="shared" si="231"/>
        <v>586625</v>
      </c>
      <c r="AB250" s="233">
        <v>0.5</v>
      </c>
      <c r="AC250" s="231">
        <f t="shared" si="232"/>
        <v>1</v>
      </c>
      <c r="AD250" s="233">
        <v>0.5</v>
      </c>
      <c r="AF250" s="65">
        <f t="shared" si="188"/>
        <v>50</v>
      </c>
      <c r="AG250" s="65">
        <f t="shared" si="189"/>
        <v>50</v>
      </c>
      <c r="AH250" s="64">
        <v>1</v>
      </c>
      <c r="AI250" s="73">
        <f t="shared" si="190"/>
        <v>586625</v>
      </c>
    </row>
    <row r="251" spans="1:35" ht="170.25" customHeight="1" x14ac:dyDescent="0.25">
      <c r="A251" s="150">
        <v>163</v>
      </c>
      <c r="B251" s="151">
        <v>54621</v>
      </c>
      <c r="C251" s="342" t="s">
        <v>86</v>
      </c>
      <c r="D251" s="342" t="s">
        <v>87</v>
      </c>
      <c r="E251" s="151" t="s">
        <v>31</v>
      </c>
      <c r="F251" s="150">
        <v>0</v>
      </c>
      <c r="G251" s="152">
        <v>2</v>
      </c>
      <c r="H251" s="152">
        <v>2</v>
      </c>
      <c r="I251" s="153" t="s">
        <v>64</v>
      </c>
      <c r="J251" s="68">
        <v>1000000</v>
      </c>
      <c r="K251" s="68">
        <f t="shared" si="221"/>
        <v>2000000</v>
      </c>
      <c r="L251" s="68">
        <v>520000</v>
      </c>
      <c r="M251" s="68">
        <f t="shared" si="222"/>
        <v>1040000</v>
      </c>
      <c r="N251" s="68">
        <v>904365</v>
      </c>
      <c r="O251" s="68">
        <f t="shared" si="223"/>
        <v>1808730</v>
      </c>
      <c r="P251" s="68">
        <f t="shared" si="224"/>
        <v>520000</v>
      </c>
      <c r="Q251" s="68">
        <f t="shared" si="224"/>
        <v>1040000</v>
      </c>
      <c r="R251" s="68">
        <f t="shared" si="226"/>
        <v>808121.66666666663</v>
      </c>
      <c r="S251" s="68">
        <f t="shared" si="227"/>
        <v>904365</v>
      </c>
      <c r="T251" s="68">
        <f t="shared" si="228"/>
        <v>777646.75359032373</v>
      </c>
      <c r="U251" s="68">
        <f t="shared" si="229"/>
        <v>254061.18241150767</v>
      </c>
      <c r="V251" s="69">
        <f t="shared" si="230"/>
        <v>0.31438481715192351</v>
      </c>
      <c r="W251" s="231">
        <f>+P251</f>
        <v>520000</v>
      </c>
      <c r="X251" s="231">
        <f t="shared" si="225"/>
        <v>1040000</v>
      </c>
      <c r="Y251" s="219" t="s">
        <v>173</v>
      </c>
      <c r="Z251" s="231">
        <v>1</v>
      </c>
      <c r="AA251" s="231">
        <f t="shared" si="231"/>
        <v>520000</v>
      </c>
      <c r="AB251" s="233">
        <v>0.5</v>
      </c>
      <c r="AC251" s="231">
        <f t="shared" si="232"/>
        <v>1</v>
      </c>
      <c r="AD251" s="233">
        <v>0.5</v>
      </c>
      <c r="AF251" s="65">
        <f t="shared" si="188"/>
        <v>50</v>
      </c>
      <c r="AG251" s="65">
        <f t="shared" si="189"/>
        <v>50</v>
      </c>
      <c r="AH251" s="64">
        <v>1</v>
      </c>
      <c r="AI251" s="73">
        <f t="shared" si="190"/>
        <v>520000</v>
      </c>
    </row>
    <row r="252" spans="1:35" ht="39.75" customHeight="1" x14ac:dyDescent="0.25">
      <c r="A252" s="150">
        <v>164</v>
      </c>
      <c r="B252" s="151">
        <v>54621</v>
      </c>
      <c r="C252" s="318" t="s">
        <v>94</v>
      </c>
      <c r="D252" s="318"/>
      <c r="E252" s="151" t="s">
        <v>31</v>
      </c>
      <c r="F252" s="150">
        <v>0</v>
      </c>
      <c r="G252" s="152">
        <v>28</v>
      </c>
      <c r="H252" s="152">
        <v>28</v>
      </c>
      <c r="I252" s="153" t="s">
        <v>64</v>
      </c>
      <c r="J252" s="68">
        <v>45000</v>
      </c>
      <c r="K252" s="68">
        <f t="shared" si="221"/>
        <v>1260000</v>
      </c>
      <c r="L252" s="68">
        <v>104000</v>
      </c>
      <c r="M252" s="68">
        <f t="shared" si="222"/>
        <v>2912000</v>
      </c>
      <c r="N252" s="68">
        <v>70752</v>
      </c>
      <c r="O252" s="68">
        <f t="shared" si="223"/>
        <v>1981056</v>
      </c>
      <c r="P252" s="68">
        <f t="shared" si="224"/>
        <v>45000</v>
      </c>
      <c r="Q252" s="68">
        <f t="shared" si="224"/>
        <v>1260000</v>
      </c>
      <c r="R252" s="68">
        <f t="shared" si="226"/>
        <v>73250.666666666672</v>
      </c>
      <c r="S252" s="68">
        <f t="shared" si="227"/>
        <v>70752</v>
      </c>
      <c r="T252" s="68">
        <f t="shared" si="228"/>
        <v>69182.277974859782</v>
      </c>
      <c r="U252" s="68">
        <f t="shared" si="229"/>
        <v>29579.257957787464</v>
      </c>
      <c r="V252" s="69">
        <f t="shared" si="230"/>
        <v>0.40380872016346786</v>
      </c>
      <c r="W252" s="231">
        <f>+P252</f>
        <v>45000</v>
      </c>
      <c r="X252" s="231">
        <f t="shared" si="225"/>
        <v>1260000</v>
      </c>
      <c r="Y252" s="219" t="s">
        <v>173</v>
      </c>
      <c r="Z252" s="231">
        <v>14</v>
      </c>
      <c r="AA252" s="231">
        <f t="shared" si="231"/>
        <v>630000</v>
      </c>
      <c r="AB252" s="233">
        <v>0.5</v>
      </c>
      <c r="AC252" s="231">
        <f t="shared" si="232"/>
        <v>14</v>
      </c>
      <c r="AD252" s="233">
        <v>0.5</v>
      </c>
      <c r="AF252" s="65">
        <f t="shared" si="188"/>
        <v>50</v>
      </c>
      <c r="AG252" s="65">
        <f t="shared" si="189"/>
        <v>50</v>
      </c>
      <c r="AH252" s="64">
        <v>14</v>
      </c>
      <c r="AI252" s="73">
        <f t="shared" si="190"/>
        <v>630000</v>
      </c>
    </row>
    <row r="253" spans="1:35" ht="105" customHeight="1" x14ac:dyDescent="0.25">
      <c r="A253" s="150">
        <v>165</v>
      </c>
      <c r="B253" s="151">
        <v>54621</v>
      </c>
      <c r="C253" s="318" t="s">
        <v>92</v>
      </c>
      <c r="D253" s="318" t="s">
        <v>93</v>
      </c>
      <c r="E253" s="151" t="s">
        <v>31</v>
      </c>
      <c r="F253" s="150">
        <v>0</v>
      </c>
      <c r="G253" s="152">
        <v>11</v>
      </c>
      <c r="H253" s="152">
        <v>11</v>
      </c>
      <c r="I253" s="153" t="s">
        <v>64</v>
      </c>
      <c r="J253" s="68">
        <v>260000</v>
      </c>
      <c r="K253" s="68">
        <f t="shared" si="221"/>
        <v>2860000</v>
      </c>
      <c r="L253" s="68">
        <v>390000</v>
      </c>
      <c r="M253" s="68">
        <f t="shared" si="222"/>
        <v>4290000</v>
      </c>
      <c r="N253" s="68">
        <v>682002</v>
      </c>
      <c r="O253" s="68">
        <f t="shared" si="223"/>
        <v>7502022</v>
      </c>
      <c r="P253" s="68">
        <f t="shared" si="224"/>
        <v>260000</v>
      </c>
      <c r="Q253" s="68">
        <f t="shared" si="224"/>
        <v>2860000</v>
      </c>
      <c r="R253" s="68">
        <f t="shared" si="226"/>
        <v>444000.66666666669</v>
      </c>
      <c r="S253" s="68">
        <f t="shared" si="227"/>
        <v>390000</v>
      </c>
      <c r="T253" s="68">
        <f t="shared" si="228"/>
        <v>410463.49091240385</v>
      </c>
      <c r="U253" s="68">
        <f t="shared" si="229"/>
        <v>216121.43808825008</v>
      </c>
      <c r="V253" s="69">
        <f t="shared" si="230"/>
        <v>0.48675926482448995</v>
      </c>
      <c r="W253" s="231">
        <f t="shared" si="233"/>
        <v>444000.66666666669</v>
      </c>
      <c r="X253" s="231">
        <f t="shared" si="225"/>
        <v>4884007.333333334</v>
      </c>
      <c r="Y253" s="220" t="s">
        <v>166</v>
      </c>
      <c r="Z253" s="231">
        <v>2</v>
      </c>
      <c r="AA253" s="231">
        <f t="shared" si="231"/>
        <v>888001.33333333337</v>
      </c>
      <c r="AB253" s="233">
        <v>0.18179999999999999</v>
      </c>
      <c r="AC253" s="231">
        <f t="shared" si="232"/>
        <v>9</v>
      </c>
      <c r="AD253" s="233">
        <v>0.81820000000000004</v>
      </c>
      <c r="AF253" s="65">
        <f t="shared" si="188"/>
        <v>18.181818181818183</v>
      </c>
      <c r="AG253" s="65">
        <f t="shared" si="189"/>
        <v>81.818181818181813</v>
      </c>
      <c r="AH253" s="64">
        <v>2</v>
      </c>
      <c r="AI253" s="73">
        <f t="shared" si="190"/>
        <v>888001.33333333337</v>
      </c>
    </row>
    <row r="254" spans="1:35" x14ac:dyDescent="0.25">
      <c r="A254" s="343"/>
      <c r="B254" s="343"/>
      <c r="C254" s="343"/>
      <c r="D254" s="343"/>
      <c r="E254" s="343"/>
      <c r="F254" s="343"/>
      <c r="G254" s="343"/>
      <c r="H254" s="343"/>
      <c r="I254" s="343"/>
      <c r="J254" s="78"/>
      <c r="K254" s="78"/>
      <c r="L254" s="78"/>
      <c r="M254" s="78"/>
      <c r="N254" s="78"/>
      <c r="O254" s="78"/>
      <c r="P254" s="78"/>
      <c r="Q254" s="78"/>
      <c r="R254" s="74"/>
      <c r="S254" s="74"/>
      <c r="T254" s="74"/>
      <c r="U254" s="74"/>
      <c r="V254" s="74"/>
      <c r="W254" s="74"/>
      <c r="X254" s="74"/>
      <c r="Y254" s="74"/>
      <c r="AF254" s="65"/>
      <c r="AG254" s="65"/>
      <c r="AI254" s="73"/>
    </row>
    <row r="255" spans="1:35" ht="15" customHeight="1" x14ac:dyDescent="0.25">
      <c r="A255" s="344" t="s">
        <v>141</v>
      </c>
      <c r="B255" s="345"/>
      <c r="C255" s="345"/>
      <c r="D255" s="346"/>
      <c r="E255" s="344" t="s">
        <v>3</v>
      </c>
      <c r="F255" s="346"/>
      <c r="G255" s="320" t="s">
        <v>4</v>
      </c>
      <c r="H255" s="320"/>
      <c r="I255" s="320"/>
      <c r="J255" s="78"/>
      <c r="K255" s="78"/>
      <c r="L255" s="78"/>
      <c r="M255" s="78"/>
      <c r="N255" s="78"/>
      <c r="O255" s="78"/>
      <c r="P255" s="78"/>
      <c r="Q255" s="78"/>
      <c r="R255" s="74"/>
      <c r="S255" s="74"/>
      <c r="T255" s="74"/>
      <c r="U255" s="74"/>
      <c r="V255" s="74"/>
      <c r="W255" s="74"/>
      <c r="X255" s="74"/>
      <c r="Y255" s="74"/>
      <c r="AF255" s="65"/>
      <c r="AG255" s="65"/>
      <c r="AI255" s="73"/>
    </row>
    <row r="256" spans="1:35" ht="15" customHeight="1" x14ac:dyDescent="0.25">
      <c r="A256" s="320" t="s">
        <v>95</v>
      </c>
      <c r="B256" s="320"/>
      <c r="C256" s="320"/>
      <c r="D256" s="320"/>
      <c r="E256" s="320" t="s">
        <v>96</v>
      </c>
      <c r="F256" s="320"/>
      <c r="G256" s="320"/>
      <c r="H256" s="320"/>
      <c r="I256" s="320"/>
      <c r="J256" s="262" t="s">
        <v>162</v>
      </c>
      <c r="K256" s="262"/>
      <c r="L256" s="263" t="s">
        <v>164</v>
      </c>
      <c r="M256" s="263"/>
      <c r="N256" s="264" t="s">
        <v>163</v>
      </c>
      <c r="O256" s="264"/>
      <c r="P256" s="265" t="s">
        <v>159</v>
      </c>
      <c r="Q256" s="265"/>
      <c r="R256" s="266" t="s">
        <v>166</v>
      </c>
      <c r="S256" s="331" t="s">
        <v>167</v>
      </c>
      <c r="T256" s="331" t="s">
        <v>168</v>
      </c>
      <c r="U256" s="331" t="s">
        <v>169</v>
      </c>
      <c r="V256" s="323" t="s">
        <v>174</v>
      </c>
      <c r="W256" s="325" t="s">
        <v>190</v>
      </c>
      <c r="X256" s="133"/>
      <c r="Y256" s="326" t="s">
        <v>171</v>
      </c>
      <c r="Z256" s="300" t="s">
        <v>183</v>
      </c>
      <c r="AA256" s="301"/>
      <c r="AB256" s="302"/>
      <c r="AC256" s="303" t="s">
        <v>184</v>
      </c>
      <c r="AD256" s="303"/>
      <c r="AF256" s="65"/>
      <c r="AG256" s="65"/>
      <c r="AI256" s="73"/>
    </row>
    <row r="257" spans="1:35" ht="24" customHeight="1" x14ac:dyDescent="0.25">
      <c r="A257" s="146" t="s">
        <v>7</v>
      </c>
      <c r="B257" s="147" t="s">
        <v>8</v>
      </c>
      <c r="C257" s="320" t="s">
        <v>9</v>
      </c>
      <c r="D257" s="320"/>
      <c r="E257" s="147" t="s">
        <v>10</v>
      </c>
      <c r="F257" s="148" t="s">
        <v>11</v>
      </c>
      <c r="G257" s="147" t="s">
        <v>12</v>
      </c>
      <c r="H257" s="148" t="s">
        <v>13</v>
      </c>
      <c r="I257" s="147" t="s">
        <v>14</v>
      </c>
      <c r="J257" s="121" t="s">
        <v>160</v>
      </c>
      <c r="K257" s="121" t="s">
        <v>161</v>
      </c>
      <c r="L257" s="122" t="s">
        <v>160</v>
      </c>
      <c r="M257" s="122" t="s">
        <v>161</v>
      </c>
      <c r="N257" s="123" t="s">
        <v>160</v>
      </c>
      <c r="O257" s="123" t="s">
        <v>161</v>
      </c>
      <c r="P257" s="76" t="s">
        <v>160</v>
      </c>
      <c r="Q257" s="76" t="s">
        <v>161</v>
      </c>
      <c r="R257" s="266"/>
      <c r="S257" s="331"/>
      <c r="T257" s="331"/>
      <c r="U257" s="331"/>
      <c r="V257" s="324"/>
      <c r="W257" s="325"/>
      <c r="X257" s="134" t="s">
        <v>161</v>
      </c>
      <c r="Y257" s="326"/>
      <c r="Z257" s="124" t="s">
        <v>185</v>
      </c>
      <c r="AA257" s="124" t="s">
        <v>161</v>
      </c>
      <c r="AB257" s="124" t="s">
        <v>186</v>
      </c>
      <c r="AC257" s="124" t="s">
        <v>185</v>
      </c>
      <c r="AD257" s="124" t="s">
        <v>186</v>
      </c>
      <c r="AF257" s="65"/>
      <c r="AG257" s="65"/>
      <c r="AI257" s="73"/>
    </row>
    <row r="258" spans="1:35" ht="44.25" customHeight="1" x14ac:dyDescent="0.25">
      <c r="A258" s="150">
        <v>166</v>
      </c>
      <c r="B258" s="151">
        <v>54730</v>
      </c>
      <c r="C258" s="327" t="s">
        <v>129</v>
      </c>
      <c r="D258" s="327" t="s">
        <v>130</v>
      </c>
      <c r="E258" s="151" t="s">
        <v>18</v>
      </c>
      <c r="F258" s="150">
        <v>0</v>
      </c>
      <c r="G258" s="152">
        <v>60</v>
      </c>
      <c r="H258" s="152">
        <v>60</v>
      </c>
      <c r="I258" s="153">
        <v>73181104</v>
      </c>
      <c r="J258" s="68">
        <v>21000</v>
      </c>
      <c r="K258" s="68">
        <f t="shared" ref="K258:K263" si="234">H258*J258</f>
        <v>1260000</v>
      </c>
      <c r="L258" s="68">
        <v>52000</v>
      </c>
      <c r="M258" s="68">
        <f t="shared" ref="M258:M263" si="235">H258*L258</f>
        <v>3120000</v>
      </c>
      <c r="N258" s="68">
        <v>12535</v>
      </c>
      <c r="O258" s="68">
        <f t="shared" ref="O258:O263" si="236">H258*N258</f>
        <v>752100</v>
      </c>
      <c r="P258" s="68">
        <f t="shared" ref="P258:Q263" si="237">MIN(J258,L258,N258)</f>
        <v>12535</v>
      </c>
      <c r="Q258" s="68">
        <f t="shared" si="237"/>
        <v>752100</v>
      </c>
      <c r="R258" s="68">
        <f>AVERAGE(J258,L258,N258)</f>
        <v>28511.666666666668</v>
      </c>
      <c r="S258" s="68">
        <f>MEDIAN(J258,L258,N258)</f>
        <v>21000</v>
      </c>
      <c r="T258" s="68">
        <f>GEOMEAN(J258,L258,N258)</f>
        <v>23921.164937690835</v>
      </c>
      <c r="U258" s="68">
        <f>STDEV(J258,L258,N258)</f>
        <v>20777.160738015511</v>
      </c>
      <c r="V258" s="69">
        <f>U258/R258</f>
        <v>0.72872487536150732</v>
      </c>
      <c r="W258" s="230">
        <f>+R258</f>
        <v>28511.666666666668</v>
      </c>
      <c r="X258" s="230">
        <f t="shared" ref="X258:X263" si="238">H258*W258</f>
        <v>1710700</v>
      </c>
      <c r="Y258" s="220" t="s">
        <v>166</v>
      </c>
      <c r="Z258" s="231">
        <v>25</v>
      </c>
      <c r="AA258" s="231">
        <f>W258*Z258</f>
        <v>712791.66666666674</v>
      </c>
      <c r="AB258" s="233">
        <v>0.41670000000000001</v>
      </c>
      <c r="AC258" s="231">
        <f>H258-Z258</f>
        <v>35</v>
      </c>
      <c r="AD258" s="233">
        <v>0.58330000000000004</v>
      </c>
      <c r="AF258" s="65">
        <f t="shared" si="188"/>
        <v>41.666666666666664</v>
      </c>
      <c r="AG258" s="65">
        <f t="shared" si="189"/>
        <v>58.333333333333336</v>
      </c>
      <c r="AH258" s="64">
        <v>25</v>
      </c>
      <c r="AI258" s="73">
        <f t="shared" si="190"/>
        <v>712791.66666666674</v>
      </c>
    </row>
    <row r="259" spans="1:35" ht="33" customHeight="1" x14ac:dyDescent="0.25">
      <c r="A259" s="150">
        <v>167</v>
      </c>
      <c r="B259" s="150">
        <v>54740</v>
      </c>
      <c r="C259" s="327" t="s">
        <v>97</v>
      </c>
      <c r="D259" s="327" t="s">
        <v>98</v>
      </c>
      <c r="E259" s="151" t="s">
        <v>18</v>
      </c>
      <c r="F259" s="150">
        <v>0</v>
      </c>
      <c r="G259" s="152">
        <v>60</v>
      </c>
      <c r="H259" s="152">
        <v>60</v>
      </c>
      <c r="I259" s="153">
        <v>73151801</v>
      </c>
      <c r="J259" s="68">
        <v>65000</v>
      </c>
      <c r="K259" s="68">
        <f t="shared" si="234"/>
        <v>3900000</v>
      </c>
      <c r="L259" s="68">
        <v>78000</v>
      </c>
      <c r="M259" s="68">
        <f t="shared" si="235"/>
        <v>4680000</v>
      </c>
      <c r="N259" s="68">
        <v>69411</v>
      </c>
      <c r="O259" s="68">
        <f t="shared" si="236"/>
        <v>4164660</v>
      </c>
      <c r="P259" s="68">
        <f t="shared" si="237"/>
        <v>65000</v>
      </c>
      <c r="Q259" s="68">
        <f t="shared" si="237"/>
        <v>3900000</v>
      </c>
      <c r="R259" s="68">
        <f>AVERAGE(J259,L259,N259)</f>
        <v>70803.666666666672</v>
      </c>
      <c r="S259" s="68">
        <f>MEDIAN(J259,L259,N259)</f>
        <v>69411</v>
      </c>
      <c r="T259" s="68">
        <f>GEOMEAN(J259,L259,N259)</f>
        <v>70601.200668669349</v>
      </c>
      <c r="U259" s="68">
        <f>STDEV(J259,L259,N259)</f>
        <v>6610.9485199427572</v>
      </c>
      <c r="V259" s="69">
        <f t="shared" ref="V259:V263" si="239">U259/R259</f>
        <v>9.3370143541663425E-2</v>
      </c>
      <c r="W259" s="231">
        <f>+P259</f>
        <v>65000</v>
      </c>
      <c r="X259" s="231">
        <f t="shared" si="238"/>
        <v>3900000</v>
      </c>
      <c r="Y259" s="219" t="s">
        <v>173</v>
      </c>
      <c r="Z259" s="231">
        <v>25</v>
      </c>
      <c r="AA259" s="231">
        <f t="shared" ref="AA259:AA263" si="240">W259*Z259</f>
        <v>1625000</v>
      </c>
      <c r="AB259" s="233">
        <v>0.41670000000000001</v>
      </c>
      <c r="AC259" s="231">
        <f t="shared" ref="AC259:AC263" si="241">H259-Z259</f>
        <v>35</v>
      </c>
      <c r="AD259" s="233">
        <v>0.58330000000000004</v>
      </c>
      <c r="AF259" s="65">
        <f t="shared" si="188"/>
        <v>41.666666666666664</v>
      </c>
      <c r="AG259" s="65">
        <f t="shared" si="189"/>
        <v>58.333333333333336</v>
      </c>
      <c r="AH259" s="64">
        <v>25</v>
      </c>
      <c r="AI259" s="73">
        <f t="shared" si="190"/>
        <v>1625000</v>
      </c>
    </row>
    <row r="260" spans="1:35" ht="43.5" customHeight="1" x14ac:dyDescent="0.25">
      <c r="A260" s="150">
        <v>168</v>
      </c>
      <c r="B260" s="151">
        <v>54730</v>
      </c>
      <c r="C260" s="328" t="s">
        <v>99</v>
      </c>
      <c r="D260" s="328" t="s">
        <v>100</v>
      </c>
      <c r="E260" s="151" t="s">
        <v>18</v>
      </c>
      <c r="F260" s="150">
        <v>0</v>
      </c>
      <c r="G260" s="152">
        <v>65.69</v>
      </c>
      <c r="H260" s="152">
        <v>65.69</v>
      </c>
      <c r="I260" s="153">
        <v>72151303</v>
      </c>
      <c r="J260" s="68">
        <v>29000</v>
      </c>
      <c r="K260" s="68">
        <f t="shared" si="234"/>
        <v>1905010</v>
      </c>
      <c r="L260" s="68">
        <v>78000</v>
      </c>
      <c r="M260" s="68">
        <f t="shared" si="235"/>
        <v>5123820</v>
      </c>
      <c r="N260" s="68">
        <v>23817</v>
      </c>
      <c r="O260" s="68">
        <f t="shared" si="236"/>
        <v>1564538.73</v>
      </c>
      <c r="P260" s="68">
        <f t="shared" si="237"/>
        <v>23817</v>
      </c>
      <c r="Q260" s="68">
        <f t="shared" si="237"/>
        <v>1564538.73</v>
      </c>
      <c r="R260" s="68">
        <f>AVERAGE(J260,L260,N260)</f>
        <v>43605.666666666664</v>
      </c>
      <c r="S260" s="68">
        <f>MEDIAN(J260,L260,N260)</f>
        <v>29000</v>
      </c>
      <c r="T260" s="68">
        <f>GEOMEAN(J260,L260,N260)</f>
        <v>37768.223062938385</v>
      </c>
      <c r="U260" s="68">
        <f>STDEV(J260,L260,N260)</f>
        <v>29898.88787786819</v>
      </c>
      <c r="V260" s="69">
        <f t="shared" si="239"/>
        <v>0.68566519361860134</v>
      </c>
      <c r="W260" s="231">
        <f t="shared" ref="W260:W261" si="242">+R260</f>
        <v>43605.666666666664</v>
      </c>
      <c r="X260" s="231">
        <f t="shared" si="238"/>
        <v>2864456.2433333332</v>
      </c>
      <c r="Y260" s="220" t="s">
        <v>166</v>
      </c>
      <c r="Z260" s="231">
        <v>29.69</v>
      </c>
      <c r="AA260" s="231">
        <f t="shared" si="240"/>
        <v>1294652.2433333334</v>
      </c>
      <c r="AB260" s="233">
        <v>0.45200000000000001</v>
      </c>
      <c r="AC260" s="231">
        <f t="shared" si="241"/>
        <v>36</v>
      </c>
      <c r="AD260" s="233">
        <v>0.54800000000000004</v>
      </c>
      <c r="AF260" s="65">
        <f t="shared" si="188"/>
        <v>45.197138072766023</v>
      </c>
      <c r="AG260" s="65">
        <f t="shared" si="189"/>
        <v>54.802861927233977</v>
      </c>
      <c r="AH260" s="64">
        <v>29.69</v>
      </c>
      <c r="AI260" s="73">
        <f t="shared" si="190"/>
        <v>1294652.2433333334</v>
      </c>
    </row>
    <row r="261" spans="1:35" ht="36.75" customHeight="1" x14ac:dyDescent="0.25">
      <c r="A261" s="150">
        <v>169</v>
      </c>
      <c r="B261" s="151">
        <v>54760</v>
      </c>
      <c r="C261" s="328" t="s">
        <v>101</v>
      </c>
      <c r="D261" s="328"/>
      <c r="E261" s="151" t="s">
        <v>31</v>
      </c>
      <c r="F261" s="150">
        <v>0</v>
      </c>
      <c r="G261" s="152">
        <v>10</v>
      </c>
      <c r="H261" s="152">
        <v>10</v>
      </c>
      <c r="I261" s="153">
        <v>72154032</v>
      </c>
      <c r="J261" s="68">
        <v>340000</v>
      </c>
      <c r="K261" s="68">
        <f t="shared" si="234"/>
        <v>3400000</v>
      </c>
      <c r="L261" s="68">
        <v>91000</v>
      </c>
      <c r="M261" s="68">
        <f t="shared" si="235"/>
        <v>910000</v>
      </c>
      <c r="N261" s="68">
        <v>228120</v>
      </c>
      <c r="O261" s="68">
        <f t="shared" si="236"/>
        <v>2281200</v>
      </c>
      <c r="P261" s="68">
        <f t="shared" si="237"/>
        <v>91000</v>
      </c>
      <c r="Q261" s="68">
        <f t="shared" si="237"/>
        <v>910000</v>
      </c>
      <c r="R261" s="68">
        <f t="shared" ref="R261:R263" si="243">AVERAGE(J261,L261,N261)</f>
        <v>219706.66666666666</v>
      </c>
      <c r="S261" s="68">
        <f t="shared" ref="S261:S263" si="244">MEDIAN(J261,L261,N261)</f>
        <v>228120</v>
      </c>
      <c r="T261" s="68">
        <f t="shared" ref="T261:T263" si="245">GEOMEAN(J261,L261,N261)</f>
        <v>191820.29626724054</v>
      </c>
      <c r="U261" s="68">
        <f t="shared" ref="U261:U263" si="246">STDEV(J261,L261,N261)</f>
        <v>124713.02311039263</v>
      </c>
      <c r="V261" s="69">
        <f t="shared" si="239"/>
        <v>0.56763422340571967</v>
      </c>
      <c r="W261" s="231">
        <f t="shared" si="242"/>
        <v>219706.66666666666</v>
      </c>
      <c r="X261" s="231">
        <f t="shared" si="238"/>
        <v>2197066.6666666665</v>
      </c>
      <c r="Y261" s="220" t="s">
        <v>166</v>
      </c>
      <c r="Z261" s="231">
        <v>5</v>
      </c>
      <c r="AA261" s="231">
        <f t="shared" si="240"/>
        <v>1098533.3333333333</v>
      </c>
      <c r="AB261" s="233">
        <v>0.5</v>
      </c>
      <c r="AC261" s="231">
        <f t="shared" si="241"/>
        <v>5</v>
      </c>
      <c r="AD261" s="233">
        <v>0.5</v>
      </c>
      <c r="AF261" s="65">
        <f t="shared" si="188"/>
        <v>50</v>
      </c>
      <c r="AG261" s="65">
        <f t="shared" si="189"/>
        <v>50</v>
      </c>
      <c r="AH261" s="64">
        <v>5</v>
      </c>
      <c r="AI261" s="73">
        <f t="shared" si="190"/>
        <v>1098533.3333333333</v>
      </c>
    </row>
    <row r="262" spans="1:35" ht="39.75" customHeight="1" x14ac:dyDescent="0.25">
      <c r="A262" s="150">
        <v>170</v>
      </c>
      <c r="B262" s="151">
        <v>54760</v>
      </c>
      <c r="C262" s="329" t="s">
        <v>106</v>
      </c>
      <c r="D262" s="330" t="s">
        <v>107</v>
      </c>
      <c r="E262" s="151" t="s">
        <v>31</v>
      </c>
      <c r="F262" s="150">
        <v>0</v>
      </c>
      <c r="G262" s="152">
        <v>8</v>
      </c>
      <c r="H262" s="152">
        <v>8</v>
      </c>
      <c r="I262" s="153">
        <v>72153605</v>
      </c>
      <c r="J262" s="68">
        <v>420000</v>
      </c>
      <c r="K262" s="68">
        <f t="shared" si="234"/>
        <v>3360000</v>
      </c>
      <c r="L262" s="68">
        <v>455000</v>
      </c>
      <c r="M262" s="68">
        <f t="shared" si="235"/>
        <v>3640000</v>
      </c>
      <c r="N262" s="68">
        <v>2264860</v>
      </c>
      <c r="O262" s="68">
        <f t="shared" si="236"/>
        <v>18118880</v>
      </c>
      <c r="P262" s="70">
        <f t="shared" si="237"/>
        <v>420000</v>
      </c>
      <c r="Q262" s="68">
        <f t="shared" si="237"/>
        <v>3360000</v>
      </c>
      <c r="R262" s="68">
        <f t="shared" si="243"/>
        <v>1046620</v>
      </c>
      <c r="S262" s="68">
        <f t="shared" si="244"/>
        <v>455000</v>
      </c>
      <c r="T262" s="68">
        <f t="shared" si="245"/>
        <v>756427.57020526507</v>
      </c>
      <c r="U262" s="68">
        <f t="shared" si="246"/>
        <v>1055171.9164193103</v>
      </c>
      <c r="V262" s="69">
        <f t="shared" si="239"/>
        <v>1.0081709850942178</v>
      </c>
      <c r="W262" s="236">
        <f>+P262</f>
        <v>420000</v>
      </c>
      <c r="X262" s="231">
        <f t="shared" si="238"/>
        <v>3360000</v>
      </c>
      <c r="Y262" s="243" t="s">
        <v>173</v>
      </c>
      <c r="Z262" s="231">
        <v>4</v>
      </c>
      <c r="AA262" s="231">
        <f t="shared" si="240"/>
        <v>1680000</v>
      </c>
      <c r="AB262" s="233">
        <v>0.5</v>
      </c>
      <c r="AC262" s="231">
        <f t="shared" si="241"/>
        <v>4</v>
      </c>
      <c r="AD262" s="233">
        <v>0.5</v>
      </c>
      <c r="AF262" s="65">
        <f t="shared" si="188"/>
        <v>50</v>
      </c>
      <c r="AG262" s="65">
        <f t="shared" si="189"/>
        <v>50</v>
      </c>
      <c r="AH262" s="64">
        <v>4</v>
      </c>
      <c r="AI262" s="73">
        <f t="shared" si="190"/>
        <v>1680000</v>
      </c>
    </row>
    <row r="263" spans="1:35" ht="54" customHeight="1" x14ac:dyDescent="0.25">
      <c r="A263" s="150">
        <v>171</v>
      </c>
      <c r="B263" s="151">
        <v>54790</v>
      </c>
      <c r="C263" s="327" t="s">
        <v>119</v>
      </c>
      <c r="D263" s="327" t="s">
        <v>120</v>
      </c>
      <c r="E263" s="151" t="s">
        <v>18</v>
      </c>
      <c r="F263" s="150">
        <v>0</v>
      </c>
      <c r="G263" s="152">
        <v>120</v>
      </c>
      <c r="H263" s="152">
        <v>120</v>
      </c>
      <c r="I263" s="153">
        <v>72153501</v>
      </c>
      <c r="J263" s="68">
        <v>38000</v>
      </c>
      <c r="K263" s="68">
        <f t="shared" si="234"/>
        <v>4560000</v>
      </c>
      <c r="L263" s="68">
        <v>104000</v>
      </c>
      <c r="M263" s="68">
        <f t="shared" si="235"/>
        <v>12480000</v>
      </c>
      <c r="N263" s="68">
        <v>27790</v>
      </c>
      <c r="O263" s="68">
        <f t="shared" si="236"/>
        <v>3334800</v>
      </c>
      <c r="P263" s="68">
        <f t="shared" si="237"/>
        <v>27790</v>
      </c>
      <c r="Q263" s="68">
        <f t="shared" si="237"/>
        <v>3334800</v>
      </c>
      <c r="R263" s="68">
        <f t="shared" si="243"/>
        <v>56596.666666666664</v>
      </c>
      <c r="S263" s="68">
        <f t="shared" si="244"/>
        <v>38000</v>
      </c>
      <c r="T263" s="68">
        <f t="shared" si="245"/>
        <v>47888.933015640381</v>
      </c>
      <c r="U263" s="68">
        <f t="shared" si="246"/>
        <v>41368.684210805317</v>
      </c>
      <c r="V263" s="69">
        <f t="shared" si="239"/>
        <v>0.73093852778382684</v>
      </c>
      <c r="W263" s="231">
        <f>+R263</f>
        <v>56596.666666666664</v>
      </c>
      <c r="X263" s="231">
        <f t="shared" si="238"/>
        <v>6791600</v>
      </c>
      <c r="Y263" s="220" t="s">
        <v>166</v>
      </c>
      <c r="Z263" s="231">
        <v>60</v>
      </c>
      <c r="AA263" s="231">
        <f t="shared" si="240"/>
        <v>3395800</v>
      </c>
      <c r="AB263" s="233">
        <v>0.5</v>
      </c>
      <c r="AC263" s="231">
        <f t="shared" si="241"/>
        <v>60</v>
      </c>
      <c r="AD263" s="233">
        <v>0.5</v>
      </c>
      <c r="AF263" s="65">
        <f t="shared" ref="AF263:AF326" si="247">Z263*100/H263</f>
        <v>50</v>
      </c>
      <c r="AG263" s="65">
        <f t="shared" ref="AG263:AG326" si="248">100-AF263</f>
        <v>50</v>
      </c>
      <c r="AH263" s="64">
        <v>60</v>
      </c>
      <c r="AI263" s="73">
        <f t="shared" ref="AI263:AI326" si="249">W263*AH263</f>
        <v>3395800</v>
      </c>
    </row>
    <row r="264" spans="1:35" x14ac:dyDescent="0.25">
      <c r="A264" s="168"/>
      <c r="B264" s="168"/>
      <c r="C264" s="169"/>
      <c r="D264" s="169"/>
      <c r="E264" s="168"/>
      <c r="F264" s="168"/>
      <c r="G264" s="170"/>
      <c r="H264" s="170"/>
      <c r="I264" s="168"/>
      <c r="J264" s="78"/>
      <c r="K264" s="78"/>
      <c r="L264" s="78"/>
      <c r="M264" s="78"/>
      <c r="N264" s="78"/>
      <c r="O264" s="78"/>
      <c r="P264" s="78"/>
      <c r="Q264" s="78"/>
      <c r="R264" s="74"/>
      <c r="S264" s="74"/>
      <c r="T264" s="74"/>
      <c r="U264" s="74"/>
      <c r="V264" s="74"/>
      <c r="W264" s="74"/>
      <c r="X264" s="74"/>
      <c r="Y264" s="74"/>
      <c r="AF264" s="65"/>
      <c r="AG264" s="65"/>
      <c r="AI264" s="73"/>
    </row>
    <row r="265" spans="1:35" x14ac:dyDescent="0.25">
      <c r="A265" s="334" t="s">
        <v>148</v>
      </c>
      <c r="B265" s="334"/>
      <c r="C265" s="334"/>
      <c r="D265" s="334"/>
      <c r="E265" s="335" t="s">
        <v>1</v>
      </c>
      <c r="F265" s="335"/>
      <c r="G265" s="335"/>
      <c r="H265" s="335"/>
      <c r="I265" s="222">
        <v>164000001829</v>
      </c>
      <c r="J265" s="78"/>
      <c r="K265" s="78"/>
      <c r="L265" s="78"/>
      <c r="M265" s="78"/>
      <c r="N265" s="78"/>
      <c r="O265" s="78"/>
      <c r="P265" s="78"/>
      <c r="Q265" s="78"/>
      <c r="R265" s="74"/>
      <c r="S265" s="74"/>
      <c r="T265" s="74"/>
      <c r="U265" s="74"/>
      <c r="V265" s="74"/>
      <c r="W265" s="74"/>
      <c r="X265" s="74"/>
      <c r="Y265" s="74"/>
      <c r="AF265" s="65"/>
      <c r="AG265" s="65"/>
      <c r="AI265" s="73"/>
    </row>
    <row r="266" spans="1:35" x14ac:dyDescent="0.25">
      <c r="A266" s="341" t="s">
        <v>2</v>
      </c>
      <c r="B266" s="341"/>
      <c r="C266" s="341"/>
      <c r="D266" s="341"/>
      <c r="E266" s="341" t="s">
        <v>3</v>
      </c>
      <c r="F266" s="341"/>
      <c r="G266" s="341" t="s">
        <v>4</v>
      </c>
      <c r="H266" s="341"/>
      <c r="I266" s="341"/>
      <c r="J266" s="78"/>
      <c r="K266" s="78"/>
      <c r="L266" s="78"/>
      <c r="M266" s="78"/>
      <c r="N266" s="78"/>
      <c r="O266" s="78"/>
      <c r="P266" s="78"/>
      <c r="Q266" s="78"/>
      <c r="R266" s="74"/>
      <c r="S266" s="74"/>
      <c r="T266" s="74"/>
      <c r="U266" s="74"/>
      <c r="V266" s="74"/>
      <c r="W266" s="74"/>
      <c r="X266" s="74"/>
      <c r="Y266" s="74"/>
      <c r="AF266" s="65"/>
      <c r="AG266" s="65"/>
      <c r="AI266" s="73"/>
    </row>
    <row r="267" spans="1:35" ht="15" customHeight="1" x14ac:dyDescent="0.25">
      <c r="A267" s="340" t="s">
        <v>95</v>
      </c>
      <c r="B267" s="340"/>
      <c r="C267" s="340"/>
      <c r="D267" s="340"/>
      <c r="E267" s="340" t="s">
        <v>96</v>
      </c>
      <c r="F267" s="340"/>
      <c r="G267" s="340"/>
      <c r="H267" s="340"/>
      <c r="I267" s="340"/>
      <c r="J267" s="262" t="s">
        <v>162</v>
      </c>
      <c r="K267" s="262"/>
      <c r="L267" s="263" t="s">
        <v>164</v>
      </c>
      <c r="M267" s="263"/>
      <c r="N267" s="264" t="s">
        <v>163</v>
      </c>
      <c r="O267" s="264"/>
      <c r="P267" s="265" t="s">
        <v>159</v>
      </c>
      <c r="Q267" s="265"/>
      <c r="R267" s="266" t="s">
        <v>166</v>
      </c>
      <c r="S267" s="331" t="s">
        <v>167</v>
      </c>
      <c r="T267" s="331" t="s">
        <v>168</v>
      </c>
      <c r="U267" s="331" t="s">
        <v>169</v>
      </c>
      <c r="V267" s="323" t="s">
        <v>174</v>
      </c>
      <c r="W267" s="325" t="s">
        <v>190</v>
      </c>
      <c r="X267" s="133"/>
      <c r="Y267" s="326" t="s">
        <v>171</v>
      </c>
      <c r="Z267" s="300" t="s">
        <v>183</v>
      </c>
      <c r="AA267" s="301"/>
      <c r="AB267" s="302"/>
      <c r="AC267" s="303" t="s">
        <v>184</v>
      </c>
      <c r="AD267" s="303"/>
      <c r="AF267" s="65"/>
      <c r="AG267" s="65"/>
      <c r="AI267" s="73"/>
    </row>
    <row r="268" spans="1:35" ht="33" customHeight="1" x14ac:dyDescent="0.25">
      <c r="A268" s="202" t="s">
        <v>7</v>
      </c>
      <c r="B268" s="203" t="s">
        <v>8</v>
      </c>
      <c r="C268" s="340" t="s">
        <v>9</v>
      </c>
      <c r="D268" s="340"/>
      <c r="E268" s="203" t="s">
        <v>10</v>
      </c>
      <c r="F268" s="204" t="s">
        <v>11</v>
      </c>
      <c r="G268" s="203" t="s">
        <v>12</v>
      </c>
      <c r="H268" s="204" t="s">
        <v>13</v>
      </c>
      <c r="I268" s="203" t="s">
        <v>14</v>
      </c>
      <c r="J268" s="121" t="s">
        <v>160</v>
      </c>
      <c r="K268" s="121" t="s">
        <v>161</v>
      </c>
      <c r="L268" s="122" t="s">
        <v>160</v>
      </c>
      <c r="M268" s="122" t="s">
        <v>161</v>
      </c>
      <c r="N268" s="123" t="s">
        <v>160</v>
      </c>
      <c r="O268" s="123" t="s">
        <v>161</v>
      </c>
      <c r="P268" s="76" t="s">
        <v>160</v>
      </c>
      <c r="Q268" s="76" t="s">
        <v>161</v>
      </c>
      <c r="R268" s="266"/>
      <c r="S268" s="331"/>
      <c r="T268" s="331"/>
      <c r="U268" s="331"/>
      <c r="V268" s="324"/>
      <c r="W268" s="325"/>
      <c r="X268" s="134" t="s">
        <v>161</v>
      </c>
      <c r="Y268" s="326"/>
      <c r="Z268" s="139" t="s">
        <v>185</v>
      </c>
      <c r="AA268" s="139" t="s">
        <v>161</v>
      </c>
      <c r="AB268" s="139" t="s">
        <v>186</v>
      </c>
      <c r="AC268" s="139" t="s">
        <v>185</v>
      </c>
      <c r="AD268" s="139" t="s">
        <v>186</v>
      </c>
      <c r="AF268" s="65"/>
      <c r="AG268" s="65"/>
      <c r="AI268" s="73"/>
    </row>
    <row r="269" spans="1:35" ht="32.25" customHeight="1" x14ac:dyDescent="0.25">
      <c r="A269" s="205">
        <v>172</v>
      </c>
      <c r="B269" s="205">
        <v>54740</v>
      </c>
      <c r="C269" s="327" t="s">
        <v>149</v>
      </c>
      <c r="D269" s="327" t="s">
        <v>150</v>
      </c>
      <c r="E269" s="206" t="s">
        <v>18</v>
      </c>
      <c r="F269" s="205">
        <v>0</v>
      </c>
      <c r="G269" s="207">
        <v>48.38</v>
      </c>
      <c r="H269" s="207">
        <v>48.38</v>
      </c>
      <c r="I269" s="208">
        <v>72152504</v>
      </c>
      <c r="J269" s="68">
        <v>120000</v>
      </c>
      <c r="K269" s="68">
        <f>H269*J269</f>
        <v>5805600</v>
      </c>
      <c r="L269" s="68">
        <v>78000</v>
      </c>
      <c r="M269" s="68">
        <f>H269*L269</f>
        <v>3773640</v>
      </c>
      <c r="N269" s="68">
        <v>91059</v>
      </c>
      <c r="O269" s="68">
        <f>H269*N269</f>
        <v>4405434.42</v>
      </c>
      <c r="P269" s="68">
        <f t="shared" ref="P269:Q271" si="250">MIN(J269,L269,N269)</f>
        <v>78000</v>
      </c>
      <c r="Q269" s="68">
        <f t="shared" si="250"/>
        <v>3773640</v>
      </c>
      <c r="R269" s="68">
        <f>AVERAGE(J269,L269,N269)</f>
        <v>96353</v>
      </c>
      <c r="S269" s="68">
        <f>MEDIAN(J269,L269,N269)</f>
        <v>91059</v>
      </c>
      <c r="T269" s="68">
        <f>GEOMEAN(J269,L269,N269)</f>
        <v>94812.640519228167</v>
      </c>
      <c r="U269" s="68">
        <f>STDEV(J269,L269,N269)</f>
        <v>21494.646473017416</v>
      </c>
      <c r="V269" s="69">
        <f>U269/R269</f>
        <v>0.22308227531075747</v>
      </c>
      <c r="W269" s="230">
        <f>+P269</f>
        <v>78000</v>
      </c>
      <c r="X269" s="230">
        <f>H269*W269</f>
        <v>3773640</v>
      </c>
      <c r="Y269" s="245" t="s">
        <v>173</v>
      </c>
      <c r="Z269" s="231">
        <v>24.19</v>
      </c>
      <c r="AA269" s="231">
        <f>W269*Z269</f>
        <v>1886820</v>
      </c>
      <c r="AB269" s="233">
        <v>0.5</v>
      </c>
      <c r="AC269" s="231">
        <f>H269-Z269</f>
        <v>24.19</v>
      </c>
      <c r="AD269" s="233">
        <v>0.5</v>
      </c>
      <c r="AF269" s="65">
        <f t="shared" si="247"/>
        <v>50</v>
      </c>
      <c r="AG269" s="65">
        <f t="shared" si="248"/>
        <v>50</v>
      </c>
      <c r="AH269" s="141">
        <v>24.19</v>
      </c>
      <c r="AI269" s="73">
        <f t="shared" si="249"/>
        <v>1886820</v>
      </c>
    </row>
    <row r="270" spans="1:35" ht="41.25" customHeight="1" x14ac:dyDescent="0.25">
      <c r="A270" s="205">
        <v>173</v>
      </c>
      <c r="B270" s="205">
        <v>54740</v>
      </c>
      <c r="C270" s="327" t="s">
        <v>151</v>
      </c>
      <c r="D270" s="327" t="s">
        <v>152</v>
      </c>
      <c r="E270" s="206" t="s">
        <v>39</v>
      </c>
      <c r="F270" s="205">
        <v>0</v>
      </c>
      <c r="G270" s="207">
        <v>31.8</v>
      </c>
      <c r="H270" s="207">
        <v>31.8</v>
      </c>
      <c r="I270" s="208">
        <v>72152504</v>
      </c>
      <c r="J270" s="68">
        <v>29000</v>
      </c>
      <c r="K270" s="68">
        <f>H270*J270</f>
        <v>922200</v>
      </c>
      <c r="L270" s="68">
        <v>78000</v>
      </c>
      <c r="M270" s="68">
        <f>H270*L270</f>
        <v>2480400</v>
      </c>
      <c r="N270" s="68">
        <v>9934</v>
      </c>
      <c r="O270" s="68">
        <f>H270*N270</f>
        <v>315901.2</v>
      </c>
      <c r="P270" s="68">
        <f t="shared" si="250"/>
        <v>9934</v>
      </c>
      <c r="Q270" s="68">
        <f t="shared" si="250"/>
        <v>315901.2</v>
      </c>
      <c r="R270" s="68">
        <f t="shared" ref="R270" si="251">AVERAGE(J270,L270,N270)</f>
        <v>38978</v>
      </c>
      <c r="S270" s="68">
        <f t="shared" ref="S270" si="252">MEDIAN(J270,L270,N270)</f>
        <v>29000</v>
      </c>
      <c r="T270" s="68">
        <f t="shared" ref="T270" si="253">GEOMEAN(J270,L270,N270)</f>
        <v>28218.824511796618</v>
      </c>
      <c r="U270" s="68">
        <f t="shared" ref="U270" si="254">STDEV(J270,L270,N270)</f>
        <v>35112.895807665875</v>
      </c>
      <c r="V270" s="69">
        <f t="shared" ref="V270:V271" si="255">U270/R270</f>
        <v>0.90083882722730446</v>
      </c>
      <c r="W270" s="231">
        <f t="shared" ref="W270" si="256">+R270</f>
        <v>38978</v>
      </c>
      <c r="X270" s="231">
        <f>H270*W270</f>
        <v>1239500.4000000001</v>
      </c>
      <c r="Y270" s="246" t="s">
        <v>166</v>
      </c>
      <c r="Z270" s="231">
        <v>15.7</v>
      </c>
      <c r="AA270" s="231">
        <f t="shared" ref="AA270:AA271" si="257">W270*Z270</f>
        <v>611954.6</v>
      </c>
      <c r="AB270" s="233">
        <v>0.49370000000000003</v>
      </c>
      <c r="AC270" s="231">
        <f t="shared" ref="AC270:AC271" si="258">H270-Z270</f>
        <v>16.100000000000001</v>
      </c>
      <c r="AD270" s="233">
        <v>0.50629999999999997</v>
      </c>
      <c r="AF270" s="65">
        <f t="shared" si="247"/>
        <v>49.371069182389938</v>
      </c>
      <c r="AG270" s="65">
        <f t="shared" si="248"/>
        <v>50.628930817610062</v>
      </c>
      <c r="AH270" s="64">
        <v>15.7</v>
      </c>
      <c r="AI270" s="73">
        <f t="shared" si="249"/>
        <v>611954.6</v>
      </c>
    </row>
    <row r="271" spans="1:35" ht="34.5" customHeight="1" x14ac:dyDescent="0.25">
      <c r="A271" s="205">
        <v>174</v>
      </c>
      <c r="B271" s="209">
        <v>54740</v>
      </c>
      <c r="C271" s="336" t="s">
        <v>153</v>
      </c>
      <c r="D271" s="336" t="s">
        <v>154</v>
      </c>
      <c r="E271" s="210" t="s">
        <v>18</v>
      </c>
      <c r="F271" s="209">
        <v>0</v>
      </c>
      <c r="G271" s="211">
        <v>10.25</v>
      </c>
      <c r="H271" s="211">
        <v>10.25</v>
      </c>
      <c r="I271" s="212">
        <v>72152504</v>
      </c>
      <c r="J271" s="68">
        <v>120000</v>
      </c>
      <c r="K271" s="68">
        <f>H271*J271</f>
        <v>1230000</v>
      </c>
      <c r="L271" s="68">
        <v>91000</v>
      </c>
      <c r="M271" s="68">
        <f>H271*L271</f>
        <v>932750</v>
      </c>
      <c r="N271" s="68">
        <v>92400</v>
      </c>
      <c r="O271" s="68">
        <f>H271*N271</f>
        <v>947100</v>
      </c>
      <c r="P271" s="68">
        <f t="shared" si="250"/>
        <v>91000</v>
      </c>
      <c r="Q271" s="68">
        <f t="shared" si="250"/>
        <v>932750</v>
      </c>
      <c r="R271" s="68">
        <f>AVERAGE(J271,L271,N271)</f>
        <v>101133.33333333333</v>
      </c>
      <c r="S271" s="68">
        <f>MEDIAN(J271,L271,N271)</f>
        <v>92400</v>
      </c>
      <c r="T271" s="68">
        <f>GEOMEAN(J271,L271,N271)</f>
        <v>100299.36955104784</v>
      </c>
      <c r="U271" s="68">
        <f>STDEV(J271,L271,N271)</f>
        <v>16354.000529941717</v>
      </c>
      <c r="V271" s="69">
        <f t="shared" si="255"/>
        <v>0.1617073223132009</v>
      </c>
      <c r="W271" s="231">
        <f>+P271</f>
        <v>91000</v>
      </c>
      <c r="X271" s="231">
        <f>H271*W271</f>
        <v>932750</v>
      </c>
      <c r="Y271" s="245" t="s">
        <v>173</v>
      </c>
      <c r="Z271" s="231">
        <v>5.12</v>
      </c>
      <c r="AA271" s="231">
        <f t="shared" si="257"/>
        <v>465920</v>
      </c>
      <c r="AB271" s="233">
        <v>0.4995</v>
      </c>
      <c r="AC271" s="231">
        <f t="shared" si="258"/>
        <v>5.13</v>
      </c>
      <c r="AD271" s="233">
        <v>0.50049999999999994</v>
      </c>
      <c r="AF271" s="65">
        <f t="shared" si="247"/>
        <v>49.951219512195124</v>
      </c>
      <c r="AG271" s="65">
        <f t="shared" si="248"/>
        <v>50.048780487804876</v>
      </c>
      <c r="AH271" s="64">
        <v>5.12</v>
      </c>
      <c r="AI271" s="73">
        <f t="shared" si="249"/>
        <v>465920</v>
      </c>
    </row>
    <row r="272" spans="1:35" x14ac:dyDescent="0.25">
      <c r="A272" s="213"/>
      <c r="B272" s="187"/>
      <c r="C272" s="214"/>
      <c r="D272" s="214"/>
      <c r="E272" s="215"/>
      <c r="F272" s="213"/>
      <c r="G272" s="216"/>
      <c r="H272" s="216"/>
      <c r="I272" s="188"/>
      <c r="J272" s="78"/>
      <c r="K272" s="78"/>
      <c r="L272" s="78"/>
      <c r="M272" s="78"/>
      <c r="N272" s="78"/>
      <c r="O272" s="78"/>
      <c r="P272" s="78"/>
      <c r="Q272" s="78"/>
      <c r="R272" s="74"/>
      <c r="S272" s="74"/>
      <c r="T272" s="74"/>
      <c r="U272" s="74"/>
      <c r="V272" s="74"/>
      <c r="W272" s="74"/>
      <c r="X272" s="74"/>
      <c r="Y272" s="74"/>
      <c r="AF272" s="65"/>
      <c r="AG272" s="65"/>
      <c r="AI272" s="73"/>
    </row>
    <row r="273" spans="1:35" x14ac:dyDescent="0.25">
      <c r="A273" s="338" t="s">
        <v>155</v>
      </c>
      <c r="B273" s="338"/>
      <c r="C273" s="338"/>
      <c r="D273" s="339"/>
      <c r="E273" s="335" t="s">
        <v>165</v>
      </c>
      <c r="F273" s="335"/>
      <c r="G273" s="335"/>
      <c r="H273" s="335"/>
      <c r="I273" s="222">
        <v>164000000116</v>
      </c>
      <c r="J273" s="78"/>
      <c r="K273" s="78"/>
      <c r="L273" s="78"/>
      <c r="M273" s="78"/>
      <c r="N273" s="78"/>
      <c r="O273" s="78"/>
      <c r="P273" s="78"/>
      <c r="Q273" s="78"/>
      <c r="R273" s="74"/>
      <c r="S273" s="74"/>
      <c r="T273" s="74"/>
      <c r="U273" s="74"/>
      <c r="V273" s="74"/>
      <c r="W273" s="74"/>
      <c r="X273" s="74"/>
      <c r="Y273" s="74"/>
      <c r="AF273" s="65"/>
      <c r="AG273" s="65"/>
      <c r="AI273" s="73"/>
    </row>
    <row r="274" spans="1:35" x14ac:dyDescent="0.25">
      <c r="A274" s="332" t="s">
        <v>2</v>
      </c>
      <c r="B274" s="332"/>
      <c r="C274" s="332"/>
      <c r="D274" s="332"/>
      <c r="E274" s="332" t="s">
        <v>3</v>
      </c>
      <c r="F274" s="332"/>
      <c r="G274" s="332" t="s">
        <v>4</v>
      </c>
      <c r="H274" s="332"/>
      <c r="I274" s="332"/>
      <c r="J274" s="78"/>
      <c r="K274" s="78"/>
      <c r="L274" s="78"/>
      <c r="M274" s="78"/>
      <c r="N274" s="78"/>
      <c r="O274" s="78"/>
      <c r="P274" s="78"/>
      <c r="Q274" s="78"/>
      <c r="R274" s="74"/>
      <c r="S274" s="74"/>
      <c r="T274" s="74"/>
      <c r="U274" s="74"/>
      <c r="V274" s="74"/>
      <c r="W274" s="74"/>
      <c r="X274" s="74"/>
      <c r="Y274" s="74"/>
      <c r="AF274" s="65"/>
      <c r="AG274" s="65"/>
      <c r="AI274" s="73"/>
    </row>
    <row r="275" spans="1:35" ht="15" customHeight="1" x14ac:dyDescent="0.25">
      <c r="A275" s="320" t="s">
        <v>95</v>
      </c>
      <c r="B275" s="320"/>
      <c r="C275" s="320"/>
      <c r="D275" s="320"/>
      <c r="E275" s="320" t="s">
        <v>96</v>
      </c>
      <c r="F275" s="320"/>
      <c r="G275" s="320"/>
      <c r="H275" s="320"/>
      <c r="I275" s="320"/>
      <c r="J275" s="273" t="s">
        <v>162</v>
      </c>
      <c r="K275" s="262"/>
      <c r="L275" s="263" t="s">
        <v>164</v>
      </c>
      <c r="M275" s="263"/>
      <c r="N275" s="264" t="s">
        <v>163</v>
      </c>
      <c r="O275" s="264"/>
      <c r="P275" s="265" t="s">
        <v>159</v>
      </c>
      <c r="Q275" s="265"/>
      <c r="R275" s="266" t="s">
        <v>166</v>
      </c>
      <c r="S275" s="331" t="s">
        <v>167</v>
      </c>
      <c r="T275" s="331" t="s">
        <v>168</v>
      </c>
      <c r="U275" s="331" t="s">
        <v>169</v>
      </c>
      <c r="V275" s="323" t="s">
        <v>174</v>
      </c>
      <c r="W275" s="325" t="s">
        <v>190</v>
      </c>
      <c r="X275" s="133"/>
      <c r="Y275" s="326" t="s">
        <v>171</v>
      </c>
      <c r="Z275" s="300" t="s">
        <v>183</v>
      </c>
      <c r="AA275" s="301"/>
      <c r="AB275" s="302"/>
      <c r="AC275" s="303" t="s">
        <v>184</v>
      </c>
      <c r="AD275" s="303"/>
      <c r="AF275" s="65"/>
      <c r="AG275" s="65"/>
      <c r="AI275" s="73"/>
    </row>
    <row r="276" spans="1:35" ht="27" customHeight="1" x14ac:dyDescent="0.25">
      <c r="A276" s="146" t="s">
        <v>7</v>
      </c>
      <c r="B276" s="147" t="s">
        <v>8</v>
      </c>
      <c r="C276" s="320" t="s">
        <v>9</v>
      </c>
      <c r="D276" s="320"/>
      <c r="E276" s="147" t="s">
        <v>10</v>
      </c>
      <c r="F276" s="148" t="s">
        <v>11</v>
      </c>
      <c r="G276" s="147" t="s">
        <v>12</v>
      </c>
      <c r="H276" s="148" t="s">
        <v>13</v>
      </c>
      <c r="I276" s="147" t="s">
        <v>14</v>
      </c>
      <c r="J276" s="121" t="s">
        <v>160</v>
      </c>
      <c r="K276" s="121" t="s">
        <v>161</v>
      </c>
      <c r="L276" s="122" t="s">
        <v>160</v>
      </c>
      <c r="M276" s="122" t="s">
        <v>161</v>
      </c>
      <c r="N276" s="123" t="s">
        <v>160</v>
      </c>
      <c r="O276" s="123" t="s">
        <v>161</v>
      </c>
      <c r="P276" s="76" t="s">
        <v>160</v>
      </c>
      <c r="Q276" s="76" t="s">
        <v>161</v>
      </c>
      <c r="R276" s="266"/>
      <c r="S276" s="331"/>
      <c r="T276" s="331"/>
      <c r="U276" s="331"/>
      <c r="V276" s="324"/>
      <c r="W276" s="325"/>
      <c r="X276" s="134" t="s">
        <v>161</v>
      </c>
      <c r="Y276" s="326"/>
      <c r="Z276" s="139" t="s">
        <v>185</v>
      </c>
      <c r="AA276" s="139" t="s">
        <v>161</v>
      </c>
      <c r="AB276" s="139" t="s">
        <v>186</v>
      </c>
      <c r="AC276" s="139" t="s">
        <v>185</v>
      </c>
      <c r="AD276" s="139" t="s">
        <v>186</v>
      </c>
      <c r="AF276" s="65"/>
      <c r="AG276" s="65"/>
      <c r="AI276" s="73"/>
    </row>
    <row r="277" spans="1:35" ht="54" customHeight="1" x14ac:dyDescent="0.25">
      <c r="A277" s="205">
        <v>175</v>
      </c>
      <c r="B277" s="205">
        <v>54740</v>
      </c>
      <c r="C277" s="327" t="s">
        <v>149</v>
      </c>
      <c r="D277" s="327" t="s">
        <v>150</v>
      </c>
      <c r="E277" s="206" t="s">
        <v>18</v>
      </c>
      <c r="F277" s="205">
        <v>0</v>
      </c>
      <c r="G277" s="207">
        <v>15.3</v>
      </c>
      <c r="H277" s="207">
        <v>15.3</v>
      </c>
      <c r="I277" s="208">
        <v>72152504</v>
      </c>
      <c r="J277" s="68">
        <v>120000</v>
      </c>
      <c r="K277" s="68">
        <f>H277*J277</f>
        <v>1836000</v>
      </c>
      <c r="L277" s="68">
        <v>78000</v>
      </c>
      <c r="M277" s="68">
        <f>H277*L277</f>
        <v>1193400</v>
      </c>
      <c r="N277" s="68">
        <v>91059</v>
      </c>
      <c r="O277" s="68">
        <f>H277*N277</f>
        <v>1393202.7</v>
      </c>
      <c r="P277" s="68">
        <f t="shared" ref="P277:Q279" si="259">MIN(J277,L277,N277)</f>
        <v>78000</v>
      </c>
      <c r="Q277" s="68">
        <f t="shared" si="259"/>
        <v>1193400</v>
      </c>
      <c r="R277" s="68">
        <f>AVERAGE(J277,L277,N277)</f>
        <v>96353</v>
      </c>
      <c r="S277" s="68">
        <f>MEDIAN(J277,L277,N277)</f>
        <v>91059</v>
      </c>
      <c r="T277" s="68">
        <f>GEOMEAN(J277,L277,N277)</f>
        <v>94812.640519228167</v>
      </c>
      <c r="U277" s="68">
        <f>STDEV(J277,L277,N277)</f>
        <v>21494.646473017416</v>
      </c>
      <c r="V277" s="69">
        <f>U277/R277</f>
        <v>0.22308227531075747</v>
      </c>
      <c r="W277" s="230">
        <f>+P277</f>
        <v>78000</v>
      </c>
      <c r="X277" s="230">
        <f>H277*W277</f>
        <v>1193400</v>
      </c>
      <c r="Y277" s="219" t="s">
        <v>173</v>
      </c>
      <c r="Z277" s="231">
        <v>7.65</v>
      </c>
      <c r="AA277" s="231">
        <f>W277*Z277</f>
        <v>596700</v>
      </c>
      <c r="AB277" s="233">
        <v>0.5</v>
      </c>
      <c r="AC277" s="231">
        <f>H277-Z277</f>
        <v>7.65</v>
      </c>
      <c r="AD277" s="233">
        <v>0.5</v>
      </c>
      <c r="AF277" s="65">
        <f t="shared" si="247"/>
        <v>50</v>
      </c>
      <c r="AG277" s="65">
        <f t="shared" si="248"/>
        <v>50</v>
      </c>
      <c r="AH277" s="64">
        <v>7.65</v>
      </c>
      <c r="AI277" s="73">
        <f t="shared" si="249"/>
        <v>596700</v>
      </c>
    </row>
    <row r="278" spans="1:35" ht="51.75" customHeight="1" x14ac:dyDescent="0.25">
      <c r="A278" s="205">
        <v>176</v>
      </c>
      <c r="B278" s="205">
        <v>54740</v>
      </c>
      <c r="C278" s="327" t="s">
        <v>151</v>
      </c>
      <c r="D278" s="327" t="s">
        <v>152</v>
      </c>
      <c r="E278" s="206" t="s">
        <v>39</v>
      </c>
      <c r="F278" s="205">
        <v>0</v>
      </c>
      <c r="G278" s="207">
        <v>15.8</v>
      </c>
      <c r="H278" s="207">
        <v>15.8</v>
      </c>
      <c r="I278" s="208">
        <v>72152504</v>
      </c>
      <c r="J278" s="68">
        <v>29000</v>
      </c>
      <c r="K278" s="68">
        <f>H278*J278</f>
        <v>458200</v>
      </c>
      <c r="L278" s="68">
        <v>78000</v>
      </c>
      <c r="M278" s="68">
        <f>H278*L278</f>
        <v>1232400</v>
      </c>
      <c r="N278" s="68">
        <v>9934</v>
      </c>
      <c r="O278" s="68">
        <f>H278*N278</f>
        <v>156957.20000000001</v>
      </c>
      <c r="P278" s="68">
        <f t="shared" si="259"/>
        <v>9934</v>
      </c>
      <c r="Q278" s="68">
        <f t="shared" si="259"/>
        <v>156957.20000000001</v>
      </c>
      <c r="R278" s="68">
        <f t="shared" ref="R278" si="260">AVERAGE(J278,L278,N278)</f>
        <v>38978</v>
      </c>
      <c r="S278" s="68">
        <f t="shared" ref="S278:S279" si="261">MEDIAN(J278,L278,N278)</f>
        <v>29000</v>
      </c>
      <c r="T278" s="68">
        <f t="shared" ref="T278:T279" si="262">GEOMEAN(J278,L278,N278)</f>
        <v>28218.824511796618</v>
      </c>
      <c r="U278" s="68">
        <f t="shared" ref="U278:U279" si="263">STDEV(J278,L278,N278)</f>
        <v>35112.895807665875</v>
      </c>
      <c r="V278" s="69">
        <f t="shared" ref="V278:V279" si="264">U278/R278</f>
        <v>0.90083882722730446</v>
      </c>
      <c r="W278" s="231">
        <f t="shared" ref="W278" si="265">+R278</f>
        <v>38978</v>
      </c>
      <c r="X278" s="231">
        <f>H278*W278</f>
        <v>615852.4</v>
      </c>
      <c r="Y278" s="220" t="s">
        <v>166</v>
      </c>
      <c r="Z278" s="231">
        <v>5.62</v>
      </c>
      <c r="AA278" s="231">
        <f t="shared" ref="AA278:AA279" si="266">W278*Z278</f>
        <v>219056.36000000002</v>
      </c>
      <c r="AB278" s="233">
        <v>0.35570000000000002</v>
      </c>
      <c r="AC278" s="231">
        <f t="shared" ref="AC278:AC279" si="267">H278-Z278</f>
        <v>10.18</v>
      </c>
      <c r="AD278" s="233">
        <v>0.64429999999999998</v>
      </c>
      <c r="AF278" s="65">
        <f t="shared" si="247"/>
        <v>35.569620253164558</v>
      </c>
      <c r="AG278" s="65">
        <f t="shared" si="248"/>
        <v>64.430379746835442</v>
      </c>
      <c r="AH278" s="64">
        <v>5.62</v>
      </c>
      <c r="AI278" s="73">
        <f t="shared" si="249"/>
        <v>219056.36000000002</v>
      </c>
    </row>
    <row r="279" spans="1:35" ht="41.25" customHeight="1" x14ac:dyDescent="0.25">
      <c r="A279" s="205">
        <v>177</v>
      </c>
      <c r="B279" s="205">
        <v>54740</v>
      </c>
      <c r="C279" s="336" t="s">
        <v>153</v>
      </c>
      <c r="D279" s="336" t="s">
        <v>154</v>
      </c>
      <c r="E279" s="206" t="s">
        <v>18</v>
      </c>
      <c r="F279" s="205">
        <v>0</v>
      </c>
      <c r="G279" s="207">
        <v>11.25</v>
      </c>
      <c r="H279" s="207">
        <v>11.25</v>
      </c>
      <c r="I279" s="208">
        <v>72152504</v>
      </c>
      <c r="J279" s="68">
        <v>120000</v>
      </c>
      <c r="K279" s="68">
        <f>H279*J279</f>
        <v>1350000</v>
      </c>
      <c r="L279" s="68">
        <v>91000</v>
      </c>
      <c r="M279" s="68">
        <f>H279*L279</f>
        <v>1023750</v>
      </c>
      <c r="N279" s="68">
        <v>92400</v>
      </c>
      <c r="O279" s="68">
        <f>H279*N279</f>
        <v>1039500</v>
      </c>
      <c r="P279" s="68">
        <f t="shared" si="259"/>
        <v>91000</v>
      </c>
      <c r="Q279" s="68">
        <f t="shared" si="259"/>
        <v>1023750</v>
      </c>
      <c r="R279" s="68">
        <f>AVERAGE(J279,L279,N279)</f>
        <v>101133.33333333333</v>
      </c>
      <c r="S279" s="68">
        <f t="shared" si="261"/>
        <v>92400</v>
      </c>
      <c r="T279" s="68">
        <f t="shared" si="262"/>
        <v>100299.36955104784</v>
      </c>
      <c r="U279" s="68">
        <f t="shared" si="263"/>
        <v>16354.000529941717</v>
      </c>
      <c r="V279" s="69">
        <f t="shared" si="264"/>
        <v>0.1617073223132009</v>
      </c>
      <c r="W279" s="231">
        <f>+P279</f>
        <v>91000</v>
      </c>
      <c r="X279" s="231">
        <f>H279*W279</f>
        <v>1023750</v>
      </c>
      <c r="Y279" s="219" t="s">
        <v>173</v>
      </c>
      <c r="Z279" s="231">
        <v>5.25</v>
      </c>
      <c r="AA279" s="231">
        <f t="shared" si="266"/>
        <v>477750</v>
      </c>
      <c r="AB279" s="233">
        <v>0.4667</v>
      </c>
      <c r="AC279" s="231">
        <f t="shared" si="267"/>
        <v>6</v>
      </c>
      <c r="AD279" s="233">
        <v>0.5333</v>
      </c>
      <c r="AF279" s="65">
        <f t="shared" si="247"/>
        <v>46.666666666666664</v>
      </c>
      <c r="AG279" s="65">
        <f t="shared" si="248"/>
        <v>53.333333333333336</v>
      </c>
      <c r="AH279" s="64">
        <v>5.25</v>
      </c>
      <c r="AI279" s="73">
        <f t="shared" si="249"/>
        <v>477750</v>
      </c>
    </row>
    <row r="280" spans="1:35" x14ac:dyDescent="0.25">
      <c r="A280" s="205"/>
      <c r="B280" s="206"/>
      <c r="C280" s="217"/>
      <c r="D280" s="217"/>
      <c r="E280" s="218"/>
      <c r="F280" s="205"/>
      <c r="G280" s="207"/>
      <c r="H280" s="207"/>
      <c r="I280" s="208"/>
      <c r="J280" s="78"/>
      <c r="K280" s="78"/>
      <c r="L280" s="78"/>
      <c r="M280" s="78"/>
      <c r="N280" s="78"/>
      <c r="O280" s="78"/>
      <c r="P280" s="78"/>
      <c r="Q280" s="78"/>
      <c r="R280" s="74"/>
      <c r="S280" s="74"/>
      <c r="T280" s="74"/>
      <c r="U280" s="74"/>
      <c r="V280" s="74"/>
      <c r="W280" s="74"/>
      <c r="X280" s="74"/>
      <c r="Y280" s="74"/>
      <c r="AF280" s="65"/>
      <c r="AG280" s="65"/>
      <c r="AI280" s="73"/>
    </row>
    <row r="281" spans="1:35" x14ac:dyDescent="0.25">
      <c r="A281" s="337" t="s">
        <v>156</v>
      </c>
      <c r="B281" s="338"/>
      <c r="C281" s="338"/>
      <c r="D281" s="339"/>
      <c r="E281" s="335" t="s">
        <v>165</v>
      </c>
      <c r="F281" s="335"/>
      <c r="G281" s="335"/>
      <c r="H281" s="335"/>
      <c r="I281" s="222">
        <v>164000000116</v>
      </c>
      <c r="J281" s="78"/>
      <c r="K281" s="78"/>
      <c r="L281" s="78"/>
      <c r="M281" s="78"/>
      <c r="N281" s="78"/>
      <c r="O281" s="78"/>
      <c r="P281" s="78"/>
      <c r="Q281" s="78"/>
      <c r="R281" s="74"/>
      <c r="S281" s="74"/>
      <c r="T281" s="74"/>
      <c r="U281" s="74"/>
      <c r="V281" s="74"/>
      <c r="W281" s="74"/>
      <c r="X281" s="74"/>
      <c r="Y281" s="74"/>
      <c r="AF281" s="65"/>
      <c r="AG281" s="65"/>
      <c r="AI281" s="73"/>
    </row>
    <row r="282" spans="1:35" x14ac:dyDescent="0.25">
      <c r="A282" s="320" t="s">
        <v>2</v>
      </c>
      <c r="B282" s="320"/>
      <c r="C282" s="320"/>
      <c r="D282" s="320"/>
      <c r="E282" s="320" t="s">
        <v>3</v>
      </c>
      <c r="F282" s="320"/>
      <c r="G282" s="320" t="s">
        <v>4</v>
      </c>
      <c r="H282" s="320"/>
      <c r="I282" s="320"/>
      <c r="J282" s="78"/>
      <c r="K282" s="78"/>
      <c r="L282" s="78"/>
      <c r="M282" s="78"/>
      <c r="N282" s="78"/>
      <c r="O282" s="78"/>
      <c r="P282" s="78"/>
      <c r="Q282" s="78"/>
      <c r="R282" s="74"/>
      <c r="S282" s="74"/>
      <c r="T282" s="74"/>
      <c r="U282" s="74"/>
      <c r="V282" s="74"/>
      <c r="W282" s="74"/>
      <c r="X282" s="74"/>
      <c r="Y282" s="74"/>
      <c r="AF282" s="65"/>
      <c r="AG282" s="65"/>
      <c r="AI282" s="73"/>
    </row>
    <row r="283" spans="1:35" ht="15" customHeight="1" x14ac:dyDescent="0.25">
      <c r="A283" s="320" t="s">
        <v>95</v>
      </c>
      <c r="B283" s="320"/>
      <c r="C283" s="320"/>
      <c r="D283" s="320"/>
      <c r="E283" s="320" t="s">
        <v>96</v>
      </c>
      <c r="F283" s="320"/>
      <c r="G283" s="320"/>
      <c r="H283" s="320"/>
      <c r="I283" s="320"/>
      <c r="J283" s="273" t="s">
        <v>162</v>
      </c>
      <c r="K283" s="262"/>
      <c r="L283" s="263" t="s">
        <v>164</v>
      </c>
      <c r="M283" s="263"/>
      <c r="N283" s="264" t="s">
        <v>163</v>
      </c>
      <c r="O283" s="264"/>
      <c r="P283" s="265" t="s">
        <v>159</v>
      </c>
      <c r="Q283" s="265"/>
      <c r="R283" s="266" t="s">
        <v>166</v>
      </c>
      <c r="S283" s="331" t="s">
        <v>167</v>
      </c>
      <c r="T283" s="331" t="s">
        <v>168</v>
      </c>
      <c r="U283" s="331" t="s">
        <v>169</v>
      </c>
      <c r="V283" s="323" t="s">
        <v>174</v>
      </c>
      <c r="W283" s="325" t="s">
        <v>190</v>
      </c>
      <c r="X283" s="133"/>
      <c r="Y283" s="326" t="s">
        <v>171</v>
      </c>
      <c r="Z283" s="300" t="s">
        <v>183</v>
      </c>
      <c r="AA283" s="301"/>
      <c r="AB283" s="302"/>
      <c r="AC283" s="303" t="s">
        <v>184</v>
      </c>
      <c r="AD283" s="303"/>
      <c r="AF283" s="65"/>
      <c r="AG283" s="65"/>
      <c r="AI283" s="73"/>
    </row>
    <row r="284" spans="1:35" ht="24" customHeight="1" x14ac:dyDescent="0.25">
      <c r="A284" s="146" t="s">
        <v>7</v>
      </c>
      <c r="B284" s="147" t="s">
        <v>8</v>
      </c>
      <c r="C284" s="320" t="s">
        <v>9</v>
      </c>
      <c r="D284" s="320"/>
      <c r="E284" s="147" t="s">
        <v>10</v>
      </c>
      <c r="F284" s="148" t="s">
        <v>11</v>
      </c>
      <c r="G284" s="147" t="s">
        <v>12</v>
      </c>
      <c r="H284" s="148" t="s">
        <v>13</v>
      </c>
      <c r="I284" s="147" t="s">
        <v>14</v>
      </c>
      <c r="J284" s="121" t="s">
        <v>160</v>
      </c>
      <c r="K284" s="121" t="s">
        <v>161</v>
      </c>
      <c r="L284" s="122" t="s">
        <v>160</v>
      </c>
      <c r="M284" s="122" t="s">
        <v>161</v>
      </c>
      <c r="N284" s="123" t="s">
        <v>160</v>
      </c>
      <c r="O284" s="123" t="s">
        <v>161</v>
      </c>
      <c r="P284" s="76" t="s">
        <v>160</v>
      </c>
      <c r="Q284" s="76" t="s">
        <v>161</v>
      </c>
      <c r="R284" s="266"/>
      <c r="S284" s="331"/>
      <c r="T284" s="331"/>
      <c r="U284" s="331"/>
      <c r="V284" s="324"/>
      <c r="W284" s="325"/>
      <c r="X284" s="134" t="s">
        <v>161</v>
      </c>
      <c r="Y284" s="326"/>
      <c r="Z284" s="139" t="s">
        <v>185</v>
      </c>
      <c r="AA284" s="139" t="s">
        <v>161</v>
      </c>
      <c r="AB284" s="139" t="s">
        <v>186</v>
      </c>
      <c r="AC284" s="139" t="s">
        <v>185</v>
      </c>
      <c r="AD284" s="139" t="s">
        <v>186</v>
      </c>
      <c r="AF284" s="65"/>
      <c r="AG284" s="65"/>
      <c r="AI284" s="73"/>
    </row>
    <row r="285" spans="1:35" ht="35.25" customHeight="1" x14ac:dyDescent="0.25">
      <c r="A285" s="150">
        <v>178</v>
      </c>
      <c r="B285" s="150">
        <v>54740</v>
      </c>
      <c r="C285" s="327" t="s">
        <v>149</v>
      </c>
      <c r="D285" s="327" t="s">
        <v>150</v>
      </c>
      <c r="E285" s="151" t="s">
        <v>18</v>
      </c>
      <c r="F285" s="150">
        <v>0</v>
      </c>
      <c r="G285" s="152">
        <v>20.399999999999999</v>
      </c>
      <c r="H285" s="152">
        <v>20.399999999999999</v>
      </c>
      <c r="I285" s="153">
        <v>72152504</v>
      </c>
      <c r="J285" s="68">
        <v>120000</v>
      </c>
      <c r="K285" s="68">
        <f>H285*J285</f>
        <v>2448000</v>
      </c>
      <c r="L285" s="68">
        <v>78000</v>
      </c>
      <c r="M285" s="68">
        <f>H285*L285</f>
        <v>1591200</v>
      </c>
      <c r="N285" s="68">
        <v>91059</v>
      </c>
      <c r="O285" s="68">
        <f>H285*N285</f>
        <v>1857603.5999999999</v>
      </c>
      <c r="P285" s="68">
        <f t="shared" ref="P285:Q287" si="268">MIN(J285,L285,N285)</f>
        <v>78000</v>
      </c>
      <c r="Q285" s="68">
        <f t="shared" si="268"/>
        <v>1591200</v>
      </c>
      <c r="R285" s="68">
        <f>AVERAGE(J285,L285,N285)</f>
        <v>96353</v>
      </c>
      <c r="S285" s="68">
        <f>MEDIAN(J285,L285,N285)</f>
        <v>91059</v>
      </c>
      <c r="T285" s="68">
        <f>GEOMEAN(J285,L285,N285)</f>
        <v>94812.640519228167</v>
      </c>
      <c r="U285" s="68">
        <f>STDEV(J285,L285,N285)</f>
        <v>21494.646473017416</v>
      </c>
      <c r="V285" s="69">
        <f>U285/R285</f>
        <v>0.22308227531075747</v>
      </c>
      <c r="W285" s="230">
        <f>+P285</f>
        <v>78000</v>
      </c>
      <c r="X285" s="230">
        <f>H285*W285</f>
        <v>1591200</v>
      </c>
      <c r="Y285" s="219" t="s">
        <v>173</v>
      </c>
      <c r="Z285" s="231">
        <v>10.199999999999999</v>
      </c>
      <c r="AA285" s="231">
        <f>W285*Z285</f>
        <v>795600</v>
      </c>
      <c r="AB285" s="233">
        <v>0.5</v>
      </c>
      <c r="AC285" s="231">
        <f>H285-Z285</f>
        <v>10.199999999999999</v>
      </c>
      <c r="AD285" s="233">
        <v>0.5</v>
      </c>
      <c r="AF285" s="65">
        <f t="shared" si="247"/>
        <v>50</v>
      </c>
      <c r="AG285" s="65">
        <f t="shared" si="248"/>
        <v>50</v>
      </c>
      <c r="AH285" s="64">
        <v>10.199999999999999</v>
      </c>
      <c r="AI285" s="73">
        <f t="shared" si="249"/>
        <v>795600</v>
      </c>
    </row>
    <row r="286" spans="1:35" ht="37.5" customHeight="1" x14ac:dyDescent="0.25">
      <c r="A286" s="150">
        <v>179</v>
      </c>
      <c r="B286" s="150">
        <v>54740</v>
      </c>
      <c r="C286" s="327" t="s">
        <v>151</v>
      </c>
      <c r="D286" s="327" t="s">
        <v>152</v>
      </c>
      <c r="E286" s="151" t="s">
        <v>39</v>
      </c>
      <c r="F286" s="150">
        <v>0</v>
      </c>
      <c r="G286" s="152">
        <v>18.8</v>
      </c>
      <c r="H286" s="152">
        <v>18.8</v>
      </c>
      <c r="I286" s="153">
        <v>72152504</v>
      </c>
      <c r="J286" s="68">
        <v>29000</v>
      </c>
      <c r="K286" s="68">
        <f>H286*J286</f>
        <v>545200</v>
      </c>
      <c r="L286" s="68">
        <v>78000</v>
      </c>
      <c r="M286" s="68">
        <f>H286*L286</f>
        <v>1466400</v>
      </c>
      <c r="N286" s="68">
        <v>9934</v>
      </c>
      <c r="O286" s="68">
        <f>H286*N286</f>
        <v>186759.2</v>
      </c>
      <c r="P286" s="68">
        <f t="shared" si="268"/>
        <v>9934</v>
      </c>
      <c r="Q286" s="68">
        <f t="shared" si="268"/>
        <v>186759.2</v>
      </c>
      <c r="R286" s="68">
        <f t="shared" ref="R286:R287" si="269">AVERAGE(J286,L286,N286)</f>
        <v>38978</v>
      </c>
      <c r="S286" s="68">
        <f t="shared" ref="S286:S287" si="270">MEDIAN(J286,L286,N286)</f>
        <v>29000</v>
      </c>
      <c r="T286" s="68">
        <f t="shared" ref="T286:T287" si="271">GEOMEAN(J286,L286,N286)</f>
        <v>28218.824511796618</v>
      </c>
      <c r="U286" s="68">
        <f t="shared" ref="U286:U287" si="272">STDEV(J286,L286,N286)</f>
        <v>35112.895807665875</v>
      </c>
      <c r="V286" s="69">
        <f t="shared" ref="V286:V287" si="273">U286/R286</f>
        <v>0.90083882722730446</v>
      </c>
      <c r="W286" s="231">
        <f t="shared" ref="W286" si="274">+R286</f>
        <v>38978</v>
      </c>
      <c r="X286" s="231">
        <f>H286*W286</f>
        <v>732786.4</v>
      </c>
      <c r="Y286" s="220" t="s">
        <v>166</v>
      </c>
      <c r="Z286" s="231">
        <v>18.8</v>
      </c>
      <c r="AA286" s="231">
        <f t="shared" ref="AA286:AA287" si="275">W286*Z286</f>
        <v>732786.4</v>
      </c>
      <c r="AB286" s="233">
        <v>1</v>
      </c>
      <c r="AC286" s="231">
        <f t="shared" ref="AC286:AC287" si="276">H286-Z286</f>
        <v>0</v>
      </c>
      <c r="AD286" s="233">
        <v>0</v>
      </c>
      <c r="AF286" s="65">
        <f t="shared" si="247"/>
        <v>100</v>
      </c>
      <c r="AG286" s="65">
        <f t="shared" si="248"/>
        <v>0</v>
      </c>
      <c r="AH286" s="140">
        <v>18.8</v>
      </c>
      <c r="AI286" s="73">
        <f t="shared" si="249"/>
        <v>732786.4</v>
      </c>
    </row>
    <row r="287" spans="1:35" ht="36" customHeight="1" x14ac:dyDescent="0.25">
      <c r="A287" s="150">
        <v>180</v>
      </c>
      <c r="B287" s="155">
        <v>54740</v>
      </c>
      <c r="C287" s="336" t="s">
        <v>153</v>
      </c>
      <c r="D287" s="336" t="s">
        <v>154</v>
      </c>
      <c r="E287" s="154" t="s">
        <v>18</v>
      </c>
      <c r="F287" s="155">
        <v>0</v>
      </c>
      <c r="G287" s="156">
        <v>8.5</v>
      </c>
      <c r="H287" s="156">
        <v>8.5</v>
      </c>
      <c r="I287" s="157">
        <v>72152504</v>
      </c>
      <c r="J287" s="68">
        <v>120000</v>
      </c>
      <c r="K287" s="68">
        <f>H287*J287</f>
        <v>1020000</v>
      </c>
      <c r="L287" s="68">
        <v>91000</v>
      </c>
      <c r="M287" s="68">
        <f>H287*L287</f>
        <v>773500</v>
      </c>
      <c r="N287" s="68">
        <v>92400</v>
      </c>
      <c r="O287" s="68">
        <f>H287*N287</f>
        <v>785400</v>
      </c>
      <c r="P287" s="68">
        <f t="shared" si="268"/>
        <v>91000</v>
      </c>
      <c r="Q287" s="68">
        <f t="shared" si="268"/>
        <v>773500</v>
      </c>
      <c r="R287" s="68">
        <f t="shared" si="269"/>
        <v>101133.33333333333</v>
      </c>
      <c r="S287" s="68">
        <f t="shared" si="270"/>
        <v>92400</v>
      </c>
      <c r="T287" s="68">
        <f t="shared" si="271"/>
        <v>100299.36955104784</v>
      </c>
      <c r="U287" s="68">
        <f t="shared" si="272"/>
        <v>16354.000529941717</v>
      </c>
      <c r="V287" s="69">
        <f t="shared" si="273"/>
        <v>0.1617073223132009</v>
      </c>
      <c r="W287" s="231">
        <f>+P287</f>
        <v>91000</v>
      </c>
      <c r="X287" s="231">
        <f>H287*W287</f>
        <v>773500</v>
      </c>
      <c r="Y287" s="219" t="s">
        <v>173</v>
      </c>
      <c r="Z287" s="231">
        <v>4.5</v>
      </c>
      <c r="AA287" s="231">
        <f t="shared" si="275"/>
        <v>409500</v>
      </c>
      <c r="AB287" s="233">
        <v>0.52939999999999998</v>
      </c>
      <c r="AC287" s="231">
        <f t="shared" si="276"/>
        <v>4</v>
      </c>
      <c r="AD287" s="233">
        <v>0.47060000000000002</v>
      </c>
      <c r="AF287" s="65">
        <f t="shared" si="247"/>
        <v>52.941176470588232</v>
      </c>
      <c r="AG287" s="65">
        <f t="shared" si="248"/>
        <v>47.058823529411768</v>
      </c>
      <c r="AH287" s="64">
        <v>4.5</v>
      </c>
      <c r="AI287" s="73">
        <f t="shared" si="249"/>
        <v>409500</v>
      </c>
    </row>
    <row r="288" spans="1:35" x14ac:dyDescent="0.25">
      <c r="A288" s="181"/>
      <c r="B288" s="183"/>
      <c r="C288" s="186"/>
      <c r="D288" s="186"/>
      <c r="E288" s="187"/>
      <c r="F288" s="181"/>
      <c r="G288" s="181"/>
      <c r="H288" s="181"/>
      <c r="I288" s="188"/>
      <c r="J288" s="78"/>
      <c r="K288" s="78"/>
      <c r="L288" s="78"/>
      <c r="M288" s="78"/>
      <c r="N288" s="78"/>
      <c r="O288" s="78"/>
      <c r="P288" s="78"/>
      <c r="Q288" s="78"/>
      <c r="R288" s="74"/>
      <c r="S288" s="74"/>
      <c r="T288" s="74"/>
      <c r="U288" s="74"/>
      <c r="V288" s="74"/>
      <c r="W288" s="74"/>
      <c r="X288" s="74"/>
      <c r="Y288" s="74"/>
      <c r="AF288" s="65"/>
      <c r="AG288" s="65"/>
      <c r="AI288" s="73"/>
    </row>
    <row r="289" spans="1:35" x14ac:dyDescent="0.25">
      <c r="A289" s="334" t="s">
        <v>157</v>
      </c>
      <c r="B289" s="334"/>
      <c r="C289" s="334"/>
      <c r="D289" s="334"/>
      <c r="E289" s="335" t="s">
        <v>165</v>
      </c>
      <c r="F289" s="335"/>
      <c r="G289" s="335"/>
      <c r="H289" s="335"/>
      <c r="I289" s="222">
        <v>164000000116</v>
      </c>
      <c r="J289" s="78"/>
      <c r="K289" s="78"/>
      <c r="L289" s="78"/>
      <c r="M289" s="78"/>
      <c r="N289" s="78"/>
      <c r="O289" s="78"/>
      <c r="P289" s="78"/>
      <c r="Q289" s="78"/>
      <c r="R289" s="74"/>
      <c r="S289" s="74"/>
      <c r="T289" s="74"/>
      <c r="U289" s="74"/>
      <c r="V289" s="74"/>
      <c r="W289" s="74"/>
      <c r="X289" s="74"/>
      <c r="Y289" s="74"/>
      <c r="AF289" s="65"/>
      <c r="AG289" s="65"/>
      <c r="AI289" s="73"/>
    </row>
    <row r="290" spans="1:35" x14ac:dyDescent="0.25">
      <c r="A290" s="332" t="s">
        <v>2</v>
      </c>
      <c r="B290" s="332"/>
      <c r="C290" s="332"/>
      <c r="D290" s="332"/>
      <c r="E290" s="320" t="s">
        <v>3</v>
      </c>
      <c r="F290" s="320"/>
      <c r="G290" s="320" t="s">
        <v>4</v>
      </c>
      <c r="H290" s="320"/>
      <c r="I290" s="320"/>
      <c r="J290" s="78"/>
      <c r="K290" s="78"/>
      <c r="L290" s="78"/>
      <c r="M290" s="78"/>
      <c r="N290" s="78"/>
      <c r="O290" s="78"/>
      <c r="P290" s="78"/>
      <c r="Q290" s="78"/>
      <c r="R290" s="74"/>
      <c r="S290" s="74"/>
      <c r="T290" s="74"/>
      <c r="U290" s="74"/>
      <c r="V290" s="74"/>
      <c r="W290" s="74"/>
      <c r="X290" s="74"/>
      <c r="Y290" s="74"/>
      <c r="AF290" s="65"/>
      <c r="AG290" s="65"/>
      <c r="AI290" s="73"/>
    </row>
    <row r="291" spans="1:35" ht="15" customHeight="1" x14ac:dyDescent="0.25">
      <c r="A291" s="320" t="s">
        <v>95</v>
      </c>
      <c r="B291" s="320"/>
      <c r="C291" s="320"/>
      <c r="D291" s="320"/>
      <c r="E291" s="320" t="s">
        <v>96</v>
      </c>
      <c r="F291" s="320"/>
      <c r="G291" s="320"/>
      <c r="H291" s="320"/>
      <c r="I291" s="320"/>
      <c r="J291" s="262" t="s">
        <v>162</v>
      </c>
      <c r="K291" s="262"/>
      <c r="L291" s="263" t="s">
        <v>164</v>
      </c>
      <c r="M291" s="263"/>
      <c r="N291" s="264" t="s">
        <v>163</v>
      </c>
      <c r="O291" s="264"/>
      <c r="P291" s="265" t="s">
        <v>159</v>
      </c>
      <c r="Q291" s="265"/>
      <c r="R291" s="266" t="s">
        <v>166</v>
      </c>
      <c r="S291" s="331" t="s">
        <v>167</v>
      </c>
      <c r="T291" s="331" t="s">
        <v>168</v>
      </c>
      <c r="U291" s="331" t="s">
        <v>169</v>
      </c>
      <c r="V291" s="323" t="s">
        <v>174</v>
      </c>
      <c r="W291" s="325" t="s">
        <v>190</v>
      </c>
      <c r="X291" s="133"/>
      <c r="Y291" s="326" t="s">
        <v>171</v>
      </c>
      <c r="Z291" s="300" t="s">
        <v>183</v>
      </c>
      <c r="AA291" s="301"/>
      <c r="AB291" s="302"/>
      <c r="AC291" s="303" t="s">
        <v>184</v>
      </c>
      <c r="AD291" s="303"/>
      <c r="AF291" s="65"/>
      <c r="AG291" s="65"/>
      <c r="AI291" s="73"/>
    </row>
    <row r="292" spans="1:35" ht="27.75" customHeight="1" x14ac:dyDescent="0.25">
      <c r="A292" s="146" t="s">
        <v>7</v>
      </c>
      <c r="B292" s="147" t="s">
        <v>8</v>
      </c>
      <c r="C292" s="320" t="s">
        <v>9</v>
      </c>
      <c r="D292" s="320"/>
      <c r="E292" s="147" t="s">
        <v>10</v>
      </c>
      <c r="F292" s="148" t="s">
        <v>11</v>
      </c>
      <c r="G292" s="147" t="s">
        <v>12</v>
      </c>
      <c r="H292" s="148" t="s">
        <v>13</v>
      </c>
      <c r="I292" s="147" t="s">
        <v>14</v>
      </c>
      <c r="J292" s="121" t="s">
        <v>160</v>
      </c>
      <c r="K292" s="121" t="s">
        <v>161</v>
      </c>
      <c r="L292" s="122" t="s">
        <v>160</v>
      </c>
      <c r="M292" s="122" t="s">
        <v>161</v>
      </c>
      <c r="N292" s="123" t="s">
        <v>160</v>
      </c>
      <c r="O292" s="123" t="s">
        <v>161</v>
      </c>
      <c r="P292" s="76" t="s">
        <v>160</v>
      </c>
      <c r="Q292" s="76" t="s">
        <v>161</v>
      </c>
      <c r="R292" s="266"/>
      <c r="S292" s="331"/>
      <c r="T292" s="331"/>
      <c r="U292" s="331"/>
      <c r="V292" s="324"/>
      <c r="W292" s="325"/>
      <c r="X292" s="134" t="s">
        <v>161</v>
      </c>
      <c r="Y292" s="326"/>
      <c r="Z292" s="139" t="s">
        <v>185</v>
      </c>
      <c r="AA292" s="139" t="s">
        <v>161</v>
      </c>
      <c r="AB292" s="139" t="s">
        <v>186</v>
      </c>
      <c r="AC292" s="139" t="s">
        <v>185</v>
      </c>
      <c r="AD292" s="139" t="s">
        <v>186</v>
      </c>
      <c r="AF292" s="65"/>
      <c r="AG292" s="65"/>
      <c r="AI292" s="73"/>
    </row>
    <row r="293" spans="1:35" ht="33.75" customHeight="1" x14ac:dyDescent="0.25">
      <c r="A293" s="150">
        <v>181</v>
      </c>
      <c r="B293" s="150">
        <v>54740</v>
      </c>
      <c r="C293" s="327" t="s">
        <v>149</v>
      </c>
      <c r="D293" s="327" t="s">
        <v>150</v>
      </c>
      <c r="E293" s="151" t="s">
        <v>18</v>
      </c>
      <c r="F293" s="150">
        <v>0</v>
      </c>
      <c r="G293" s="152">
        <v>20.399999999999999</v>
      </c>
      <c r="H293" s="152">
        <v>20.399999999999999</v>
      </c>
      <c r="I293" s="153">
        <v>72152504</v>
      </c>
      <c r="J293" s="68">
        <v>120000</v>
      </c>
      <c r="K293" s="68">
        <f>H293*J293</f>
        <v>2448000</v>
      </c>
      <c r="L293" s="68">
        <v>78000</v>
      </c>
      <c r="M293" s="68">
        <f>H293*L293</f>
        <v>1591200</v>
      </c>
      <c r="N293" s="68">
        <v>91059</v>
      </c>
      <c r="O293" s="68">
        <f>H293*N293</f>
        <v>1857603.5999999999</v>
      </c>
      <c r="P293" s="68">
        <f t="shared" ref="P293:Q295" si="277">MIN(J293,L293,N293)</f>
        <v>78000</v>
      </c>
      <c r="Q293" s="68">
        <f t="shared" si="277"/>
        <v>1591200</v>
      </c>
      <c r="R293" s="68">
        <f>AVERAGE(J293,L293,N293)</f>
        <v>96353</v>
      </c>
      <c r="S293" s="68">
        <f>MEDIAN(J293,L293,N293)</f>
        <v>91059</v>
      </c>
      <c r="T293" s="68">
        <f>GEOMEAN(J293,L293,N293)</f>
        <v>94812.640519228167</v>
      </c>
      <c r="U293" s="68">
        <f>STDEV(J293,L293,N293)</f>
        <v>21494.646473017416</v>
      </c>
      <c r="V293" s="69">
        <f>U293/R293</f>
        <v>0.22308227531075747</v>
      </c>
      <c r="W293" s="230">
        <f>+P293</f>
        <v>78000</v>
      </c>
      <c r="X293" s="230">
        <f>H293*W293</f>
        <v>1591200</v>
      </c>
      <c r="Y293" s="219" t="s">
        <v>173</v>
      </c>
      <c r="Z293" s="231">
        <v>10.199999999999999</v>
      </c>
      <c r="AA293" s="231">
        <f>W293*Z293</f>
        <v>795600</v>
      </c>
      <c r="AB293" s="233">
        <v>0.5</v>
      </c>
      <c r="AC293" s="231">
        <f>H293-Z293</f>
        <v>10.199999999999999</v>
      </c>
      <c r="AD293" s="233">
        <v>0.5</v>
      </c>
      <c r="AF293" s="65">
        <f t="shared" si="247"/>
        <v>50</v>
      </c>
      <c r="AG293" s="65">
        <f t="shared" si="248"/>
        <v>50</v>
      </c>
      <c r="AH293" s="64">
        <v>10.199999999999999</v>
      </c>
      <c r="AI293" s="73">
        <f t="shared" si="249"/>
        <v>795600</v>
      </c>
    </row>
    <row r="294" spans="1:35" ht="35.25" customHeight="1" x14ac:dyDescent="0.25">
      <c r="A294" s="150">
        <v>182</v>
      </c>
      <c r="B294" s="150">
        <v>54740</v>
      </c>
      <c r="C294" s="327" t="s">
        <v>151</v>
      </c>
      <c r="D294" s="327" t="s">
        <v>152</v>
      </c>
      <c r="E294" s="151" t="s">
        <v>39</v>
      </c>
      <c r="F294" s="150">
        <v>0</v>
      </c>
      <c r="G294" s="152">
        <v>18.8</v>
      </c>
      <c r="H294" s="152">
        <v>18.8</v>
      </c>
      <c r="I294" s="153">
        <v>72152504</v>
      </c>
      <c r="J294" s="68">
        <v>29000</v>
      </c>
      <c r="K294" s="68">
        <f>H294*J294</f>
        <v>545200</v>
      </c>
      <c r="L294" s="68">
        <v>78000</v>
      </c>
      <c r="M294" s="68">
        <f>H294*L294</f>
        <v>1466400</v>
      </c>
      <c r="N294" s="68">
        <v>9934</v>
      </c>
      <c r="O294" s="68">
        <f>H294*N294</f>
        <v>186759.2</v>
      </c>
      <c r="P294" s="68">
        <f t="shared" si="277"/>
        <v>9934</v>
      </c>
      <c r="Q294" s="68">
        <f t="shared" si="277"/>
        <v>186759.2</v>
      </c>
      <c r="R294" s="68">
        <f t="shared" ref="R294:R295" si="278">AVERAGE(J294,L294,N294)</f>
        <v>38978</v>
      </c>
      <c r="S294" s="68">
        <f t="shared" ref="S294:S295" si="279">MEDIAN(J294,L294,N294)</f>
        <v>29000</v>
      </c>
      <c r="T294" s="68">
        <f t="shared" ref="T294:T295" si="280">GEOMEAN(J294,L294,N294)</f>
        <v>28218.824511796618</v>
      </c>
      <c r="U294" s="68">
        <f t="shared" ref="U294:U295" si="281">STDEV(J294,L294,N294)</f>
        <v>35112.895807665875</v>
      </c>
      <c r="V294" s="69">
        <f t="shared" ref="V294:V295" si="282">U294/R294</f>
        <v>0.90083882722730446</v>
      </c>
      <c r="W294" s="231">
        <f t="shared" ref="W294" si="283">+R294</f>
        <v>38978</v>
      </c>
      <c r="X294" s="231">
        <f>H294*W294</f>
        <v>732786.4</v>
      </c>
      <c r="Y294" s="220" t="s">
        <v>166</v>
      </c>
      <c r="Z294" s="231">
        <v>9.8000000000000007</v>
      </c>
      <c r="AA294" s="231">
        <f t="shared" ref="AA294:AA295" si="284">W294*Z294</f>
        <v>381984.4</v>
      </c>
      <c r="AB294" s="233">
        <v>0.52129999999999999</v>
      </c>
      <c r="AC294" s="231">
        <f t="shared" ref="AC294:AC295" si="285">H294-Z294</f>
        <v>9</v>
      </c>
      <c r="AD294" s="233">
        <v>0.47870000000000001</v>
      </c>
      <c r="AF294" s="65">
        <f t="shared" si="247"/>
        <v>52.12765957446809</v>
      </c>
      <c r="AG294" s="65">
        <f t="shared" si="248"/>
        <v>47.87234042553191</v>
      </c>
      <c r="AH294" s="64">
        <v>9.8000000000000007</v>
      </c>
      <c r="AI294" s="73">
        <f t="shared" si="249"/>
        <v>381984.4</v>
      </c>
    </row>
    <row r="295" spans="1:35" ht="28.5" customHeight="1" x14ac:dyDescent="0.25">
      <c r="A295" s="150">
        <v>183</v>
      </c>
      <c r="B295" s="155">
        <v>54740</v>
      </c>
      <c r="C295" s="333" t="s">
        <v>153</v>
      </c>
      <c r="D295" s="333" t="s">
        <v>154</v>
      </c>
      <c r="E295" s="154" t="s">
        <v>18</v>
      </c>
      <c r="F295" s="155">
        <v>0</v>
      </c>
      <c r="G295" s="156">
        <v>8.5</v>
      </c>
      <c r="H295" s="156">
        <v>8.5</v>
      </c>
      <c r="I295" s="157">
        <v>72152504</v>
      </c>
      <c r="J295" s="68">
        <v>120000</v>
      </c>
      <c r="K295" s="68">
        <f>H295*J295</f>
        <v>1020000</v>
      </c>
      <c r="L295" s="68">
        <v>91000</v>
      </c>
      <c r="M295" s="68">
        <f>H295*L295</f>
        <v>773500</v>
      </c>
      <c r="N295" s="68">
        <v>92400</v>
      </c>
      <c r="O295" s="68">
        <f>H295*N295</f>
        <v>785400</v>
      </c>
      <c r="P295" s="68">
        <f t="shared" si="277"/>
        <v>91000</v>
      </c>
      <c r="Q295" s="68">
        <f t="shared" si="277"/>
        <v>773500</v>
      </c>
      <c r="R295" s="68">
        <f t="shared" si="278"/>
        <v>101133.33333333333</v>
      </c>
      <c r="S295" s="68">
        <f t="shared" si="279"/>
        <v>92400</v>
      </c>
      <c r="T295" s="68">
        <f t="shared" si="280"/>
        <v>100299.36955104784</v>
      </c>
      <c r="U295" s="68">
        <f t="shared" si="281"/>
        <v>16354.000529941717</v>
      </c>
      <c r="V295" s="69">
        <f t="shared" si="282"/>
        <v>0.1617073223132009</v>
      </c>
      <c r="W295" s="231">
        <f>+P295</f>
        <v>91000</v>
      </c>
      <c r="X295" s="231">
        <f>H295*W295</f>
        <v>773500</v>
      </c>
      <c r="Y295" s="219" t="s">
        <v>173</v>
      </c>
      <c r="Z295" s="231">
        <v>2.5</v>
      </c>
      <c r="AA295" s="231">
        <f t="shared" si="284"/>
        <v>227500</v>
      </c>
      <c r="AB295" s="233">
        <v>0.29409999999999997</v>
      </c>
      <c r="AC295" s="231">
        <f t="shared" si="285"/>
        <v>6</v>
      </c>
      <c r="AD295" s="233">
        <v>0.70589999999999997</v>
      </c>
      <c r="AF295" s="65">
        <f t="shared" si="247"/>
        <v>29.411764705882351</v>
      </c>
      <c r="AG295" s="65">
        <f t="shared" si="248"/>
        <v>70.588235294117652</v>
      </c>
      <c r="AH295" s="64">
        <v>2.5</v>
      </c>
      <c r="AI295" s="73">
        <f t="shared" si="249"/>
        <v>227500</v>
      </c>
    </row>
    <row r="296" spans="1:35" x14ac:dyDescent="0.25">
      <c r="A296" s="181"/>
      <c r="B296" s="183"/>
      <c r="C296" s="200"/>
      <c r="D296" s="200"/>
      <c r="E296" s="201"/>
      <c r="F296" s="181"/>
      <c r="G296" s="184"/>
      <c r="H296" s="184"/>
      <c r="I296" s="188"/>
      <c r="J296" s="78"/>
      <c r="K296" s="78"/>
      <c r="L296" s="78"/>
      <c r="M296" s="78"/>
      <c r="N296" s="78"/>
      <c r="O296" s="78"/>
      <c r="P296" s="78"/>
      <c r="Q296" s="78"/>
      <c r="R296" s="74"/>
      <c r="S296" s="74"/>
      <c r="T296" s="74"/>
      <c r="U296" s="74"/>
      <c r="V296" s="74"/>
      <c r="W296" s="74"/>
      <c r="X296" s="74"/>
      <c r="Y296" s="74"/>
      <c r="AF296" s="65"/>
      <c r="AG296" s="65"/>
      <c r="AI296" s="73"/>
    </row>
    <row r="297" spans="1:35" x14ac:dyDescent="0.25">
      <c r="A297" s="334" t="s">
        <v>158</v>
      </c>
      <c r="B297" s="334"/>
      <c r="C297" s="334"/>
      <c r="D297" s="334"/>
      <c r="E297" s="335" t="s">
        <v>1</v>
      </c>
      <c r="F297" s="335"/>
      <c r="G297" s="335"/>
      <c r="H297" s="335"/>
      <c r="I297" s="222">
        <v>164000001812</v>
      </c>
      <c r="J297" s="78"/>
      <c r="K297" s="78"/>
      <c r="L297" s="78"/>
      <c r="M297" s="78"/>
      <c r="N297" s="78"/>
      <c r="O297" s="78"/>
      <c r="P297" s="78"/>
      <c r="Q297" s="78"/>
      <c r="R297" s="74"/>
      <c r="S297" s="74"/>
      <c r="T297" s="74"/>
      <c r="U297" s="74"/>
      <c r="V297" s="74"/>
      <c r="W297" s="74"/>
      <c r="X297" s="74"/>
      <c r="Y297" s="74"/>
      <c r="AF297" s="65"/>
      <c r="AG297" s="65"/>
      <c r="AI297" s="73"/>
    </row>
    <row r="298" spans="1:35" x14ac:dyDescent="0.25">
      <c r="A298" s="332" t="s">
        <v>2</v>
      </c>
      <c r="B298" s="332"/>
      <c r="C298" s="332"/>
      <c r="D298" s="332"/>
      <c r="E298" s="332" t="s">
        <v>3</v>
      </c>
      <c r="F298" s="332"/>
      <c r="G298" s="332" t="s">
        <v>4</v>
      </c>
      <c r="H298" s="332"/>
      <c r="I298" s="332"/>
      <c r="J298" s="78"/>
      <c r="K298" s="78"/>
      <c r="L298" s="78"/>
      <c r="M298" s="78"/>
      <c r="N298" s="78"/>
      <c r="O298" s="78"/>
      <c r="P298" s="78"/>
      <c r="Q298" s="78"/>
      <c r="R298" s="74"/>
      <c r="S298" s="74"/>
      <c r="T298" s="74"/>
      <c r="U298" s="74"/>
      <c r="V298" s="74"/>
      <c r="W298" s="74"/>
      <c r="X298" s="74"/>
      <c r="Y298" s="74"/>
      <c r="AF298" s="65"/>
      <c r="AG298" s="65"/>
      <c r="AI298" s="73"/>
    </row>
    <row r="299" spans="1:35" ht="15" customHeight="1" x14ac:dyDescent="0.25">
      <c r="A299" s="320" t="s">
        <v>5</v>
      </c>
      <c r="B299" s="320"/>
      <c r="C299" s="320"/>
      <c r="D299" s="320"/>
      <c r="E299" s="320" t="s">
        <v>6</v>
      </c>
      <c r="F299" s="320"/>
      <c r="G299" s="320"/>
      <c r="H299" s="320"/>
      <c r="I299" s="320"/>
      <c r="J299" s="262" t="s">
        <v>162</v>
      </c>
      <c r="K299" s="262"/>
      <c r="L299" s="263" t="s">
        <v>164</v>
      </c>
      <c r="M299" s="263"/>
      <c r="N299" s="264" t="s">
        <v>163</v>
      </c>
      <c r="O299" s="264"/>
      <c r="P299" s="265" t="s">
        <v>159</v>
      </c>
      <c r="Q299" s="265"/>
      <c r="R299" s="266" t="s">
        <v>166</v>
      </c>
      <c r="S299" s="331" t="s">
        <v>167</v>
      </c>
      <c r="T299" s="331" t="s">
        <v>168</v>
      </c>
      <c r="U299" s="331" t="s">
        <v>169</v>
      </c>
      <c r="V299" s="323" t="s">
        <v>174</v>
      </c>
      <c r="W299" s="325" t="s">
        <v>190</v>
      </c>
      <c r="X299" s="133"/>
      <c r="Y299" s="326" t="s">
        <v>171</v>
      </c>
      <c r="Z299" s="300" t="s">
        <v>183</v>
      </c>
      <c r="AA299" s="301"/>
      <c r="AB299" s="302"/>
      <c r="AC299" s="303" t="s">
        <v>184</v>
      </c>
      <c r="AD299" s="303"/>
      <c r="AF299" s="65"/>
      <c r="AG299" s="65"/>
      <c r="AI299" s="73"/>
    </row>
    <row r="300" spans="1:35" ht="33.75" customHeight="1" x14ac:dyDescent="0.25">
      <c r="A300" s="147" t="s">
        <v>7</v>
      </c>
      <c r="B300" s="147" t="s">
        <v>8</v>
      </c>
      <c r="C300" s="320" t="s">
        <v>9</v>
      </c>
      <c r="D300" s="320"/>
      <c r="E300" s="147" t="s">
        <v>10</v>
      </c>
      <c r="F300" s="148" t="s">
        <v>11</v>
      </c>
      <c r="G300" s="147" t="s">
        <v>12</v>
      </c>
      <c r="H300" s="148" t="s">
        <v>13</v>
      </c>
      <c r="I300" s="147" t="s">
        <v>14</v>
      </c>
      <c r="J300" s="121" t="s">
        <v>160</v>
      </c>
      <c r="K300" s="121" t="s">
        <v>161</v>
      </c>
      <c r="L300" s="122" t="s">
        <v>160</v>
      </c>
      <c r="M300" s="122" t="s">
        <v>161</v>
      </c>
      <c r="N300" s="123" t="s">
        <v>160</v>
      </c>
      <c r="O300" s="123" t="s">
        <v>161</v>
      </c>
      <c r="P300" s="76" t="s">
        <v>160</v>
      </c>
      <c r="Q300" s="76" t="s">
        <v>161</v>
      </c>
      <c r="R300" s="266"/>
      <c r="S300" s="331"/>
      <c r="T300" s="331"/>
      <c r="U300" s="331"/>
      <c r="V300" s="324"/>
      <c r="W300" s="325"/>
      <c r="X300" s="134" t="s">
        <v>161</v>
      </c>
      <c r="Y300" s="326"/>
      <c r="Z300" s="139" t="s">
        <v>185</v>
      </c>
      <c r="AA300" s="139" t="s">
        <v>161</v>
      </c>
      <c r="AB300" s="139" t="s">
        <v>186</v>
      </c>
      <c r="AC300" s="139" t="s">
        <v>185</v>
      </c>
      <c r="AD300" s="139" t="s">
        <v>186</v>
      </c>
      <c r="AF300" s="65"/>
      <c r="AG300" s="65"/>
      <c r="AI300" s="73"/>
    </row>
    <row r="301" spans="1:35" ht="23.25" customHeight="1" x14ac:dyDescent="0.25">
      <c r="A301" s="150">
        <v>184</v>
      </c>
      <c r="B301" s="150">
        <v>54310</v>
      </c>
      <c r="C301" s="318" t="s">
        <v>20</v>
      </c>
      <c r="D301" s="318" t="s">
        <v>21</v>
      </c>
      <c r="E301" s="151" t="s">
        <v>18</v>
      </c>
      <c r="F301" s="150">
        <v>0</v>
      </c>
      <c r="G301" s="152">
        <v>29.8</v>
      </c>
      <c r="H301" s="152">
        <v>29.8</v>
      </c>
      <c r="I301" s="153">
        <v>72141510</v>
      </c>
      <c r="J301" s="68">
        <v>14000</v>
      </c>
      <c r="K301" s="68">
        <f>H301*J301</f>
        <v>417200</v>
      </c>
      <c r="L301" s="68">
        <v>10400</v>
      </c>
      <c r="M301" s="68">
        <f>H301*L301</f>
        <v>309920</v>
      </c>
      <c r="N301" s="68">
        <v>22802</v>
      </c>
      <c r="O301" s="68">
        <f>H301*N301</f>
        <v>679499.6</v>
      </c>
      <c r="P301" s="68">
        <f t="shared" ref="P301:Q302" si="286">MIN(J301,L301,N301)</f>
        <v>10400</v>
      </c>
      <c r="Q301" s="68">
        <f t="shared" si="286"/>
        <v>309920</v>
      </c>
      <c r="R301" s="68">
        <f>AVERAGE(J301,L301,N301)</f>
        <v>15734</v>
      </c>
      <c r="S301" s="68">
        <f>MEDIAN(J301,L301,N301)</f>
        <v>14000</v>
      </c>
      <c r="T301" s="68">
        <f>GEOMEAN(J301,L301,N301)</f>
        <v>14918.028715065242</v>
      </c>
      <c r="U301" s="68">
        <f>STDEV(J301,L301,N301)</f>
        <v>6380.2404343410135</v>
      </c>
      <c r="V301" s="69">
        <f>U301/R301</f>
        <v>0.40550657393803313</v>
      </c>
      <c r="W301" s="230">
        <f>+P301</f>
        <v>10400</v>
      </c>
      <c r="X301" s="230">
        <f>H301*W301</f>
        <v>309920</v>
      </c>
      <c r="Y301" s="219" t="s">
        <v>173</v>
      </c>
      <c r="Z301" s="231">
        <v>14.8</v>
      </c>
      <c r="AA301" s="231">
        <f>W301*Z301</f>
        <v>153920</v>
      </c>
      <c r="AB301" s="233">
        <v>0.49659999999999999</v>
      </c>
      <c r="AC301" s="231">
        <f>H301-Z301</f>
        <v>15</v>
      </c>
      <c r="AD301" s="233">
        <v>0.50339999999999996</v>
      </c>
      <c r="AF301" s="65">
        <f t="shared" si="247"/>
        <v>49.664429530201339</v>
      </c>
      <c r="AG301" s="65">
        <f t="shared" si="248"/>
        <v>50.335570469798661</v>
      </c>
      <c r="AH301" s="64">
        <v>14.8</v>
      </c>
      <c r="AI301" s="73">
        <f t="shared" si="249"/>
        <v>153920</v>
      </c>
    </row>
    <row r="302" spans="1:35" ht="25.5" customHeight="1" x14ac:dyDescent="0.25">
      <c r="A302" s="150">
        <v>185</v>
      </c>
      <c r="B302" s="150">
        <v>54310</v>
      </c>
      <c r="C302" s="318" t="s">
        <v>22</v>
      </c>
      <c r="D302" s="318" t="s">
        <v>23</v>
      </c>
      <c r="E302" s="151" t="s">
        <v>18</v>
      </c>
      <c r="F302" s="150">
        <v>0</v>
      </c>
      <c r="G302" s="152">
        <v>84.35</v>
      </c>
      <c r="H302" s="152">
        <v>84.35</v>
      </c>
      <c r="I302" s="153">
        <v>72141510</v>
      </c>
      <c r="J302" s="68">
        <v>14000</v>
      </c>
      <c r="K302" s="68">
        <f>H302*J302</f>
        <v>1180900</v>
      </c>
      <c r="L302" s="68">
        <v>10400</v>
      </c>
      <c r="M302" s="68">
        <f>H302*L302</f>
        <v>877239.99999999988</v>
      </c>
      <c r="N302" s="68">
        <v>22802</v>
      </c>
      <c r="O302" s="68">
        <f>H302*N302</f>
        <v>1923348.7</v>
      </c>
      <c r="P302" s="68">
        <f t="shared" si="286"/>
        <v>10400</v>
      </c>
      <c r="Q302" s="68">
        <f t="shared" si="286"/>
        <v>877239.99999999988</v>
      </c>
      <c r="R302" s="68">
        <f>AVERAGE(J302,L302,N302)</f>
        <v>15734</v>
      </c>
      <c r="S302" s="68">
        <f>MEDIAN(J302,L302,N302)</f>
        <v>14000</v>
      </c>
      <c r="T302" s="68">
        <f>GEOMEAN(J302,L302,N302)</f>
        <v>14918.028715065242</v>
      </c>
      <c r="U302" s="68">
        <f>STDEV(J302,L302,N302)</f>
        <v>6380.2404343410135</v>
      </c>
      <c r="V302" s="69">
        <f>U302/R302</f>
        <v>0.40550657393803313</v>
      </c>
      <c r="W302" s="231">
        <f>+P302</f>
        <v>10400</v>
      </c>
      <c r="X302" s="231">
        <f>H302*W302</f>
        <v>877239.99999999988</v>
      </c>
      <c r="Y302" s="219" t="s">
        <v>159</v>
      </c>
      <c r="Z302" s="231">
        <v>74.349999999999994</v>
      </c>
      <c r="AA302" s="231">
        <f>W302*Z302</f>
        <v>773239.99999999988</v>
      </c>
      <c r="AB302" s="233">
        <v>0.88139999999999996</v>
      </c>
      <c r="AC302" s="231">
        <f>H302-Z302</f>
        <v>10</v>
      </c>
      <c r="AD302" s="233">
        <v>0.1186</v>
      </c>
      <c r="AF302" s="65">
        <f t="shared" si="247"/>
        <v>88.144635447540011</v>
      </c>
      <c r="AG302" s="65">
        <f t="shared" si="248"/>
        <v>11.855364552459989</v>
      </c>
      <c r="AH302" s="64">
        <v>74.349999999999994</v>
      </c>
      <c r="AI302" s="73">
        <f t="shared" si="249"/>
        <v>773239.99999999988</v>
      </c>
    </row>
    <row r="303" spans="1:35" x14ac:dyDescent="0.25">
      <c r="A303" s="168"/>
      <c r="B303" s="168"/>
      <c r="C303" s="169"/>
      <c r="D303" s="169"/>
      <c r="E303" s="168"/>
      <c r="F303" s="168"/>
      <c r="G303" s="170"/>
      <c r="H303" s="170"/>
      <c r="I303" s="168"/>
      <c r="J303" s="78"/>
      <c r="K303" s="78"/>
      <c r="L303" s="78"/>
      <c r="M303" s="78"/>
      <c r="N303" s="78"/>
      <c r="O303" s="78"/>
      <c r="P303" s="78"/>
      <c r="Q303" s="78"/>
      <c r="R303" s="74"/>
      <c r="S303" s="74"/>
      <c r="T303" s="74"/>
      <c r="U303" s="74"/>
      <c r="V303" s="74"/>
      <c r="W303" s="74"/>
      <c r="X303" s="74"/>
      <c r="Y303" s="74"/>
      <c r="AF303" s="65"/>
      <c r="AG303" s="65"/>
      <c r="AI303" s="73"/>
    </row>
    <row r="304" spans="1:35" x14ac:dyDescent="0.25">
      <c r="A304" s="320" t="s">
        <v>2</v>
      </c>
      <c r="B304" s="320"/>
      <c r="C304" s="320"/>
      <c r="D304" s="320"/>
      <c r="E304" s="320" t="s">
        <v>3</v>
      </c>
      <c r="F304" s="320"/>
      <c r="G304" s="320" t="s">
        <v>4</v>
      </c>
      <c r="H304" s="320"/>
      <c r="I304" s="320"/>
      <c r="J304" s="78"/>
      <c r="K304" s="78"/>
      <c r="L304" s="78"/>
      <c r="M304" s="78"/>
      <c r="N304" s="78"/>
      <c r="O304" s="78"/>
      <c r="P304" s="78"/>
      <c r="Q304" s="78"/>
      <c r="R304" s="74"/>
      <c r="S304" s="74"/>
      <c r="T304" s="74"/>
      <c r="U304" s="74"/>
      <c r="V304" s="74"/>
      <c r="W304" s="74"/>
      <c r="X304" s="74"/>
      <c r="Y304" s="74"/>
      <c r="AF304" s="65"/>
      <c r="AG304" s="65"/>
      <c r="AI304" s="73"/>
    </row>
    <row r="305" spans="1:35" ht="15" customHeight="1" x14ac:dyDescent="0.25">
      <c r="A305" s="320" t="s">
        <v>27</v>
      </c>
      <c r="B305" s="320"/>
      <c r="C305" s="320"/>
      <c r="D305" s="320"/>
      <c r="E305" s="320" t="s">
        <v>28</v>
      </c>
      <c r="F305" s="320"/>
      <c r="G305" s="320"/>
      <c r="H305" s="320"/>
      <c r="I305" s="320"/>
      <c r="J305" s="262" t="s">
        <v>162</v>
      </c>
      <c r="K305" s="262"/>
      <c r="L305" s="263" t="s">
        <v>164</v>
      </c>
      <c r="M305" s="263"/>
      <c r="N305" s="264" t="s">
        <v>163</v>
      </c>
      <c r="O305" s="264"/>
      <c r="P305" s="265" t="s">
        <v>159</v>
      </c>
      <c r="Q305" s="265"/>
      <c r="R305" s="266" t="s">
        <v>166</v>
      </c>
      <c r="S305" s="331" t="s">
        <v>167</v>
      </c>
      <c r="T305" s="331" t="s">
        <v>168</v>
      </c>
      <c r="U305" s="331" t="s">
        <v>169</v>
      </c>
      <c r="V305" s="323" t="s">
        <v>174</v>
      </c>
      <c r="W305" s="325" t="s">
        <v>190</v>
      </c>
      <c r="X305" s="133"/>
      <c r="Y305" s="326" t="s">
        <v>171</v>
      </c>
      <c r="Z305" s="300" t="s">
        <v>183</v>
      </c>
      <c r="AA305" s="301"/>
      <c r="AB305" s="302"/>
      <c r="AC305" s="303" t="s">
        <v>184</v>
      </c>
      <c r="AD305" s="303"/>
      <c r="AF305" s="65"/>
      <c r="AG305" s="65"/>
      <c r="AI305" s="73"/>
    </row>
    <row r="306" spans="1:35" ht="35.25" customHeight="1" x14ac:dyDescent="0.25">
      <c r="A306" s="146" t="s">
        <v>7</v>
      </c>
      <c r="B306" s="147" t="s">
        <v>8</v>
      </c>
      <c r="C306" s="320" t="s">
        <v>9</v>
      </c>
      <c r="D306" s="320"/>
      <c r="E306" s="147" t="s">
        <v>10</v>
      </c>
      <c r="F306" s="148" t="s">
        <v>11</v>
      </c>
      <c r="G306" s="147" t="s">
        <v>12</v>
      </c>
      <c r="H306" s="148" t="s">
        <v>13</v>
      </c>
      <c r="I306" s="147" t="s">
        <v>14</v>
      </c>
      <c r="J306" s="121" t="s">
        <v>160</v>
      </c>
      <c r="K306" s="121" t="s">
        <v>161</v>
      </c>
      <c r="L306" s="122" t="s">
        <v>160</v>
      </c>
      <c r="M306" s="122" t="s">
        <v>161</v>
      </c>
      <c r="N306" s="123" t="s">
        <v>160</v>
      </c>
      <c r="O306" s="123" t="s">
        <v>161</v>
      </c>
      <c r="P306" s="76" t="s">
        <v>160</v>
      </c>
      <c r="Q306" s="76" t="s">
        <v>161</v>
      </c>
      <c r="R306" s="266"/>
      <c r="S306" s="331"/>
      <c r="T306" s="331"/>
      <c r="U306" s="331"/>
      <c r="V306" s="324"/>
      <c r="W306" s="325"/>
      <c r="X306" s="134" t="s">
        <v>161</v>
      </c>
      <c r="Y306" s="326"/>
      <c r="Z306" s="139" t="s">
        <v>185</v>
      </c>
      <c r="AA306" s="139" t="s">
        <v>161</v>
      </c>
      <c r="AB306" s="139" t="s">
        <v>186</v>
      </c>
      <c r="AC306" s="139" t="s">
        <v>185</v>
      </c>
      <c r="AD306" s="139" t="s">
        <v>186</v>
      </c>
      <c r="AF306" s="65"/>
      <c r="AG306" s="65"/>
      <c r="AI306" s="73"/>
    </row>
    <row r="307" spans="1:35" ht="33.75" customHeight="1" x14ac:dyDescent="0.25">
      <c r="A307" s="150">
        <v>186</v>
      </c>
      <c r="B307" s="151">
        <v>54522</v>
      </c>
      <c r="C307" s="318" t="s">
        <v>38</v>
      </c>
      <c r="D307" s="318"/>
      <c r="E307" s="152" t="s">
        <v>39</v>
      </c>
      <c r="F307" s="150">
        <v>0</v>
      </c>
      <c r="G307" s="152">
        <v>15</v>
      </c>
      <c r="H307" s="152">
        <v>15</v>
      </c>
      <c r="I307" s="153">
        <v>72152601</v>
      </c>
      <c r="J307" s="68">
        <v>35000</v>
      </c>
      <c r="K307" s="68">
        <f t="shared" ref="K307:K315" si="287">H307*J307</f>
        <v>525000</v>
      </c>
      <c r="L307" s="68">
        <v>52000</v>
      </c>
      <c r="M307" s="68">
        <f t="shared" ref="M307:M315" si="288">H307*L307</f>
        <v>780000</v>
      </c>
      <c r="N307" s="68">
        <v>85702</v>
      </c>
      <c r="O307" s="68">
        <f t="shared" ref="O307:O315" si="289">H307*N307</f>
        <v>1285530</v>
      </c>
      <c r="P307" s="68">
        <f t="shared" ref="P307:Q315" si="290">MIN(J307,L307,N307)</f>
        <v>35000</v>
      </c>
      <c r="Q307" s="68">
        <f t="shared" si="290"/>
        <v>525000</v>
      </c>
      <c r="R307" s="68">
        <f>AVERAGE(J307,L307,N307)</f>
        <v>57567.333333333336</v>
      </c>
      <c r="S307" s="68">
        <f>MEDIAN(J307,L307,N307)</f>
        <v>52000</v>
      </c>
      <c r="T307" s="68">
        <f>GEOMEAN(J307,L307,N307)</f>
        <v>53829.554018620489</v>
      </c>
      <c r="U307" s="68">
        <f>STDEV(J307,L307,N307)</f>
        <v>25805.418061588018</v>
      </c>
      <c r="V307" s="69">
        <f>U307/R307</f>
        <v>0.4482649545735663</v>
      </c>
      <c r="W307" s="230">
        <f>+P307</f>
        <v>35000</v>
      </c>
      <c r="X307" s="230">
        <f t="shared" ref="X307:X315" si="291">H307*W307</f>
        <v>525000</v>
      </c>
      <c r="Y307" s="219" t="s">
        <v>173</v>
      </c>
      <c r="Z307" s="244">
        <v>6</v>
      </c>
      <c r="AA307" s="231">
        <f>W307*Z307</f>
        <v>210000</v>
      </c>
      <c r="AB307" s="233">
        <v>0.4</v>
      </c>
      <c r="AC307" s="231">
        <f>H307-Z307</f>
        <v>9</v>
      </c>
      <c r="AD307" s="233">
        <v>0.6</v>
      </c>
      <c r="AF307" s="65">
        <f t="shared" si="247"/>
        <v>40</v>
      </c>
      <c r="AG307" s="65">
        <f t="shared" si="248"/>
        <v>60</v>
      </c>
      <c r="AH307" s="64">
        <v>6</v>
      </c>
      <c r="AI307" s="73">
        <f t="shared" si="249"/>
        <v>210000</v>
      </c>
    </row>
    <row r="308" spans="1:35" ht="39" customHeight="1" x14ac:dyDescent="0.25">
      <c r="A308" s="150">
        <v>187</v>
      </c>
      <c r="B308" s="151">
        <v>54522</v>
      </c>
      <c r="C308" s="318" t="s">
        <v>40</v>
      </c>
      <c r="D308" s="318" t="s">
        <v>114</v>
      </c>
      <c r="E308" s="152" t="s">
        <v>18</v>
      </c>
      <c r="F308" s="150">
        <v>0</v>
      </c>
      <c r="G308" s="152">
        <v>12</v>
      </c>
      <c r="H308" s="152">
        <v>12</v>
      </c>
      <c r="I308" s="153">
        <v>72152601</v>
      </c>
      <c r="J308" s="68">
        <v>38000</v>
      </c>
      <c r="K308" s="68">
        <f t="shared" si="287"/>
        <v>456000</v>
      </c>
      <c r="L308" s="68">
        <v>67600</v>
      </c>
      <c r="M308" s="68">
        <f t="shared" si="288"/>
        <v>811200</v>
      </c>
      <c r="N308" s="68">
        <v>45025</v>
      </c>
      <c r="O308" s="68">
        <f t="shared" si="289"/>
        <v>540300</v>
      </c>
      <c r="P308" s="68">
        <f t="shared" si="290"/>
        <v>38000</v>
      </c>
      <c r="Q308" s="68">
        <f t="shared" si="290"/>
        <v>456000</v>
      </c>
      <c r="R308" s="68">
        <f>AVERAGE(J308,L308,N308)</f>
        <v>50208.333333333336</v>
      </c>
      <c r="S308" s="68">
        <f t="shared" ref="S308:S315" si="292">MEDIAN(J308,L308,N308)</f>
        <v>45025</v>
      </c>
      <c r="T308" s="68">
        <f t="shared" ref="T308:T315" si="293">GEOMEAN(J308,L308,N308)</f>
        <v>48722.325032866414</v>
      </c>
      <c r="U308" s="68">
        <f t="shared" ref="U308:U315" si="294">STDEV(J308,L308,N308)</f>
        <v>15465.775387394371</v>
      </c>
      <c r="V308" s="69">
        <f t="shared" ref="V308:V315" si="295">U308/R308</f>
        <v>0.30803204091075925</v>
      </c>
      <c r="W308" s="231">
        <f>+P308</f>
        <v>38000</v>
      </c>
      <c r="X308" s="231">
        <f t="shared" si="291"/>
        <v>456000</v>
      </c>
      <c r="Y308" s="219" t="s">
        <v>173</v>
      </c>
      <c r="Z308" s="244">
        <v>6</v>
      </c>
      <c r="AA308" s="231">
        <f t="shared" ref="AA308:AA315" si="296">W308*Z308</f>
        <v>228000</v>
      </c>
      <c r="AB308" s="233">
        <v>0.5</v>
      </c>
      <c r="AC308" s="231">
        <f t="shared" ref="AC308:AC315" si="297">H308-Z308</f>
        <v>6</v>
      </c>
      <c r="AD308" s="233">
        <v>0.5</v>
      </c>
      <c r="AF308" s="65">
        <f t="shared" si="247"/>
        <v>50</v>
      </c>
      <c r="AG308" s="65">
        <f t="shared" si="248"/>
        <v>50</v>
      </c>
      <c r="AH308" s="64">
        <v>6</v>
      </c>
      <c r="AI308" s="73">
        <f t="shared" si="249"/>
        <v>228000</v>
      </c>
    </row>
    <row r="309" spans="1:35" ht="30.75" customHeight="1" x14ac:dyDescent="0.25">
      <c r="A309" s="150">
        <v>188</v>
      </c>
      <c r="B309" s="150">
        <v>54560</v>
      </c>
      <c r="C309" s="319" t="s">
        <v>49</v>
      </c>
      <c r="D309" s="319" t="s">
        <v>50</v>
      </c>
      <c r="E309" s="151" t="s">
        <v>18</v>
      </c>
      <c r="F309" s="150">
        <v>0</v>
      </c>
      <c r="G309" s="152">
        <v>15</v>
      </c>
      <c r="H309" s="152">
        <v>15</v>
      </c>
      <c r="I309" s="153">
        <v>72101501</v>
      </c>
      <c r="J309" s="68">
        <v>75000</v>
      </c>
      <c r="K309" s="68">
        <f t="shared" si="287"/>
        <v>1125000</v>
      </c>
      <c r="L309" s="68">
        <v>78000</v>
      </c>
      <c r="M309" s="68">
        <f t="shared" si="288"/>
        <v>1170000</v>
      </c>
      <c r="N309" s="68">
        <v>196043</v>
      </c>
      <c r="O309" s="68">
        <f t="shared" si="289"/>
        <v>2940645</v>
      </c>
      <c r="P309" s="68">
        <f t="shared" si="290"/>
        <v>75000</v>
      </c>
      <c r="Q309" s="68">
        <f t="shared" si="290"/>
        <v>1125000</v>
      </c>
      <c r="R309" s="68">
        <f t="shared" ref="R309:R315" si="298">AVERAGE(J309,L309,N309)</f>
        <v>116347.66666666667</v>
      </c>
      <c r="S309" s="68">
        <f t="shared" si="292"/>
        <v>78000</v>
      </c>
      <c r="T309" s="68">
        <f t="shared" si="293"/>
        <v>104673.25638840423</v>
      </c>
      <c r="U309" s="68">
        <f t="shared" si="294"/>
        <v>69034.481357748547</v>
      </c>
      <c r="V309" s="69">
        <f t="shared" si="295"/>
        <v>0.59334650479524198</v>
      </c>
      <c r="W309" s="231">
        <f t="shared" ref="W309" si="299">+R309</f>
        <v>116347.66666666667</v>
      </c>
      <c r="X309" s="231">
        <f t="shared" si="291"/>
        <v>1745215</v>
      </c>
      <c r="Y309" s="219" t="s">
        <v>166</v>
      </c>
      <c r="Z309" s="244">
        <v>6</v>
      </c>
      <c r="AA309" s="231">
        <f t="shared" si="296"/>
        <v>698086</v>
      </c>
      <c r="AB309" s="233">
        <v>0.4</v>
      </c>
      <c r="AC309" s="231">
        <f t="shared" si="297"/>
        <v>9</v>
      </c>
      <c r="AD309" s="233">
        <v>0.6</v>
      </c>
      <c r="AF309" s="65">
        <f t="shared" si="247"/>
        <v>40</v>
      </c>
      <c r="AG309" s="65">
        <f t="shared" si="248"/>
        <v>60</v>
      </c>
      <c r="AH309" s="64">
        <v>6</v>
      </c>
      <c r="AI309" s="73">
        <f t="shared" si="249"/>
        <v>698086</v>
      </c>
    </row>
    <row r="310" spans="1:35" ht="18" customHeight="1" x14ac:dyDescent="0.25">
      <c r="A310" s="150">
        <v>189</v>
      </c>
      <c r="B310" s="150">
        <v>54560</v>
      </c>
      <c r="C310" s="328" t="s">
        <v>29</v>
      </c>
      <c r="D310" s="328" t="s">
        <v>30</v>
      </c>
      <c r="E310" s="151" t="s">
        <v>31</v>
      </c>
      <c r="F310" s="150">
        <v>0</v>
      </c>
      <c r="G310" s="152">
        <v>8</v>
      </c>
      <c r="H310" s="152">
        <v>8</v>
      </c>
      <c r="I310" s="153">
        <v>72101501</v>
      </c>
      <c r="J310" s="68">
        <v>38000</v>
      </c>
      <c r="K310" s="68">
        <f t="shared" si="287"/>
        <v>304000</v>
      </c>
      <c r="L310" s="68">
        <v>19500</v>
      </c>
      <c r="M310" s="68">
        <f t="shared" si="288"/>
        <v>156000</v>
      </c>
      <c r="N310" s="68">
        <v>48698</v>
      </c>
      <c r="O310" s="68">
        <f t="shared" si="289"/>
        <v>389584</v>
      </c>
      <c r="P310" s="68">
        <f t="shared" si="290"/>
        <v>19500</v>
      </c>
      <c r="Q310" s="68">
        <f t="shared" si="290"/>
        <v>156000</v>
      </c>
      <c r="R310" s="68">
        <f t="shared" si="298"/>
        <v>35399.333333333336</v>
      </c>
      <c r="S310" s="68">
        <f t="shared" si="292"/>
        <v>38000</v>
      </c>
      <c r="T310" s="68">
        <f t="shared" si="293"/>
        <v>33045.305998251948</v>
      </c>
      <c r="U310" s="68">
        <f t="shared" si="294"/>
        <v>14771.709492585253</v>
      </c>
      <c r="V310" s="69">
        <f t="shared" si="295"/>
        <v>0.41728778769615016</v>
      </c>
      <c r="W310" s="231">
        <f t="shared" ref="W310:W315" si="300">+P310</f>
        <v>19500</v>
      </c>
      <c r="X310" s="231">
        <f t="shared" si="291"/>
        <v>156000</v>
      </c>
      <c r="Y310" s="219" t="s">
        <v>173</v>
      </c>
      <c r="Z310" s="244">
        <v>4</v>
      </c>
      <c r="AA310" s="231">
        <f t="shared" si="296"/>
        <v>78000</v>
      </c>
      <c r="AB310" s="233">
        <v>0.5</v>
      </c>
      <c r="AC310" s="231">
        <f t="shared" si="297"/>
        <v>4</v>
      </c>
      <c r="AD310" s="233">
        <v>0.5</v>
      </c>
      <c r="AF310" s="65">
        <f t="shared" si="247"/>
        <v>50</v>
      </c>
      <c r="AG310" s="65">
        <f t="shared" si="248"/>
        <v>50</v>
      </c>
      <c r="AH310" s="64">
        <v>4</v>
      </c>
      <c r="AI310" s="73">
        <f t="shared" si="249"/>
        <v>78000</v>
      </c>
    </row>
    <row r="311" spans="1:35" ht="27" customHeight="1" x14ac:dyDescent="0.25">
      <c r="A311" s="150">
        <v>190</v>
      </c>
      <c r="B311" s="150">
        <v>54560</v>
      </c>
      <c r="C311" s="328" t="s">
        <v>32</v>
      </c>
      <c r="D311" s="328" t="s">
        <v>30</v>
      </c>
      <c r="E311" s="151" t="s">
        <v>31</v>
      </c>
      <c r="F311" s="150">
        <v>0</v>
      </c>
      <c r="G311" s="152">
        <v>8</v>
      </c>
      <c r="H311" s="152">
        <v>8</v>
      </c>
      <c r="I311" s="153">
        <v>72101501</v>
      </c>
      <c r="J311" s="68">
        <v>38000</v>
      </c>
      <c r="K311" s="68">
        <f t="shared" si="287"/>
        <v>304000</v>
      </c>
      <c r="L311" s="68">
        <v>19500</v>
      </c>
      <c r="M311" s="68">
        <f t="shared" si="288"/>
        <v>156000</v>
      </c>
      <c r="N311" s="68">
        <v>43898</v>
      </c>
      <c r="O311" s="68">
        <f t="shared" si="289"/>
        <v>351184</v>
      </c>
      <c r="P311" s="68">
        <f t="shared" si="290"/>
        <v>19500</v>
      </c>
      <c r="Q311" s="68">
        <f t="shared" si="290"/>
        <v>156000</v>
      </c>
      <c r="R311" s="68">
        <f t="shared" si="298"/>
        <v>33799.333333333336</v>
      </c>
      <c r="S311" s="68">
        <f t="shared" si="292"/>
        <v>38000</v>
      </c>
      <c r="T311" s="68">
        <f t="shared" si="293"/>
        <v>31921.820220821992</v>
      </c>
      <c r="U311" s="68">
        <f t="shared" si="294"/>
        <v>12729.878292164982</v>
      </c>
      <c r="V311" s="69">
        <f t="shared" si="295"/>
        <v>0.37663104673164111</v>
      </c>
      <c r="W311" s="231">
        <f t="shared" si="300"/>
        <v>19500</v>
      </c>
      <c r="X311" s="231">
        <f t="shared" si="291"/>
        <v>156000</v>
      </c>
      <c r="Y311" s="219" t="s">
        <v>173</v>
      </c>
      <c r="Z311" s="244">
        <v>5</v>
      </c>
      <c r="AA311" s="231">
        <f t="shared" si="296"/>
        <v>97500</v>
      </c>
      <c r="AB311" s="233">
        <v>0.625</v>
      </c>
      <c r="AC311" s="231">
        <f t="shared" si="297"/>
        <v>3</v>
      </c>
      <c r="AD311" s="233">
        <v>0.375</v>
      </c>
      <c r="AF311" s="65">
        <f t="shared" si="247"/>
        <v>62.5</v>
      </c>
      <c r="AG311" s="65">
        <f t="shared" si="248"/>
        <v>37.5</v>
      </c>
      <c r="AH311" s="64">
        <v>5</v>
      </c>
      <c r="AI311" s="73">
        <f t="shared" si="249"/>
        <v>97500</v>
      </c>
    </row>
    <row r="312" spans="1:35" ht="21.75" customHeight="1" x14ac:dyDescent="0.25">
      <c r="A312" s="150">
        <v>191</v>
      </c>
      <c r="B312" s="150">
        <v>54560</v>
      </c>
      <c r="C312" s="328" t="s">
        <v>33</v>
      </c>
      <c r="D312" s="328" t="s">
        <v>30</v>
      </c>
      <c r="E312" s="151" t="s">
        <v>31</v>
      </c>
      <c r="F312" s="150">
        <v>0</v>
      </c>
      <c r="G312" s="152">
        <v>18</v>
      </c>
      <c r="H312" s="152">
        <v>18</v>
      </c>
      <c r="I312" s="153">
        <v>72101501</v>
      </c>
      <c r="J312" s="68">
        <v>38000</v>
      </c>
      <c r="K312" s="68">
        <f t="shared" si="287"/>
        <v>684000</v>
      </c>
      <c r="L312" s="68">
        <v>19500</v>
      </c>
      <c r="M312" s="68">
        <f t="shared" si="288"/>
        <v>351000</v>
      </c>
      <c r="N312" s="68">
        <v>43898</v>
      </c>
      <c r="O312" s="68">
        <f t="shared" si="289"/>
        <v>790164</v>
      </c>
      <c r="P312" s="68">
        <f t="shared" si="290"/>
        <v>19500</v>
      </c>
      <c r="Q312" s="68">
        <f t="shared" si="290"/>
        <v>351000</v>
      </c>
      <c r="R312" s="68">
        <f t="shared" si="298"/>
        <v>33799.333333333336</v>
      </c>
      <c r="S312" s="68">
        <f t="shared" si="292"/>
        <v>38000</v>
      </c>
      <c r="T312" s="68">
        <f t="shared" si="293"/>
        <v>31921.820220821992</v>
      </c>
      <c r="U312" s="68">
        <f t="shared" si="294"/>
        <v>12729.878292164982</v>
      </c>
      <c r="V312" s="69">
        <f t="shared" si="295"/>
        <v>0.37663104673164111</v>
      </c>
      <c r="W312" s="231">
        <f t="shared" si="300"/>
        <v>19500</v>
      </c>
      <c r="X312" s="231">
        <f t="shared" si="291"/>
        <v>351000</v>
      </c>
      <c r="Y312" s="219" t="s">
        <v>173</v>
      </c>
      <c r="Z312" s="244">
        <v>13</v>
      </c>
      <c r="AA312" s="231">
        <f t="shared" si="296"/>
        <v>253500</v>
      </c>
      <c r="AB312" s="233">
        <v>0.72219999999999995</v>
      </c>
      <c r="AC312" s="231">
        <f t="shared" si="297"/>
        <v>5</v>
      </c>
      <c r="AD312" s="233">
        <v>0.27779999999999999</v>
      </c>
      <c r="AF312" s="65">
        <f t="shared" si="247"/>
        <v>72.222222222222229</v>
      </c>
      <c r="AG312" s="65">
        <f t="shared" si="248"/>
        <v>27.777777777777771</v>
      </c>
      <c r="AH312" s="64">
        <v>13</v>
      </c>
      <c r="AI312" s="73">
        <f t="shared" si="249"/>
        <v>253500</v>
      </c>
    </row>
    <row r="313" spans="1:35" ht="15" customHeight="1" x14ac:dyDescent="0.25">
      <c r="A313" s="150">
        <v>192</v>
      </c>
      <c r="B313" s="150">
        <v>54560</v>
      </c>
      <c r="C313" s="328" t="s">
        <v>34</v>
      </c>
      <c r="D313" s="328" t="s">
        <v>30</v>
      </c>
      <c r="E313" s="151" t="s">
        <v>31</v>
      </c>
      <c r="F313" s="150">
        <v>0</v>
      </c>
      <c r="G313" s="152">
        <v>16</v>
      </c>
      <c r="H313" s="152">
        <v>16</v>
      </c>
      <c r="I313" s="153">
        <v>72101501</v>
      </c>
      <c r="J313" s="68">
        <v>38000</v>
      </c>
      <c r="K313" s="68">
        <f t="shared" si="287"/>
        <v>608000</v>
      </c>
      <c r="L313" s="68">
        <v>19500</v>
      </c>
      <c r="M313" s="68">
        <f t="shared" si="288"/>
        <v>312000</v>
      </c>
      <c r="N313" s="68">
        <v>24698</v>
      </c>
      <c r="O313" s="68">
        <f t="shared" si="289"/>
        <v>395168</v>
      </c>
      <c r="P313" s="68">
        <f t="shared" si="290"/>
        <v>19500</v>
      </c>
      <c r="Q313" s="68">
        <f t="shared" si="290"/>
        <v>312000</v>
      </c>
      <c r="R313" s="68">
        <f t="shared" si="298"/>
        <v>27399.333333333332</v>
      </c>
      <c r="S313" s="68">
        <f t="shared" si="292"/>
        <v>24698</v>
      </c>
      <c r="T313" s="68">
        <f t="shared" si="293"/>
        <v>26352.793854413827</v>
      </c>
      <c r="U313" s="68">
        <f t="shared" si="294"/>
        <v>9541.2473677886192</v>
      </c>
      <c r="V313" s="69">
        <f t="shared" si="295"/>
        <v>0.34822917958302951</v>
      </c>
      <c r="W313" s="231">
        <f t="shared" si="300"/>
        <v>19500</v>
      </c>
      <c r="X313" s="231">
        <f t="shared" si="291"/>
        <v>312000</v>
      </c>
      <c r="Y313" s="219" t="s">
        <v>173</v>
      </c>
      <c r="Z313" s="244">
        <v>12</v>
      </c>
      <c r="AA313" s="231">
        <f t="shared" si="296"/>
        <v>234000</v>
      </c>
      <c r="AB313" s="233">
        <v>0.75</v>
      </c>
      <c r="AC313" s="231">
        <f t="shared" si="297"/>
        <v>4</v>
      </c>
      <c r="AD313" s="233">
        <v>0.25</v>
      </c>
      <c r="AF313" s="65">
        <f t="shared" si="247"/>
        <v>75</v>
      </c>
      <c r="AG313" s="65">
        <f t="shared" si="248"/>
        <v>25</v>
      </c>
      <c r="AH313" s="64">
        <v>12</v>
      </c>
      <c r="AI313" s="73">
        <f t="shared" si="249"/>
        <v>234000</v>
      </c>
    </row>
    <row r="314" spans="1:35" ht="42" customHeight="1" x14ac:dyDescent="0.25">
      <c r="A314" s="150">
        <v>193</v>
      </c>
      <c r="B314" s="150">
        <v>54560</v>
      </c>
      <c r="C314" s="328" t="s">
        <v>109</v>
      </c>
      <c r="D314" s="328" t="s">
        <v>110</v>
      </c>
      <c r="E314" s="151" t="s">
        <v>18</v>
      </c>
      <c r="F314" s="150">
        <v>0</v>
      </c>
      <c r="G314" s="152">
        <v>30</v>
      </c>
      <c r="H314" s="152">
        <v>30</v>
      </c>
      <c r="I314" s="153">
        <v>72152504</v>
      </c>
      <c r="J314" s="68">
        <v>65000</v>
      </c>
      <c r="K314" s="68">
        <f t="shared" si="287"/>
        <v>1950000</v>
      </c>
      <c r="L314" s="68">
        <v>104000</v>
      </c>
      <c r="M314" s="68">
        <f t="shared" si="288"/>
        <v>3120000</v>
      </c>
      <c r="N314" s="68">
        <v>79300</v>
      </c>
      <c r="O314" s="68">
        <f t="shared" si="289"/>
        <v>2379000</v>
      </c>
      <c r="P314" s="68">
        <f t="shared" si="290"/>
        <v>65000</v>
      </c>
      <c r="Q314" s="68">
        <f t="shared" si="290"/>
        <v>1950000</v>
      </c>
      <c r="R314" s="68">
        <f t="shared" si="298"/>
        <v>82766.666666666672</v>
      </c>
      <c r="S314" s="68">
        <f t="shared" si="292"/>
        <v>79300</v>
      </c>
      <c r="T314" s="68">
        <f t="shared" si="293"/>
        <v>81234.397003841164</v>
      </c>
      <c r="U314" s="68">
        <f t="shared" si="294"/>
        <v>19729.757558909179</v>
      </c>
      <c r="V314" s="69">
        <f t="shared" si="295"/>
        <v>0.23837806152528207</v>
      </c>
      <c r="W314" s="231">
        <f t="shared" si="300"/>
        <v>65000</v>
      </c>
      <c r="X314" s="231">
        <f t="shared" si="291"/>
        <v>1950000</v>
      </c>
      <c r="Y314" s="219" t="s">
        <v>173</v>
      </c>
      <c r="Z314" s="244">
        <v>11</v>
      </c>
      <c r="AA314" s="231">
        <f t="shared" si="296"/>
        <v>715000</v>
      </c>
      <c r="AB314" s="233">
        <v>0.36670000000000003</v>
      </c>
      <c r="AC314" s="231">
        <f t="shared" si="297"/>
        <v>19</v>
      </c>
      <c r="AD314" s="233">
        <v>0.63329999999999997</v>
      </c>
      <c r="AF314" s="65">
        <f t="shared" si="247"/>
        <v>36.666666666666664</v>
      </c>
      <c r="AG314" s="65">
        <f t="shared" si="248"/>
        <v>63.333333333333336</v>
      </c>
      <c r="AH314" s="64">
        <v>11</v>
      </c>
      <c r="AI314" s="73">
        <f t="shared" si="249"/>
        <v>715000</v>
      </c>
    </row>
    <row r="315" spans="1:35" ht="41.25" customHeight="1" x14ac:dyDescent="0.25">
      <c r="A315" s="150">
        <v>194</v>
      </c>
      <c r="B315" s="150">
        <v>54560</v>
      </c>
      <c r="C315" s="321" t="s">
        <v>48</v>
      </c>
      <c r="D315" s="322"/>
      <c r="E315" s="151" t="s">
        <v>18</v>
      </c>
      <c r="F315" s="150">
        <v>0</v>
      </c>
      <c r="G315" s="152">
        <v>14.6</v>
      </c>
      <c r="H315" s="152">
        <v>14.6</v>
      </c>
      <c r="I315" s="153">
        <v>73151801</v>
      </c>
      <c r="J315" s="68">
        <v>65000</v>
      </c>
      <c r="K315" s="68">
        <f t="shared" si="287"/>
        <v>949000</v>
      </c>
      <c r="L315" s="68">
        <v>65000</v>
      </c>
      <c r="M315" s="68">
        <f t="shared" si="288"/>
        <v>949000</v>
      </c>
      <c r="N315" s="68">
        <v>69411</v>
      </c>
      <c r="O315" s="68">
        <f t="shared" si="289"/>
        <v>1013400.6</v>
      </c>
      <c r="P315" s="68">
        <f t="shared" si="290"/>
        <v>65000</v>
      </c>
      <c r="Q315" s="68">
        <f t="shared" si="290"/>
        <v>949000</v>
      </c>
      <c r="R315" s="68">
        <f t="shared" si="298"/>
        <v>66470.333333333328</v>
      </c>
      <c r="S315" s="68">
        <f t="shared" si="292"/>
        <v>65000</v>
      </c>
      <c r="T315" s="68">
        <f t="shared" si="293"/>
        <v>66438.273511477222</v>
      </c>
      <c r="U315" s="68">
        <f t="shared" si="294"/>
        <v>2546.6920373954395</v>
      </c>
      <c r="V315" s="69">
        <f t="shared" si="295"/>
        <v>3.8313212973137487E-2</v>
      </c>
      <c r="W315" s="236">
        <f t="shared" si="300"/>
        <v>65000</v>
      </c>
      <c r="X315" s="231">
        <f t="shared" si="291"/>
        <v>949000</v>
      </c>
      <c r="Y315" s="238" t="s">
        <v>173</v>
      </c>
      <c r="Z315" s="244">
        <v>14.6</v>
      </c>
      <c r="AA315" s="231">
        <f t="shared" si="296"/>
        <v>949000</v>
      </c>
      <c r="AB315" s="233">
        <v>1</v>
      </c>
      <c r="AC315" s="231">
        <f t="shared" si="297"/>
        <v>0</v>
      </c>
      <c r="AD315" s="233">
        <v>0.5</v>
      </c>
      <c r="AF315" s="65">
        <f t="shared" si="247"/>
        <v>100</v>
      </c>
      <c r="AG315" s="65">
        <f t="shared" si="248"/>
        <v>0</v>
      </c>
      <c r="AH315" s="64">
        <v>14.6</v>
      </c>
      <c r="AI315" s="73">
        <f t="shared" si="249"/>
        <v>949000</v>
      </c>
    </row>
    <row r="316" spans="1:35" x14ac:dyDescent="0.25">
      <c r="A316" s="168"/>
      <c r="B316" s="168"/>
      <c r="C316" s="169"/>
      <c r="D316" s="169"/>
      <c r="E316" s="168"/>
      <c r="F316" s="168"/>
      <c r="G316" s="170"/>
      <c r="H316" s="170"/>
      <c r="I316" s="168"/>
      <c r="J316" s="78"/>
      <c r="K316" s="78"/>
      <c r="L316" s="78"/>
      <c r="M316" s="78"/>
      <c r="N316" s="78"/>
      <c r="O316" s="78"/>
      <c r="P316" s="78"/>
      <c r="Q316" s="78"/>
      <c r="R316" s="74"/>
      <c r="S316" s="74"/>
      <c r="T316" s="74"/>
      <c r="U316" s="74"/>
      <c r="V316" s="74"/>
      <c r="W316" s="74"/>
      <c r="X316" s="74"/>
      <c r="Y316" s="74"/>
      <c r="AF316" s="65"/>
      <c r="AG316" s="65"/>
      <c r="AI316" s="73"/>
    </row>
    <row r="317" spans="1:35" x14ac:dyDescent="0.25">
      <c r="A317" s="320" t="s">
        <v>2</v>
      </c>
      <c r="B317" s="320"/>
      <c r="C317" s="320"/>
      <c r="D317" s="320"/>
      <c r="E317" s="320" t="s">
        <v>3</v>
      </c>
      <c r="F317" s="320"/>
      <c r="G317" s="320" t="s">
        <v>4</v>
      </c>
      <c r="H317" s="320"/>
      <c r="I317" s="320"/>
      <c r="J317" s="78"/>
      <c r="K317" s="78"/>
      <c r="L317" s="78"/>
      <c r="M317" s="78"/>
      <c r="N317" s="78"/>
      <c r="O317" s="78"/>
      <c r="P317" s="78"/>
      <c r="Q317" s="78"/>
      <c r="R317" s="74"/>
      <c r="S317" s="74"/>
      <c r="T317" s="74"/>
      <c r="U317" s="74"/>
      <c r="V317" s="74"/>
      <c r="W317" s="74"/>
      <c r="X317" s="74"/>
      <c r="Y317" s="74"/>
      <c r="AF317" s="65"/>
      <c r="AG317" s="65"/>
      <c r="AI317" s="73"/>
    </row>
    <row r="318" spans="1:35" ht="15" customHeight="1" x14ac:dyDescent="0.25">
      <c r="A318" s="320" t="s">
        <v>51</v>
      </c>
      <c r="B318" s="320"/>
      <c r="C318" s="320"/>
      <c r="D318" s="320"/>
      <c r="E318" s="320" t="s">
        <v>52</v>
      </c>
      <c r="F318" s="320"/>
      <c r="G318" s="320"/>
      <c r="H318" s="320"/>
      <c r="I318" s="320"/>
      <c r="J318" s="273" t="s">
        <v>162</v>
      </c>
      <c r="K318" s="262"/>
      <c r="L318" s="263" t="s">
        <v>164</v>
      </c>
      <c r="M318" s="263"/>
      <c r="N318" s="264" t="s">
        <v>163</v>
      </c>
      <c r="O318" s="264"/>
      <c r="P318" s="265" t="s">
        <v>159</v>
      </c>
      <c r="Q318" s="265"/>
      <c r="R318" s="266" t="s">
        <v>166</v>
      </c>
      <c r="S318" s="331" t="s">
        <v>167</v>
      </c>
      <c r="T318" s="331" t="s">
        <v>168</v>
      </c>
      <c r="U318" s="331" t="s">
        <v>169</v>
      </c>
      <c r="V318" s="323" t="s">
        <v>174</v>
      </c>
      <c r="W318" s="325" t="s">
        <v>190</v>
      </c>
      <c r="X318" s="133"/>
      <c r="Y318" s="326" t="s">
        <v>171</v>
      </c>
      <c r="Z318" s="300" t="s">
        <v>183</v>
      </c>
      <c r="AA318" s="301"/>
      <c r="AB318" s="302"/>
      <c r="AC318" s="303" t="s">
        <v>184</v>
      </c>
      <c r="AD318" s="303"/>
      <c r="AF318" s="65"/>
      <c r="AG318" s="65"/>
      <c r="AI318" s="73"/>
    </row>
    <row r="319" spans="1:35" ht="32.25" customHeight="1" x14ac:dyDescent="0.25">
      <c r="A319" s="146" t="s">
        <v>7</v>
      </c>
      <c r="B319" s="147" t="s">
        <v>8</v>
      </c>
      <c r="C319" s="320" t="s">
        <v>9</v>
      </c>
      <c r="D319" s="320"/>
      <c r="E319" s="147" t="s">
        <v>10</v>
      </c>
      <c r="F319" s="148" t="s">
        <v>11</v>
      </c>
      <c r="G319" s="147" t="s">
        <v>12</v>
      </c>
      <c r="H319" s="148" t="s">
        <v>13</v>
      </c>
      <c r="I319" s="147" t="s">
        <v>14</v>
      </c>
      <c r="J319" s="121" t="s">
        <v>160</v>
      </c>
      <c r="K319" s="121" t="s">
        <v>161</v>
      </c>
      <c r="L319" s="122" t="s">
        <v>160</v>
      </c>
      <c r="M319" s="122" t="s">
        <v>161</v>
      </c>
      <c r="N319" s="123" t="s">
        <v>160</v>
      </c>
      <c r="O319" s="123" t="s">
        <v>161</v>
      </c>
      <c r="P319" s="76" t="s">
        <v>160</v>
      </c>
      <c r="Q319" s="76" t="s">
        <v>161</v>
      </c>
      <c r="R319" s="266"/>
      <c r="S319" s="331"/>
      <c r="T319" s="331"/>
      <c r="U319" s="331"/>
      <c r="V319" s="324"/>
      <c r="W319" s="325"/>
      <c r="X319" s="134" t="s">
        <v>161</v>
      </c>
      <c r="Y319" s="326"/>
      <c r="Z319" s="139" t="s">
        <v>185</v>
      </c>
      <c r="AA319" s="139" t="s">
        <v>161</v>
      </c>
      <c r="AB319" s="139" t="s">
        <v>186</v>
      </c>
      <c r="AC319" s="139" t="s">
        <v>185</v>
      </c>
      <c r="AD319" s="139" t="s">
        <v>186</v>
      </c>
      <c r="AF319" s="65"/>
      <c r="AG319" s="65"/>
      <c r="AI319" s="73"/>
    </row>
    <row r="320" spans="1:35" ht="44.25" customHeight="1" x14ac:dyDescent="0.25">
      <c r="A320" s="150">
        <v>195</v>
      </c>
      <c r="B320" s="151">
        <v>54611</v>
      </c>
      <c r="C320" s="319" t="s">
        <v>57</v>
      </c>
      <c r="D320" s="319"/>
      <c r="E320" s="151" t="s">
        <v>58</v>
      </c>
      <c r="F320" s="150">
        <v>0</v>
      </c>
      <c r="G320" s="152">
        <v>10</v>
      </c>
      <c r="H320" s="152">
        <v>10</v>
      </c>
      <c r="I320" s="153" t="s">
        <v>59</v>
      </c>
      <c r="J320" s="68">
        <v>70000</v>
      </c>
      <c r="K320" s="68">
        <f t="shared" ref="K320:K328" si="301">H320*J320</f>
        <v>700000</v>
      </c>
      <c r="L320" s="68">
        <v>52000</v>
      </c>
      <c r="M320" s="68">
        <f t="shared" ref="M320:M328" si="302">H320*L320</f>
        <v>520000</v>
      </c>
      <c r="N320" s="68">
        <v>78520</v>
      </c>
      <c r="O320" s="68">
        <f t="shared" ref="O320:O328" si="303">H320*N320</f>
        <v>785200</v>
      </c>
      <c r="P320" s="68">
        <f t="shared" ref="P320:Q328" si="304">MIN(J320,L320,N320)</f>
        <v>52000</v>
      </c>
      <c r="Q320" s="68">
        <f t="shared" si="304"/>
        <v>520000</v>
      </c>
      <c r="R320" s="68">
        <f>AVERAGE(J320,L320,N320)</f>
        <v>66840</v>
      </c>
      <c r="S320" s="68">
        <f>MEDIAN(J320,L320,N320)</f>
        <v>70000</v>
      </c>
      <c r="T320" s="68">
        <f>GEOMEAN(J320,L320,N320)</f>
        <v>65870.94462827043</v>
      </c>
      <c r="U320" s="68">
        <f>STDEV(J320,L320,N320)</f>
        <v>13539.45346016596</v>
      </c>
      <c r="V320" s="69">
        <f>U320/R320</f>
        <v>0.20256513255783901</v>
      </c>
      <c r="W320" s="230">
        <f>+P320</f>
        <v>52000</v>
      </c>
      <c r="X320" s="230">
        <f t="shared" ref="X320:X328" si="305">H320*W320</f>
        <v>520000</v>
      </c>
      <c r="Y320" s="219" t="s">
        <v>173</v>
      </c>
      <c r="Z320" s="231">
        <v>5</v>
      </c>
      <c r="AA320" s="231">
        <f>W320*Z320</f>
        <v>260000</v>
      </c>
      <c r="AB320" s="233">
        <v>0.5</v>
      </c>
      <c r="AC320" s="231">
        <f>H320-Z320</f>
        <v>5</v>
      </c>
      <c r="AD320" s="233">
        <v>0.5</v>
      </c>
      <c r="AF320" s="65">
        <f t="shared" si="247"/>
        <v>50</v>
      </c>
      <c r="AG320" s="65">
        <f t="shared" si="248"/>
        <v>50</v>
      </c>
      <c r="AH320" s="64">
        <v>5</v>
      </c>
      <c r="AI320" s="73">
        <f t="shared" si="249"/>
        <v>260000</v>
      </c>
    </row>
    <row r="321" spans="1:35" ht="170.25" customHeight="1" x14ac:dyDescent="0.25">
      <c r="A321" s="150">
        <v>196</v>
      </c>
      <c r="B321" s="151">
        <v>54621</v>
      </c>
      <c r="C321" s="318" t="s">
        <v>77</v>
      </c>
      <c r="D321" s="318" t="s">
        <v>78</v>
      </c>
      <c r="E321" s="151" t="s">
        <v>31</v>
      </c>
      <c r="F321" s="150">
        <v>0</v>
      </c>
      <c r="G321" s="152">
        <v>19</v>
      </c>
      <c r="H321" s="152">
        <v>19</v>
      </c>
      <c r="I321" s="153" t="s">
        <v>64</v>
      </c>
      <c r="J321" s="68">
        <v>140000</v>
      </c>
      <c r="K321" s="68">
        <f t="shared" si="301"/>
        <v>2660000</v>
      </c>
      <c r="L321" s="68">
        <v>104000</v>
      </c>
      <c r="M321" s="68">
        <f t="shared" si="302"/>
        <v>1976000</v>
      </c>
      <c r="N321" s="68">
        <v>45820</v>
      </c>
      <c r="O321" s="68">
        <f t="shared" si="303"/>
        <v>870580</v>
      </c>
      <c r="P321" s="68">
        <f t="shared" si="304"/>
        <v>45820</v>
      </c>
      <c r="Q321" s="68">
        <f t="shared" si="304"/>
        <v>870580</v>
      </c>
      <c r="R321" s="68">
        <f t="shared" ref="R321:R328" si="306">AVERAGE(J321,L321,N321)</f>
        <v>96606.666666666672</v>
      </c>
      <c r="S321" s="68">
        <f t="shared" ref="S321:S328" si="307">MEDIAN(J321,L321,N321)</f>
        <v>104000</v>
      </c>
      <c r="T321" s="68">
        <f t="shared" ref="T321:T328" si="308">GEOMEAN(J321,L321,N321)</f>
        <v>87378.681393500636</v>
      </c>
      <c r="U321" s="68">
        <f t="shared" ref="U321:U328" si="309">STDEV(J321,L321,N321)</f>
        <v>47523.300951568315</v>
      </c>
      <c r="V321" s="69">
        <f t="shared" ref="V321:V328" si="310">U321/R321</f>
        <v>0.49192568785696272</v>
      </c>
      <c r="W321" s="231">
        <f t="shared" ref="W321:W328" si="311">+R321</f>
        <v>96606.666666666672</v>
      </c>
      <c r="X321" s="231">
        <f t="shared" si="305"/>
        <v>1835526.6666666667</v>
      </c>
      <c r="Y321" s="219" t="s">
        <v>166</v>
      </c>
      <c r="Z321" s="231">
        <v>8</v>
      </c>
      <c r="AA321" s="231">
        <f t="shared" ref="AA321:AA328" si="312">W321*Z321</f>
        <v>772853.33333333337</v>
      </c>
      <c r="AB321" s="233">
        <v>0.42109999999999997</v>
      </c>
      <c r="AC321" s="231">
        <f t="shared" ref="AC321:AC328" si="313">H321-Z321</f>
        <v>11</v>
      </c>
      <c r="AD321" s="233">
        <v>0.57889999999999997</v>
      </c>
      <c r="AF321" s="65">
        <f t="shared" si="247"/>
        <v>42.10526315789474</v>
      </c>
      <c r="AG321" s="65">
        <f t="shared" si="248"/>
        <v>57.89473684210526</v>
      </c>
      <c r="AH321" s="64">
        <v>8</v>
      </c>
      <c r="AI321" s="73">
        <f t="shared" si="249"/>
        <v>772853.33333333337</v>
      </c>
    </row>
    <row r="322" spans="1:35" ht="36.75" customHeight="1" x14ac:dyDescent="0.25">
      <c r="A322" s="150">
        <v>197</v>
      </c>
      <c r="B322" s="151">
        <v>54621</v>
      </c>
      <c r="C322" s="319" t="s">
        <v>79</v>
      </c>
      <c r="D322" s="319" t="s">
        <v>80</v>
      </c>
      <c r="E322" s="151" t="s">
        <v>39</v>
      </c>
      <c r="F322" s="150">
        <v>0</v>
      </c>
      <c r="G322" s="152">
        <v>23</v>
      </c>
      <c r="H322" s="152">
        <v>23</v>
      </c>
      <c r="I322" s="153" t="s">
        <v>64</v>
      </c>
      <c r="J322" s="68">
        <v>120000</v>
      </c>
      <c r="K322" s="68">
        <f t="shared" si="301"/>
        <v>2760000</v>
      </c>
      <c r="L322" s="68">
        <v>260000</v>
      </c>
      <c r="M322" s="68">
        <f t="shared" si="302"/>
        <v>5980000</v>
      </c>
      <c r="N322" s="68">
        <v>78950</v>
      </c>
      <c r="O322" s="68">
        <f t="shared" si="303"/>
        <v>1815850</v>
      </c>
      <c r="P322" s="68">
        <f t="shared" si="304"/>
        <v>78950</v>
      </c>
      <c r="Q322" s="68">
        <f t="shared" si="304"/>
        <v>1815850</v>
      </c>
      <c r="R322" s="68">
        <f t="shared" si="306"/>
        <v>152983.33333333334</v>
      </c>
      <c r="S322" s="68">
        <f t="shared" si="307"/>
        <v>120000</v>
      </c>
      <c r="T322" s="68">
        <f t="shared" si="308"/>
        <v>135052.38022245569</v>
      </c>
      <c r="U322" s="68">
        <f t="shared" si="309"/>
        <v>94924.711394522223</v>
      </c>
      <c r="V322" s="69">
        <f t="shared" si="310"/>
        <v>0.62049054185328822</v>
      </c>
      <c r="W322" s="231">
        <f t="shared" si="311"/>
        <v>152983.33333333334</v>
      </c>
      <c r="X322" s="231">
        <f t="shared" si="305"/>
        <v>3518616.666666667</v>
      </c>
      <c r="Y322" s="219" t="s">
        <v>166</v>
      </c>
      <c r="Z322" s="231">
        <v>11</v>
      </c>
      <c r="AA322" s="231">
        <f t="shared" si="312"/>
        <v>1682816.6666666667</v>
      </c>
      <c r="AB322" s="233">
        <v>0.4783</v>
      </c>
      <c r="AC322" s="231">
        <f t="shared" si="313"/>
        <v>12</v>
      </c>
      <c r="AD322" s="233">
        <v>0.52170000000000005</v>
      </c>
      <c r="AF322" s="65">
        <f t="shared" si="247"/>
        <v>47.826086956521742</v>
      </c>
      <c r="AG322" s="65">
        <f t="shared" si="248"/>
        <v>52.173913043478258</v>
      </c>
      <c r="AH322" s="64">
        <v>11</v>
      </c>
      <c r="AI322" s="73">
        <f t="shared" si="249"/>
        <v>1682816.6666666667</v>
      </c>
    </row>
    <row r="323" spans="1:35" ht="136.5" customHeight="1" x14ac:dyDescent="0.25">
      <c r="A323" s="150">
        <v>198</v>
      </c>
      <c r="B323" s="151">
        <v>54621</v>
      </c>
      <c r="C323" s="321" t="s">
        <v>81</v>
      </c>
      <c r="D323" s="322"/>
      <c r="E323" s="151" t="s">
        <v>31</v>
      </c>
      <c r="F323" s="150"/>
      <c r="G323" s="152">
        <v>6</v>
      </c>
      <c r="H323" s="152">
        <v>6</v>
      </c>
      <c r="I323" s="153" t="s">
        <v>64</v>
      </c>
      <c r="J323" s="68">
        <v>420000</v>
      </c>
      <c r="K323" s="68">
        <f t="shared" si="301"/>
        <v>2520000</v>
      </c>
      <c r="L323" s="68">
        <v>325000</v>
      </c>
      <c r="M323" s="68">
        <f t="shared" si="302"/>
        <v>1950000</v>
      </c>
      <c r="N323" s="68">
        <v>1014875</v>
      </c>
      <c r="O323" s="68">
        <f t="shared" si="303"/>
        <v>6089250</v>
      </c>
      <c r="P323" s="68">
        <f t="shared" si="304"/>
        <v>325000</v>
      </c>
      <c r="Q323" s="68">
        <f t="shared" si="304"/>
        <v>1950000</v>
      </c>
      <c r="R323" s="68">
        <f>AVERAGE(J323,L323,N323)</f>
        <v>586625</v>
      </c>
      <c r="S323" s="68">
        <f t="shared" si="307"/>
        <v>420000</v>
      </c>
      <c r="T323" s="68">
        <f t="shared" si="308"/>
        <v>517426.18378160486</v>
      </c>
      <c r="U323" s="68">
        <f t="shared" si="309"/>
        <v>373904.79653917253</v>
      </c>
      <c r="V323" s="69">
        <f t="shared" si="310"/>
        <v>0.63738299005186028</v>
      </c>
      <c r="W323" s="231">
        <f t="shared" si="311"/>
        <v>586625</v>
      </c>
      <c r="X323" s="231">
        <f t="shared" si="305"/>
        <v>3519750</v>
      </c>
      <c r="Y323" s="219" t="s">
        <v>166</v>
      </c>
      <c r="Z323" s="231">
        <v>3</v>
      </c>
      <c r="AA323" s="231">
        <f t="shared" si="312"/>
        <v>1759875</v>
      </c>
      <c r="AB323" s="233">
        <v>0.5</v>
      </c>
      <c r="AC323" s="231">
        <f t="shared" si="313"/>
        <v>3</v>
      </c>
      <c r="AD323" s="233">
        <v>0.5</v>
      </c>
      <c r="AF323" s="65">
        <f t="shared" si="247"/>
        <v>50</v>
      </c>
      <c r="AG323" s="65">
        <f t="shared" si="248"/>
        <v>50</v>
      </c>
      <c r="AH323" s="64">
        <v>3</v>
      </c>
      <c r="AI323" s="73">
        <f t="shared" si="249"/>
        <v>1759875</v>
      </c>
    </row>
    <row r="324" spans="1:35" ht="29.25" customHeight="1" x14ac:dyDescent="0.25">
      <c r="A324" s="150">
        <v>199</v>
      </c>
      <c r="B324" s="151">
        <v>54621</v>
      </c>
      <c r="C324" s="318" t="s">
        <v>94</v>
      </c>
      <c r="D324" s="318"/>
      <c r="E324" s="151" t="s">
        <v>31</v>
      </c>
      <c r="F324" s="150">
        <v>0</v>
      </c>
      <c r="G324" s="152">
        <v>10</v>
      </c>
      <c r="H324" s="152">
        <v>10</v>
      </c>
      <c r="I324" s="153" t="s">
        <v>85</v>
      </c>
      <c r="J324" s="68">
        <v>45000</v>
      </c>
      <c r="K324" s="68">
        <f t="shared" si="301"/>
        <v>450000</v>
      </c>
      <c r="L324" s="68">
        <v>104000</v>
      </c>
      <c r="M324" s="68">
        <f t="shared" si="302"/>
        <v>1040000</v>
      </c>
      <c r="N324" s="68">
        <v>70752</v>
      </c>
      <c r="O324" s="68">
        <f t="shared" si="303"/>
        <v>707520</v>
      </c>
      <c r="P324" s="68">
        <f t="shared" si="304"/>
        <v>45000</v>
      </c>
      <c r="Q324" s="68">
        <f t="shared" si="304"/>
        <v>450000</v>
      </c>
      <c r="R324" s="68">
        <f t="shared" si="306"/>
        <v>73250.666666666672</v>
      </c>
      <c r="S324" s="68">
        <f t="shared" si="307"/>
        <v>70752</v>
      </c>
      <c r="T324" s="68">
        <f t="shared" si="308"/>
        <v>69182.277974859782</v>
      </c>
      <c r="U324" s="68">
        <f t="shared" si="309"/>
        <v>29579.257957787464</v>
      </c>
      <c r="V324" s="69">
        <f t="shared" si="310"/>
        <v>0.40380872016346786</v>
      </c>
      <c r="W324" s="231">
        <f>+P324</f>
        <v>45000</v>
      </c>
      <c r="X324" s="231">
        <f t="shared" si="305"/>
        <v>450000</v>
      </c>
      <c r="Y324" s="219" t="s">
        <v>173</v>
      </c>
      <c r="Z324" s="231">
        <v>5</v>
      </c>
      <c r="AA324" s="231">
        <f t="shared" si="312"/>
        <v>225000</v>
      </c>
      <c r="AB324" s="233">
        <v>0.5</v>
      </c>
      <c r="AC324" s="231">
        <f t="shared" si="313"/>
        <v>5</v>
      </c>
      <c r="AD324" s="233">
        <v>0.5</v>
      </c>
      <c r="AF324" s="65">
        <f t="shared" si="247"/>
        <v>50</v>
      </c>
      <c r="AG324" s="65">
        <f t="shared" si="248"/>
        <v>50</v>
      </c>
      <c r="AH324" s="64">
        <v>5</v>
      </c>
      <c r="AI324" s="73">
        <f t="shared" si="249"/>
        <v>225000</v>
      </c>
    </row>
    <row r="325" spans="1:35" ht="170.25" customHeight="1" x14ac:dyDescent="0.25">
      <c r="A325" s="150">
        <v>200</v>
      </c>
      <c r="B325" s="151">
        <v>54621</v>
      </c>
      <c r="C325" s="318" t="s">
        <v>90</v>
      </c>
      <c r="D325" s="318" t="s">
        <v>91</v>
      </c>
      <c r="E325" s="151" t="s">
        <v>31</v>
      </c>
      <c r="F325" s="150">
        <v>0</v>
      </c>
      <c r="G325" s="152">
        <v>10</v>
      </c>
      <c r="H325" s="152">
        <v>10</v>
      </c>
      <c r="I325" s="153" t="s">
        <v>64</v>
      </c>
      <c r="J325" s="68">
        <v>1000000</v>
      </c>
      <c r="K325" s="68">
        <f t="shared" si="301"/>
        <v>10000000</v>
      </c>
      <c r="L325" s="68">
        <v>520000</v>
      </c>
      <c r="M325" s="68">
        <f t="shared" si="302"/>
        <v>5200000</v>
      </c>
      <c r="N325" s="68">
        <v>630315</v>
      </c>
      <c r="O325" s="68">
        <f t="shared" si="303"/>
        <v>6303150</v>
      </c>
      <c r="P325" s="68">
        <f t="shared" si="304"/>
        <v>520000</v>
      </c>
      <c r="Q325" s="68">
        <f t="shared" si="304"/>
        <v>5200000</v>
      </c>
      <c r="R325" s="68">
        <f t="shared" si="306"/>
        <v>716771.66666666663</v>
      </c>
      <c r="S325" s="68">
        <f t="shared" si="307"/>
        <v>630315</v>
      </c>
      <c r="T325" s="68">
        <f t="shared" si="308"/>
        <v>689477.86586189584</v>
      </c>
      <c r="U325" s="68">
        <f t="shared" si="309"/>
        <v>251408.16694835786</v>
      </c>
      <c r="V325" s="69">
        <f t="shared" si="310"/>
        <v>0.35075070435962807</v>
      </c>
      <c r="W325" s="231">
        <f>+P325</f>
        <v>520000</v>
      </c>
      <c r="X325" s="231">
        <f t="shared" si="305"/>
        <v>5200000</v>
      </c>
      <c r="Y325" s="219" t="s">
        <v>173</v>
      </c>
      <c r="Z325" s="231">
        <v>3</v>
      </c>
      <c r="AA325" s="231">
        <f t="shared" si="312"/>
        <v>1560000</v>
      </c>
      <c r="AB325" s="233">
        <v>0.3</v>
      </c>
      <c r="AC325" s="231">
        <f t="shared" si="313"/>
        <v>7</v>
      </c>
      <c r="AD325" s="233">
        <v>0.7</v>
      </c>
      <c r="AF325" s="65">
        <f t="shared" si="247"/>
        <v>30</v>
      </c>
      <c r="AG325" s="65">
        <f t="shared" si="248"/>
        <v>70</v>
      </c>
      <c r="AH325" s="64">
        <v>3</v>
      </c>
      <c r="AI325" s="73">
        <f t="shared" si="249"/>
        <v>1560000</v>
      </c>
    </row>
    <row r="326" spans="1:35" ht="170.25" customHeight="1" x14ac:dyDescent="0.25">
      <c r="A326" s="150">
        <v>201</v>
      </c>
      <c r="B326" s="151">
        <v>54621</v>
      </c>
      <c r="C326" s="318" t="s">
        <v>88</v>
      </c>
      <c r="D326" s="318" t="s">
        <v>89</v>
      </c>
      <c r="E326" s="151" t="s">
        <v>31</v>
      </c>
      <c r="F326" s="150">
        <v>0</v>
      </c>
      <c r="G326" s="152">
        <v>16</v>
      </c>
      <c r="H326" s="152">
        <v>16</v>
      </c>
      <c r="I326" s="153" t="s">
        <v>64</v>
      </c>
      <c r="J326" s="68">
        <v>280000</v>
      </c>
      <c r="K326" s="68">
        <f t="shared" si="301"/>
        <v>4480000</v>
      </c>
      <c r="L326" s="68">
        <v>455000</v>
      </c>
      <c r="M326" s="68">
        <f t="shared" si="302"/>
        <v>7280000</v>
      </c>
      <c r="N326" s="68">
        <v>315525</v>
      </c>
      <c r="O326" s="68">
        <f t="shared" si="303"/>
        <v>5048400</v>
      </c>
      <c r="P326" s="68">
        <f t="shared" si="304"/>
        <v>280000</v>
      </c>
      <c r="Q326" s="68">
        <f t="shared" si="304"/>
        <v>4480000</v>
      </c>
      <c r="R326" s="68">
        <f t="shared" si="306"/>
        <v>350175</v>
      </c>
      <c r="S326" s="68">
        <f t="shared" si="307"/>
        <v>315525</v>
      </c>
      <c r="T326" s="68">
        <f t="shared" si="308"/>
        <v>342558.22619931254</v>
      </c>
      <c r="U326" s="68">
        <f t="shared" si="309"/>
        <v>92502.523614223624</v>
      </c>
      <c r="V326" s="69">
        <f t="shared" si="310"/>
        <v>0.26416084418997249</v>
      </c>
      <c r="W326" s="231">
        <f>+P326</f>
        <v>280000</v>
      </c>
      <c r="X326" s="231">
        <f t="shared" si="305"/>
        <v>4480000</v>
      </c>
      <c r="Y326" s="219" t="s">
        <v>173</v>
      </c>
      <c r="Z326" s="231">
        <v>6</v>
      </c>
      <c r="AA326" s="231">
        <f t="shared" si="312"/>
        <v>1680000</v>
      </c>
      <c r="AB326" s="233">
        <v>0.375</v>
      </c>
      <c r="AC326" s="231">
        <f t="shared" si="313"/>
        <v>10</v>
      </c>
      <c r="AD326" s="233">
        <v>0.625</v>
      </c>
      <c r="AF326" s="65">
        <f t="shared" si="247"/>
        <v>37.5</v>
      </c>
      <c r="AG326" s="65">
        <f t="shared" si="248"/>
        <v>62.5</v>
      </c>
      <c r="AH326" s="64">
        <v>6</v>
      </c>
      <c r="AI326" s="73">
        <f t="shared" si="249"/>
        <v>1680000</v>
      </c>
    </row>
    <row r="327" spans="1:35" ht="115.5" customHeight="1" x14ac:dyDescent="0.25">
      <c r="A327" s="150">
        <v>202</v>
      </c>
      <c r="B327" s="151">
        <v>54621</v>
      </c>
      <c r="C327" s="318" t="s">
        <v>92</v>
      </c>
      <c r="D327" s="318" t="s">
        <v>93</v>
      </c>
      <c r="E327" s="151" t="s">
        <v>31</v>
      </c>
      <c r="F327" s="150">
        <v>0</v>
      </c>
      <c r="G327" s="152">
        <v>11</v>
      </c>
      <c r="H327" s="152">
        <v>11</v>
      </c>
      <c r="I327" s="153" t="s">
        <v>64</v>
      </c>
      <c r="J327" s="68">
        <v>260000</v>
      </c>
      <c r="K327" s="68">
        <f t="shared" si="301"/>
        <v>2860000</v>
      </c>
      <c r="L327" s="68">
        <v>390000</v>
      </c>
      <c r="M327" s="68">
        <f t="shared" si="302"/>
        <v>4290000</v>
      </c>
      <c r="N327" s="68">
        <v>682002</v>
      </c>
      <c r="O327" s="68">
        <f t="shared" si="303"/>
        <v>7502022</v>
      </c>
      <c r="P327" s="68">
        <f t="shared" si="304"/>
        <v>260000</v>
      </c>
      <c r="Q327" s="68">
        <f t="shared" si="304"/>
        <v>2860000</v>
      </c>
      <c r="R327" s="68">
        <f t="shared" si="306"/>
        <v>444000.66666666669</v>
      </c>
      <c r="S327" s="68">
        <f t="shared" si="307"/>
        <v>390000</v>
      </c>
      <c r="T327" s="68">
        <f t="shared" si="308"/>
        <v>410463.49091240385</v>
      </c>
      <c r="U327" s="68">
        <f t="shared" si="309"/>
        <v>216121.43808825008</v>
      </c>
      <c r="V327" s="69">
        <f t="shared" si="310"/>
        <v>0.48675926482448995</v>
      </c>
      <c r="W327" s="231">
        <f t="shared" si="311"/>
        <v>444000.66666666669</v>
      </c>
      <c r="X327" s="231">
        <f t="shared" si="305"/>
        <v>4884007.333333334</v>
      </c>
      <c r="Y327" s="219" t="s">
        <v>166</v>
      </c>
      <c r="Z327" s="231">
        <v>2</v>
      </c>
      <c r="AA327" s="231">
        <f t="shared" si="312"/>
        <v>888001.33333333337</v>
      </c>
      <c r="AB327" s="233">
        <v>0.18179999999999999</v>
      </c>
      <c r="AC327" s="231">
        <f t="shared" si="313"/>
        <v>9</v>
      </c>
      <c r="AD327" s="233">
        <v>0.81820000000000004</v>
      </c>
      <c r="AF327" s="65">
        <f t="shared" ref="AF327:AF336" si="314">Z327*100/H327</f>
        <v>18.181818181818183</v>
      </c>
      <c r="AG327" s="65">
        <f t="shared" ref="AG327:AG336" si="315">100-AF327</f>
        <v>81.818181818181813</v>
      </c>
      <c r="AH327" s="64">
        <v>2</v>
      </c>
      <c r="AI327" s="73">
        <f t="shared" ref="AI327:AI336" si="316">W327*AH327</f>
        <v>888001.33333333337</v>
      </c>
    </row>
    <row r="328" spans="1:35" ht="45" customHeight="1" x14ac:dyDescent="0.25">
      <c r="A328" s="150">
        <v>203</v>
      </c>
      <c r="B328" s="151">
        <v>54699</v>
      </c>
      <c r="C328" s="319" t="s">
        <v>53</v>
      </c>
      <c r="D328" s="319" t="s">
        <v>54</v>
      </c>
      <c r="E328" s="151" t="s">
        <v>18</v>
      </c>
      <c r="F328" s="150">
        <v>0</v>
      </c>
      <c r="G328" s="152">
        <v>3</v>
      </c>
      <c r="H328" s="152">
        <v>3</v>
      </c>
      <c r="I328" s="153">
        <v>72153605</v>
      </c>
      <c r="J328" s="68">
        <v>280000</v>
      </c>
      <c r="K328" s="68">
        <f t="shared" si="301"/>
        <v>840000</v>
      </c>
      <c r="L328" s="68">
        <v>325000</v>
      </c>
      <c r="M328" s="68">
        <f t="shared" si="302"/>
        <v>975000</v>
      </c>
      <c r="N328" s="68">
        <v>74744</v>
      </c>
      <c r="O328" s="68">
        <f t="shared" si="303"/>
        <v>224232</v>
      </c>
      <c r="P328" s="68">
        <f t="shared" si="304"/>
        <v>74744</v>
      </c>
      <c r="Q328" s="68">
        <f t="shared" si="304"/>
        <v>224232</v>
      </c>
      <c r="R328" s="68">
        <f t="shared" si="306"/>
        <v>226581.33333333334</v>
      </c>
      <c r="S328" s="68">
        <f t="shared" si="307"/>
        <v>280000</v>
      </c>
      <c r="T328" s="68">
        <f t="shared" si="308"/>
        <v>189469.4710672441</v>
      </c>
      <c r="U328" s="68">
        <f t="shared" si="309"/>
        <v>133406.07874206229</v>
      </c>
      <c r="V328" s="69">
        <f t="shared" si="310"/>
        <v>0.58877788730196501</v>
      </c>
      <c r="W328" s="231">
        <f t="shared" si="311"/>
        <v>226581.33333333334</v>
      </c>
      <c r="X328" s="231">
        <f t="shared" si="305"/>
        <v>679744</v>
      </c>
      <c r="Y328" s="219" t="s">
        <v>166</v>
      </c>
      <c r="Z328" s="231">
        <v>1</v>
      </c>
      <c r="AA328" s="231">
        <f t="shared" si="312"/>
        <v>226581.33333333334</v>
      </c>
      <c r="AB328" s="233">
        <v>0.33329999999999999</v>
      </c>
      <c r="AC328" s="231">
        <f t="shared" si="313"/>
        <v>2</v>
      </c>
      <c r="AD328" s="233">
        <v>0.66669999999999996</v>
      </c>
      <c r="AF328" s="65">
        <f t="shared" si="314"/>
        <v>33.333333333333336</v>
      </c>
      <c r="AG328" s="65">
        <f t="shared" si="315"/>
        <v>66.666666666666657</v>
      </c>
      <c r="AH328" s="64">
        <v>1</v>
      </c>
      <c r="AI328" s="73">
        <f t="shared" si="316"/>
        <v>226581.33333333334</v>
      </c>
    </row>
    <row r="329" spans="1:35" x14ac:dyDescent="0.25">
      <c r="A329" s="168"/>
      <c r="B329" s="168"/>
      <c r="C329" s="169"/>
      <c r="D329" s="169"/>
      <c r="E329" s="168"/>
      <c r="F329" s="168"/>
      <c r="G329" s="170"/>
      <c r="H329" s="170"/>
      <c r="I329" s="168"/>
      <c r="J329" s="78"/>
      <c r="K329" s="78"/>
      <c r="L329" s="78"/>
      <c r="M329" s="78"/>
      <c r="N329" s="78"/>
      <c r="O329" s="78"/>
      <c r="P329" s="78"/>
      <c r="Q329" s="78"/>
      <c r="R329" s="74"/>
      <c r="S329" s="74"/>
      <c r="T329" s="74"/>
      <c r="U329" s="74"/>
      <c r="V329" s="74"/>
      <c r="W329" s="74"/>
      <c r="X329" s="74"/>
      <c r="Y329" s="74"/>
      <c r="AF329" s="65"/>
      <c r="AG329" s="65"/>
      <c r="AI329" s="73"/>
    </row>
    <row r="330" spans="1:35" x14ac:dyDescent="0.25">
      <c r="A330" s="320" t="s">
        <v>2</v>
      </c>
      <c r="B330" s="320"/>
      <c r="C330" s="320"/>
      <c r="D330" s="320"/>
      <c r="E330" s="320" t="s">
        <v>3</v>
      </c>
      <c r="F330" s="320"/>
      <c r="G330" s="320" t="s">
        <v>4</v>
      </c>
      <c r="H330" s="320"/>
      <c r="I330" s="320"/>
      <c r="J330" s="78"/>
      <c r="K330" s="78"/>
      <c r="L330" s="78"/>
      <c r="M330" s="78"/>
      <c r="N330" s="78"/>
      <c r="O330" s="78"/>
      <c r="P330" s="78"/>
      <c r="Q330" s="78"/>
      <c r="R330" s="74"/>
      <c r="S330" s="74"/>
      <c r="T330" s="74"/>
      <c r="U330" s="74"/>
      <c r="V330" s="74"/>
      <c r="W330" s="74"/>
      <c r="X330" s="74"/>
      <c r="Y330" s="74"/>
      <c r="AF330" s="65"/>
      <c r="AG330" s="65"/>
      <c r="AI330" s="73"/>
    </row>
    <row r="331" spans="1:35" ht="15" customHeight="1" x14ac:dyDescent="0.25">
      <c r="A331" s="320" t="s">
        <v>95</v>
      </c>
      <c r="B331" s="320"/>
      <c r="C331" s="320"/>
      <c r="D331" s="320"/>
      <c r="E331" s="320" t="s">
        <v>96</v>
      </c>
      <c r="F331" s="320"/>
      <c r="G331" s="320"/>
      <c r="H331" s="320"/>
      <c r="I331" s="320"/>
      <c r="J331" s="262" t="s">
        <v>162</v>
      </c>
      <c r="K331" s="262"/>
      <c r="L331" s="263" t="s">
        <v>164</v>
      </c>
      <c r="M331" s="263"/>
      <c r="N331" s="264" t="s">
        <v>163</v>
      </c>
      <c r="O331" s="264"/>
      <c r="P331" s="265" t="s">
        <v>159</v>
      </c>
      <c r="Q331" s="265"/>
      <c r="R331" s="266" t="s">
        <v>166</v>
      </c>
      <c r="S331" s="331" t="s">
        <v>167</v>
      </c>
      <c r="T331" s="331" t="s">
        <v>168</v>
      </c>
      <c r="U331" s="331" t="s">
        <v>169</v>
      </c>
      <c r="V331" s="323" t="s">
        <v>174</v>
      </c>
      <c r="W331" s="325" t="s">
        <v>190</v>
      </c>
      <c r="X331" s="133"/>
      <c r="Y331" s="326" t="s">
        <v>171</v>
      </c>
      <c r="Z331" s="300" t="s">
        <v>183</v>
      </c>
      <c r="AA331" s="301"/>
      <c r="AB331" s="302"/>
      <c r="AC331" s="303" t="s">
        <v>184</v>
      </c>
      <c r="AD331" s="303"/>
      <c r="AF331" s="65"/>
      <c r="AG331" s="65"/>
      <c r="AI331" s="73"/>
    </row>
    <row r="332" spans="1:35" ht="37.5" customHeight="1" x14ac:dyDescent="0.25">
      <c r="A332" s="146" t="s">
        <v>7</v>
      </c>
      <c r="B332" s="147" t="s">
        <v>8</v>
      </c>
      <c r="C332" s="320" t="s">
        <v>9</v>
      </c>
      <c r="D332" s="320"/>
      <c r="E332" s="147" t="s">
        <v>10</v>
      </c>
      <c r="F332" s="148" t="s">
        <v>11</v>
      </c>
      <c r="G332" s="147" t="s">
        <v>12</v>
      </c>
      <c r="H332" s="148" t="s">
        <v>13</v>
      </c>
      <c r="I332" s="147" t="s">
        <v>14</v>
      </c>
      <c r="J332" s="121" t="s">
        <v>160</v>
      </c>
      <c r="K332" s="121" t="s">
        <v>161</v>
      </c>
      <c r="L332" s="122" t="s">
        <v>160</v>
      </c>
      <c r="M332" s="122" t="s">
        <v>161</v>
      </c>
      <c r="N332" s="123" t="s">
        <v>160</v>
      </c>
      <c r="O332" s="123" t="s">
        <v>161</v>
      </c>
      <c r="P332" s="76" t="s">
        <v>160</v>
      </c>
      <c r="Q332" s="76" t="s">
        <v>161</v>
      </c>
      <c r="R332" s="266"/>
      <c r="S332" s="331"/>
      <c r="T332" s="331"/>
      <c r="U332" s="331"/>
      <c r="V332" s="324"/>
      <c r="W332" s="325"/>
      <c r="X332" s="134" t="s">
        <v>161</v>
      </c>
      <c r="Y332" s="326"/>
      <c r="Z332" s="139" t="s">
        <v>185</v>
      </c>
      <c r="AA332" s="139" t="s">
        <v>161</v>
      </c>
      <c r="AB332" s="139" t="s">
        <v>186</v>
      </c>
      <c r="AC332" s="139" t="s">
        <v>185</v>
      </c>
      <c r="AD332" s="139" t="s">
        <v>186</v>
      </c>
      <c r="AF332" s="65"/>
      <c r="AG332" s="65"/>
      <c r="AI332" s="73"/>
    </row>
    <row r="333" spans="1:35" ht="34.5" customHeight="1" x14ac:dyDescent="0.25">
      <c r="A333" s="150">
        <v>204</v>
      </c>
      <c r="B333" s="151">
        <v>54730</v>
      </c>
      <c r="C333" s="327" t="s">
        <v>129</v>
      </c>
      <c r="D333" s="327" t="s">
        <v>130</v>
      </c>
      <c r="E333" s="151" t="s">
        <v>18</v>
      </c>
      <c r="F333" s="150">
        <v>0</v>
      </c>
      <c r="G333" s="152">
        <v>54.68</v>
      </c>
      <c r="H333" s="152">
        <v>54.68</v>
      </c>
      <c r="I333" s="153">
        <v>73181104</v>
      </c>
      <c r="J333" s="68">
        <v>21000</v>
      </c>
      <c r="K333" s="68">
        <f>H333*J333</f>
        <v>1148280</v>
      </c>
      <c r="L333" s="68">
        <v>52000</v>
      </c>
      <c r="M333" s="68">
        <f>H333*L333</f>
        <v>2843360</v>
      </c>
      <c r="N333" s="68">
        <v>12535</v>
      </c>
      <c r="O333" s="68">
        <f>H333*N333</f>
        <v>685413.8</v>
      </c>
      <c r="P333" s="68">
        <f t="shared" ref="P333:Q336" si="317">MIN(J333,L333,N333)</f>
        <v>12535</v>
      </c>
      <c r="Q333" s="68">
        <f t="shared" si="317"/>
        <v>685413.8</v>
      </c>
      <c r="R333" s="68">
        <f>AVERAGE(J333,L333,N333)</f>
        <v>28511.666666666668</v>
      </c>
      <c r="S333" s="68">
        <f>MEDIAN(J333,L333,N333)</f>
        <v>21000</v>
      </c>
      <c r="T333" s="68">
        <f>GEOMEAN(J333,L333,N333)</f>
        <v>23921.164937690835</v>
      </c>
      <c r="U333" s="68">
        <f>STDEV(J333,L333,N333)</f>
        <v>20777.160738015511</v>
      </c>
      <c r="V333" s="69">
        <f>U333/R333</f>
        <v>0.72872487536150732</v>
      </c>
      <c r="W333" s="230">
        <f>+R333</f>
        <v>28511.666666666668</v>
      </c>
      <c r="X333" s="230">
        <f>H333*W333</f>
        <v>1559017.9333333333</v>
      </c>
      <c r="Y333" s="219" t="s">
        <v>166</v>
      </c>
      <c r="Z333" s="244">
        <v>30.68</v>
      </c>
      <c r="AA333" s="231">
        <f>W333*Z333</f>
        <v>874737.93333333335</v>
      </c>
      <c r="AB333" s="233">
        <v>0.56110000000000004</v>
      </c>
      <c r="AC333" s="231">
        <f>H333-Z333</f>
        <v>24</v>
      </c>
      <c r="AD333" s="233">
        <v>0.43890000000000001</v>
      </c>
      <c r="AF333" s="65">
        <f t="shared" si="314"/>
        <v>56.108266276517924</v>
      </c>
      <c r="AG333" s="65">
        <f t="shared" si="315"/>
        <v>43.891733723482076</v>
      </c>
      <c r="AH333" s="64">
        <v>30.68</v>
      </c>
      <c r="AI333" s="73">
        <f t="shared" si="316"/>
        <v>874737.93333333335</v>
      </c>
    </row>
    <row r="334" spans="1:35" ht="36" customHeight="1" x14ac:dyDescent="0.25">
      <c r="A334" s="150">
        <v>205</v>
      </c>
      <c r="B334" s="150">
        <v>54740</v>
      </c>
      <c r="C334" s="327" t="s">
        <v>97</v>
      </c>
      <c r="D334" s="327" t="s">
        <v>98</v>
      </c>
      <c r="E334" s="151" t="s">
        <v>18</v>
      </c>
      <c r="F334" s="150">
        <v>0</v>
      </c>
      <c r="G334" s="152">
        <v>85</v>
      </c>
      <c r="H334" s="152">
        <v>85</v>
      </c>
      <c r="I334" s="153">
        <v>73151801</v>
      </c>
      <c r="J334" s="68">
        <v>65000</v>
      </c>
      <c r="K334" s="68">
        <f>H334*J334</f>
        <v>5525000</v>
      </c>
      <c r="L334" s="68">
        <v>78000</v>
      </c>
      <c r="M334" s="68">
        <f>H334*L334</f>
        <v>6630000</v>
      </c>
      <c r="N334" s="68">
        <v>69411</v>
      </c>
      <c r="O334" s="68">
        <f>H334*N334</f>
        <v>5899935</v>
      </c>
      <c r="P334" s="68">
        <f t="shared" si="317"/>
        <v>65000</v>
      </c>
      <c r="Q334" s="68">
        <f t="shared" si="317"/>
        <v>5525000</v>
      </c>
      <c r="R334" s="68">
        <f t="shared" ref="R334:R336" si="318">AVERAGE(J334,L334,N334)</f>
        <v>70803.666666666672</v>
      </c>
      <c r="S334" s="68">
        <f t="shared" ref="S334:S336" si="319">MEDIAN(J334,L334,N334)</f>
        <v>69411</v>
      </c>
      <c r="T334" s="68">
        <f t="shared" ref="T334:T336" si="320">GEOMEAN(J334,L334,N334)</f>
        <v>70601.200668669349</v>
      </c>
      <c r="U334" s="68">
        <f t="shared" ref="U334:U336" si="321">STDEV(J334,L334,N334)</f>
        <v>6610.9485199427572</v>
      </c>
      <c r="V334" s="69">
        <f t="shared" ref="V334:V336" si="322">U334/R334</f>
        <v>9.3370143541663425E-2</v>
      </c>
      <c r="W334" s="231">
        <f>+P334</f>
        <v>65000</v>
      </c>
      <c r="X334" s="231">
        <f>H334*W334</f>
        <v>5525000</v>
      </c>
      <c r="Y334" s="219" t="s">
        <v>173</v>
      </c>
      <c r="Z334" s="244">
        <v>42.5</v>
      </c>
      <c r="AA334" s="231">
        <f t="shared" ref="AA334:AA336" si="323">W334*Z334</f>
        <v>2762500</v>
      </c>
      <c r="AB334" s="233">
        <v>0.5</v>
      </c>
      <c r="AC334" s="231">
        <f>H334-Z334</f>
        <v>42.5</v>
      </c>
      <c r="AD334" s="233">
        <v>0.5</v>
      </c>
      <c r="AF334" s="65">
        <f t="shared" si="314"/>
        <v>50</v>
      </c>
      <c r="AG334" s="65">
        <f t="shared" si="315"/>
        <v>50</v>
      </c>
      <c r="AH334" s="64">
        <v>42.5</v>
      </c>
      <c r="AI334" s="73">
        <f t="shared" si="316"/>
        <v>2762500</v>
      </c>
    </row>
    <row r="335" spans="1:35" ht="41.25" customHeight="1" x14ac:dyDescent="0.25">
      <c r="A335" s="150">
        <v>206</v>
      </c>
      <c r="B335" s="151">
        <v>54730</v>
      </c>
      <c r="C335" s="328" t="s">
        <v>99</v>
      </c>
      <c r="D335" s="328" t="s">
        <v>100</v>
      </c>
      <c r="E335" s="151" t="s">
        <v>18</v>
      </c>
      <c r="F335" s="150">
        <v>0</v>
      </c>
      <c r="G335" s="152">
        <v>89</v>
      </c>
      <c r="H335" s="152">
        <v>89</v>
      </c>
      <c r="I335" s="153">
        <v>72151303</v>
      </c>
      <c r="J335" s="68">
        <v>29000</v>
      </c>
      <c r="K335" s="68">
        <f>H335*J335</f>
        <v>2581000</v>
      </c>
      <c r="L335" s="68">
        <v>78000</v>
      </c>
      <c r="M335" s="68">
        <f>H335*L335</f>
        <v>6942000</v>
      </c>
      <c r="N335" s="72">
        <v>23817</v>
      </c>
      <c r="O335" s="68">
        <f>H335*N335</f>
        <v>2119713</v>
      </c>
      <c r="P335" s="68">
        <f t="shared" si="317"/>
        <v>23817</v>
      </c>
      <c r="Q335" s="68">
        <f t="shared" si="317"/>
        <v>2119713</v>
      </c>
      <c r="R335" s="68">
        <f t="shared" si="318"/>
        <v>43605.666666666664</v>
      </c>
      <c r="S335" s="68">
        <f t="shared" si="319"/>
        <v>29000</v>
      </c>
      <c r="T335" s="68">
        <f t="shared" si="320"/>
        <v>37768.223062938385</v>
      </c>
      <c r="U335" s="68">
        <f t="shared" si="321"/>
        <v>29898.88787786819</v>
      </c>
      <c r="V335" s="69">
        <f t="shared" si="322"/>
        <v>0.68566519361860134</v>
      </c>
      <c r="W335" s="231">
        <f t="shared" ref="W335" si="324">+R335</f>
        <v>43605.666666666664</v>
      </c>
      <c r="X335" s="231">
        <f>H335*W335</f>
        <v>3880904.333333333</v>
      </c>
      <c r="Y335" s="219" t="s">
        <v>166</v>
      </c>
      <c r="Z335" s="244">
        <v>52</v>
      </c>
      <c r="AA335" s="231">
        <f t="shared" si="323"/>
        <v>2267494.6666666665</v>
      </c>
      <c r="AB335" s="233">
        <v>0.58430000000000004</v>
      </c>
      <c r="AC335" s="231">
        <f t="shared" ref="AC335:AC336" si="325">H335-Z335</f>
        <v>37</v>
      </c>
      <c r="AD335" s="233">
        <v>0.41570000000000001</v>
      </c>
      <c r="AF335" s="65">
        <f>Z335*100/H335</f>
        <v>58.426966292134829</v>
      </c>
      <c r="AG335" s="65">
        <f t="shared" si="315"/>
        <v>41.573033707865171</v>
      </c>
      <c r="AH335" s="64">
        <v>52</v>
      </c>
      <c r="AI335" s="73">
        <f t="shared" si="316"/>
        <v>2267494.6666666665</v>
      </c>
    </row>
    <row r="336" spans="1:35" ht="39.75" customHeight="1" x14ac:dyDescent="0.25">
      <c r="A336" s="150">
        <v>207</v>
      </c>
      <c r="B336" s="151">
        <v>54760</v>
      </c>
      <c r="C336" s="329" t="s">
        <v>106</v>
      </c>
      <c r="D336" s="330" t="s">
        <v>107</v>
      </c>
      <c r="E336" s="151" t="s">
        <v>31</v>
      </c>
      <c r="F336" s="150">
        <v>0</v>
      </c>
      <c r="G336" s="152">
        <v>8</v>
      </c>
      <c r="H336" s="152">
        <v>8</v>
      </c>
      <c r="I336" s="153">
        <v>72153605</v>
      </c>
      <c r="J336" s="68">
        <v>420000</v>
      </c>
      <c r="K336" s="68">
        <f>H336*J336</f>
        <v>3360000</v>
      </c>
      <c r="L336" s="68">
        <v>455000</v>
      </c>
      <c r="M336" s="68">
        <f>H336*L336</f>
        <v>3640000</v>
      </c>
      <c r="N336" s="72">
        <v>2264860</v>
      </c>
      <c r="O336" s="68">
        <f>H336*N336</f>
        <v>18118880</v>
      </c>
      <c r="P336" s="70">
        <f t="shared" si="317"/>
        <v>420000</v>
      </c>
      <c r="Q336" s="68">
        <f t="shared" si="317"/>
        <v>3360000</v>
      </c>
      <c r="R336" s="68">
        <f t="shared" si="318"/>
        <v>1046620</v>
      </c>
      <c r="S336" s="68">
        <f t="shared" si="319"/>
        <v>455000</v>
      </c>
      <c r="T336" s="68">
        <f t="shared" si="320"/>
        <v>756427.57020526507</v>
      </c>
      <c r="U336" s="68">
        <f t="shared" si="321"/>
        <v>1055171.9164193103</v>
      </c>
      <c r="V336" s="69">
        <f t="shared" si="322"/>
        <v>1.0081709850942178</v>
      </c>
      <c r="W336" s="236">
        <f>+P336</f>
        <v>420000</v>
      </c>
      <c r="X336" s="231">
        <f>H336*W336</f>
        <v>3360000</v>
      </c>
      <c r="Y336" s="238" t="s">
        <v>173</v>
      </c>
      <c r="Z336" s="244">
        <v>2</v>
      </c>
      <c r="AA336" s="231">
        <f t="shared" si="323"/>
        <v>840000</v>
      </c>
      <c r="AB336" s="233">
        <v>0.25</v>
      </c>
      <c r="AC336" s="231">
        <f t="shared" si="325"/>
        <v>6</v>
      </c>
      <c r="AD336" s="233">
        <v>0.75</v>
      </c>
      <c r="AF336" s="65">
        <f t="shared" si="314"/>
        <v>25</v>
      </c>
      <c r="AG336" s="65">
        <f t="shared" si="315"/>
        <v>75</v>
      </c>
      <c r="AH336" s="64">
        <v>2</v>
      </c>
      <c r="AI336" s="73">
        <f t="shared" si="316"/>
        <v>840000</v>
      </c>
    </row>
    <row r="337" spans="1:35" ht="19.5" customHeight="1" x14ac:dyDescent="0.25">
      <c r="A337" s="221"/>
      <c r="B337" s="221"/>
      <c r="C337" s="316" t="s">
        <v>177</v>
      </c>
      <c r="D337" s="317"/>
      <c r="E337" s="221"/>
      <c r="F337" s="221"/>
      <c r="G337" s="221"/>
      <c r="H337" s="221"/>
      <c r="I337" s="221"/>
      <c r="J337" s="74"/>
      <c r="K337" s="68">
        <f>SUM(K6:K336)</f>
        <v>447634970</v>
      </c>
      <c r="L337" s="73"/>
      <c r="M337" s="68">
        <f>SUM(M6:M336)</f>
        <v>565647212</v>
      </c>
      <c r="N337" s="73"/>
      <c r="O337" s="68">
        <f>SUM(O6:O336)</f>
        <v>726387892.37000024</v>
      </c>
      <c r="P337" s="73"/>
      <c r="Q337" s="68">
        <f>SUM(Q6:Q336)</f>
        <v>315041630.86999995</v>
      </c>
      <c r="R337" s="74"/>
      <c r="S337" s="74"/>
      <c r="T337" s="74"/>
      <c r="U337" s="74"/>
      <c r="V337" s="126"/>
      <c r="W337" s="74"/>
      <c r="X337" s="68">
        <f>SUM(X6:X336)</f>
        <v>494013197.81666666</v>
      </c>
      <c r="Y337" s="74"/>
      <c r="AA337" s="68">
        <f>SUM(AA6:AA336)</f>
        <v>270753724.98000008</v>
      </c>
      <c r="AI337" s="64">
        <f>SUM(AI6:AI336)</f>
        <v>270753724.98000008</v>
      </c>
    </row>
    <row r="338" spans="1:35" ht="16.5" customHeight="1" x14ac:dyDescent="0.25">
      <c r="A338" s="221"/>
      <c r="B338" s="221"/>
      <c r="C338" s="316" t="s">
        <v>178</v>
      </c>
      <c r="D338" s="317"/>
      <c r="E338" s="221"/>
      <c r="F338" s="221"/>
      <c r="G338" s="221"/>
      <c r="H338" s="221"/>
      <c r="I338" s="221"/>
      <c r="J338" s="74"/>
      <c r="K338" s="68">
        <f>K337*20%</f>
        <v>89526994</v>
      </c>
      <c r="L338" s="73"/>
      <c r="M338" s="68">
        <f>M337*20%</f>
        <v>113129442.40000001</v>
      </c>
      <c r="N338" s="73"/>
      <c r="O338" s="68">
        <f>O337*20%</f>
        <v>145277578.47400007</v>
      </c>
      <c r="P338" s="73"/>
      <c r="Q338" s="72">
        <f>Q337*20%</f>
        <v>63008326.173999995</v>
      </c>
      <c r="R338" s="74"/>
      <c r="S338" s="74"/>
      <c r="T338" s="74"/>
      <c r="U338" s="74"/>
      <c r="V338" s="74"/>
      <c r="W338" s="74"/>
      <c r="X338" s="68">
        <f>X337*20%</f>
        <v>98802639.563333333</v>
      </c>
      <c r="Y338" s="74"/>
      <c r="AA338" s="68">
        <f>AA337*20%</f>
        <v>54150744.996000022</v>
      </c>
      <c r="AI338" s="64">
        <f>AI337*20%</f>
        <v>54150744.996000022</v>
      </c>
    </row>
    <row r="339" spans="1:35" ht="19.5" customHeight="1" x14ac:dyDescent="0.25">
      <c r="A339" s="221"/>
      <c r="B339" s="221"/>
      <c r="C339" s="316" t="s">
        <v>179</v>
      </c>
      <c r="D339" s="317"/>
      <c r="E339" s="221"/>
      <c r="F339" s="221"/>
      <c r="G339" s="221"/>
      <c r="H339" s="221"/>
      <c r="I339" s="221"/>
      <c r="J339" s="74"/>
      <c r="K339" s="68">
        <f>K337*1%</f>
        <v>4476349.7</v>
      </c>
      <c r="L339" s="73"/>
      <c r="M339" s="68">
        <f>M337*1%</f>
        <v>5656472.1200000001</v>
      </c>
      <c r="N339" s="73"/>
      <c r="O339" s="68">
        <f>O337*1%</f>
        <v>7263878.923700003</v>
      </c>
      <c r="P339" s="73"/>
      <c r="Q339" s="68">
        <f>Q337*1%</f>
        <v>3150416.3086999995</v>
      </c>
      <c r="R339" s="74"/>
      <c r="S339" s="74"/>
      <c r="T339" s="74"/>
      <c r="U339" s="74"/>
      <c r="V339" s="74"/>
      <c r="W339" s="74"/>
      <c r="X339" s="68">
        <f>X337*1%</f>
        <v>4940131.9781666668</v>
      </c>
      <c r="Y339" s="74"/>
      <c r="AA339" s="68">
        <f>AA337*1%</f>
        <v>2707537.2498000008</v>
      </c>
      <c r="AI339" s="64">
        <f>AI337*1%</f>
        <v>2707537.2498000008</v>
      </c>
    </row>
    <row r="340" spans="1:35" ht="19.5" customHeight="1" x14ac:dyDescent="0.25">
      <c r="A340" s="221"/>
      <c r="B340" s="221"/>
      <c r="C340" s="316" t="s">
        <v>180</v>
      </c>
      <c r="D340" s="317"/>
      <c r="E340" s="221"/>
      <c r="F340" s="221"/>
      <c r="G340" s="221"/>
      <c r="H340" s="221"/>
      <c r="I340" s="221"/>
      <c r="J340" s="74"/>
      <c r="K340" s="68">
        <f>K337*4%</f>
        <v>17905398.800000001</v>
      </c>
      <c r="L340" s="73"/>
      <c r="M340" s="68">
        <f>M337*4%</f>
        <v>22625888.48</v>
      </c>
      <c r="N340" s="73"/>
      <c r="O340" s="68">
        <f>O337*4%</f>
        <v>29055515.694800012</v>
      </c>
      <c r="P340" s="73"/>
      <c r="Q340" s="68">
        <f>Q337*4%</f>
        <v>12601665.234799998</v>
      </c>
      <c r="R340" s="74"/>
      <c r="S340" s="74"/>
      <c r="T340" s="74"/>
      <c r="U340" s="74"/>
      <c r="V340" s="74"/>
      <c r="W340" s="74"/>
      <c r="X340" s="68">
        <f>X337*4%</f>
        <v>19760527.912666667</v>
      </c>
      <c r="Y340" s="74"/>
      <c r="AA340" s="68">
        <f>AA337*4%</f>
        <v>10830148.999200003</v>
      </c>
      <c r="AE340">
        <v>340500000</v>
      </c>
      <c r="AI340" s="64">
        <f>AI337*4%</f>
        <v>10830148.999200003</v>
      </c>
    </row>
    <row r="341" spans="1:35" ht="15" customHeight="1" x14ac:dyDescent="0.25">
      <c r="A341" s="221"/>
      <c r="B341" s="221"/>
      <c r="C341" s="316" t="s">
        <v>181</v>
      </c>
      <c r="D341" s="317"/>
      <c r="E341" s="221"/>
      <c r="F341" s="221"/>
      <c r="G341" s="221"/>
      <c r="H341" s="221"/>
      <c r="I341" s="221"/>
      <c r="J341" s="74"/>
      <c r="K341" s="68">
        <f>K340*19%</f>
        <v>3402025.7720000003</v>
      </c>
      <c r="L341" s="73"/>
      <c r="M341" s="68">
        <f>M340*19%</f>
        <v>4298918.8112000003</v>
      </c>
      <c r="N341" s="73"/>
      <c r="O341" s="68">
        <f>O340*19%</f>
        <v>5520547.9820120027</v>
      </c>
      <c r="P341" s="73"/>
      <c r="Q341" s="68">
        <f>Q340*19%</f>
        <v>2394316.3946119994</v>
      </c>
      <c r="R341" s="74"/>
      <c r="S341" s="74"/>
      <c r="T341" s="74"/>
      <c r="U341" s="74"/>
      <c r="V341" s="74"/>
      <c r="W341" s="74"/>
      <c r="X341" s="68">
        <f>X340*19%</f>
        <v>3754500.303406667</v>
      </c>
      <c r="Y341" s="74"/>
      <c r="AA341" s="68">
        <f>AA340*19%</f>
        <v>2057728.3098480005</v>
      </c>
      <c r="AI341" s="64">
        <f>AI340*19%</f>
        <v>2057728.3098480005</v>
      </c>
    </row>
    <row r="342" spans="1:35" ht="19.5" customHeight="1" x14ac:dyDescent="0.25">
      <c r="A342" s="221"/>
      <c r="B342" s="221"/>
      <c r="C342" s="316" t="s">
        <v>182</v>
      </c>
      <c r="D342" s="317"/>
      <c r="E342" s="221"/>
      <c r="F342" s="221"/>
      <c r="G342" s="221"/>
      <c r="H342" s="221"/>
      <c r="I342" s="221"/>
      <c r="J342" s="74"/>
      <c r="K342" s="68">
        <f>K337+K338+K339+K340+K341</f>
        <v>562945738.27199996</v>
      </c>
      <c r="L342" s="74"/>
      <c r="M342" s="68">
        <f>M337+M338+M339+M340+M341</f>
        <v>711357933.81120002</v>
      </c>
      <c r="N342" s="74"/>
      <c r="O342" s="68">
        <f>O337+O338+O339+O340+O341</f>
        <v>913505413.44451237</v>
      </c>
      <c r="P342" s="74"/>
      <c r="Q342" s="68">
        <f>Q337+Q338+Q339+Q340+Q341</f>
        <v>396196354.98211193</v>
      </c>
      <c r="R342" s="74"/>
      <c r="S342" s="74"/>
      <c r="T342" s="74"/>
      <c r="U342" s="74"/>
      <c r="V342" s="74"/>
      <c r="W342" s="74"/>
      <c r="X342" s="68">
        <f>X337+X338+X339+X340+X341</f>
        <v>621270997.57424009</v>
      </c>
      <c r="Y342" s="74"/>
      <c r="AA342" s="68">
        <f>AA337+AA338+AA339+AA340+AA341</f>
        <v>340499884.53484809</v>
      </c>
      <c r="AD342" s="73"/>
      <c r="AI342" s="64">
        <f>AI337+AI338+AI339+AI340+AI341</f>
        <v>340499884.53484809</v>
      </c>
    </row>
    <row r="343" spans="1:35" x14ac:dyDescent="0.25">
      <c r="W343" s="73"/>
    </row>
  </sheetData>
  <mergeCells count="807">
    <mergeCell ref="Y4:Y5"/>
    <mergeCell ref="C5:D5"/>
    <mergeCell ref="J4:K4"/>
    <mergeCell ref="L4:M4"/>
    <mergeCell ref="N4:O4"/>
    <mergeCell ref="P4:Q4"/>
    <mergeCell ref="R4:R5"/>
    <mergeCell ref="S4:S5"/>
    <mergeCell ref="E2:H2"/>
    <mergeCell ref="A3:D3"/>
    <mergeCell ref="E3:F3"/>
    <mergeCell ref="G3:I4"/>
    <mergeCell ref="A4:D4"/>
    <mergeCell ref="E4:F4"/>
    <mergeCell ref="C6:D6"/>
    <mergeCell ref="C7:D7"/>
    <mergeCell ref="C8:D8"/>
    <mergeCell ref="C9:D9"/>
    <mergeCell ref="A10:D10"/>
    <mergeCell ref="E10:F10"/>
    <mergeCell ref="T4:T5"/>
    <mergeCell ref="U4:U5"/>
    <mergeCell ref="V4:V5"/>
    <mergeCell ref="C15:D15"/>
    <mergeCell ref="C16:D16"/>
    <mergeCell ref="C17:D17"/>
    <mergeCell ref="C18:D18"/>
    <mergeCell ref="C19:D19"/>
    <mergeCell ref="C20:D20"/>
    <mergeCell ref="V11:V12"/>
    <mergeCell ref="Y11:Y12"/>
    <mergeCell ref="C12:D12"/>
    <mergeCell ref="C13:D13"/>
    <mergeCell ref="C14:D14"/>
    <mergeCell ref="N11:O11"/>
    <mergeCell ref="P11:Q11"/>
    <mergeCell ref="R11:R12"/>
    <mergeCell ref="S11:S12"/>
    <mergeCell ref="T11:T12"/>
    <mergeCell ref="U11:U12"/>
    <mergeCell ref="G10:I11"/>
    <mergeCell ref="A11:D11"/>
    <mergeCell ref="E11:F11"/>
    <mergeCell ref="J11:K11"/>
    <mergeCell ref="L11:M11"/>
    <mergeCell ref="A28:D28"/>
    <mergeCell ref="E28:F28"/>
    <mergeCell ref="G28:I29"/>
    <mergeCell ref="A29:D29"/>
    <mergeCell ref="E29:F29"/>
    <mergeCell ref="C21:D21"/>
    <mergeCell ref="C22:D22"/>
    <mergeCell ref="C23:D23"/>
    <mergeCell ref="C24:D24"/>
    <mergeCell ref="C25:D25"/>
    <mergeCell ref="C26:D26"/>
    <mergeCell ref="T29:T30"/>
    <mergeCell ref="U29:U30"/>
    <mergeCell ref="V29:V30"/>
    <mergeCell ref="Y29:Y30"/>
    <mergeCell ref="C30:D30"/>
    <mergeCell ref="J29:K29"/>
    <mergeCell ref="L29:M29"/>
    <mergeCell ref="N29:O29"/>
    <mergeCell ref="P29:Q29"/>
    <mergeCell ref="R29:R30"/>
    <mergeCell ref="S29:S30"/>
    <mergeCell ref="C37:D37"/>
    <mergeCell ref="C38:D38"/>
    <mergeCell ref="C39:D39"/>
    <mergeCell ref="C40:D40"/>
    <mergeCell ref="C41:D41"/>
    <mergeCell ref="C42:D42"/>
    <mergeCell ref="C31:D31"/>
    <mergeCell ref="C32:D32"/>
    <mergeCell ref="C33:D33"/>
    <mergeCell ref="C34:D34"/>
    <mergeCell ref="C35:D35"/>
    <mergeCell ref="C36:D36"/>
    <mergeCell ref="C49:D49"/>
    <mergeCell ref="C50:D50"/>
    <mergeCell ref="C51:D51"/>
    <mergeCell ref="A52:D52"/>
    <mergeCell ref="E52:F52"/>
    <mergeCell ref="G52:I53"/>
    <mergeCell ref="C43:D43"/>
    <mergeCell ref="C44:D44"/>
    <mergeCell ref="C45:D45"/>
    <mergeCell ref="C46:D46"/>
    <mergeCell ref="C47:D47"/>
    <mergeCell ref="C48:D48"/>
    <mergeCell ref="C58:D58"/>
    <mergeCell ref="C59:D59"/>
    <mergeCell ref="C60:D60"/>
    <mergeCell ref="E62:H62"/>
    <mergeCell ref="A63:D63"/>
    <mergeCell ref="E63:F63"/>
    <mergeCell ref="G63:I64"/>
    <mergeCell ref="A64:D64"/>
    <mergeCell ref="Y53:Y54"/>
    <mergeCell ref="C54:D54"/>
    <mergeCell ref="C55:D55"/>
    <mergeCell ref="C56:D56"/>
    <mergeCell ref="C57:D57"/>
    <mergeCell ref="P53:Q53"/>
    <mergeCell ref="R53:R54"/>
    <mergeCell ref="S53:S54"/>
    <mergeCell ref="T53:T54"/>
    <mergeCell ref="U53:U54"/>
    <mergeCell ref="V53:V54"/>
    <mergeCell ref="A53:D53"/>
    <mergeCell ref="E53:F53"/>
    <mergeCell ref="J53:K53"/>
    <mergeCell ref="L53:M53"/>
    <mergeCell ref="N53:O53"/>
    <mergeCell ref="S64:S65"/>
    <mergeCell ref="T64:T65"/>
    <mergeCell ref="U64:U65"/>
    <mergeCell ref="V64:V65"/>
    <mergeCell ref="Y64:Y65"/>
    <mergeCell ref="W64:W65"/>
    <mergeCell ref="E64:F64"/>
    <mergeCell ref="J64:K64"/>
    <mergeCell ref="L64:M64"/>
    <mergeCell ref="N64:O64"/>
    <mergeCell ref="P64:Q64"/>
    <mergeCell ref="R64:R65"/>
    <mergeCell ref="C71:D71"/>
    <mergeCell ref="C72:D72"/>
    <mergeCell ref="C73:D73"/>
    <mergeCell ref="A75:D75"/>
    <mergeCell ref="E75:F75"/>
    <mergeCell ref="G75:I76"/>
    <mergeCell ref="C65:D65"/>
    <mergeCell ref="C66:D66"/>
    <mergeCell ref="C67:D67"/>
    <mergeCell ref="C68:D68"/>
    <mergeCell ref="C69:D69"/>
    <mergeCell ref="C70:D70"/>
    <mergeCell ref="C81:D81"/>
    <mergeCell ref="C82:D82"/>
    <mergeCell ref="A84:D84"/>
    <mergeCell ref="E84:F84"/>
    <mergeCell ref="G84:I85"/>
    <mergeCell ref="A85:D85"/>
    <mergeCell ref="E85:F85"/>
    <mergeCell ref="Y76:Y77"/>
    <mergeCell ref="C77:D77"/>
    <mergeCell ref="C78:D78"/>
    <mergeCell ref="C79:D79"/>
    <mergeCell ref="C80:D80"/>
    <mergeCell ref="P76:Q76"/>
    <mergeCell ref="R76:R77"/>
    <mergeCell ref="S76:S77"/>
    <mergeCell ref="T76:T77"/>
    <mergeCell ref="U76:U77"/>
    <mergeCell ref="V76:V77"/>
    <mergeCell ref="A76:D76"/>
    <mergeCell ref="E76:F76"/>
    <mergeCell ref="J76:K76"/>
    <mergeCell ref="L76:M76"/>
    <mergeCell ref="N76:O76"/>
    <mergeCell ref="T85:T86"/>
    <mergeCell ref="U85:U86"/>
    <mergeCell ref="V85:V86"/>
    <mergeCell ref="Y85:Y86"/>
    <mergeCell ref="C86:D86"/>
    <mergeCell ref="J85:K85"/>
    <mergeCell ref="L85:M85"/>
    <mergeCell ref="N85:O85"/>
    <mergeCell ref="P85:Q85"/>
    <mergeCell ref="R85:R86"/>
    <mergeCell ref="S85:S86"/>
    <mergeCell ref="A94:D94"/>
    <mergeCell ref="E94:F94"/>
    <mergeCell ref="G94:I95"/>
    <mergeCell ref="A95:D95"/>
    <mergeCell ref="E95:F95"/>
    <mergeCell ref="C87:D87"/>
    <mergeCell ref="C88:D88"/>
    <mergeCell ref="C89:D89"/>
    <mergeCell ref="C90:D90"/>
    <mergeCell ref="C91:D91"/>
    <mergeCell ref="E93:H93"/>
    <mergeCell ref="T95:T96"/>
    <mergeCell ref="U95:U96"/>
    <mergeCell ref="V95:V96"/>
    <mergeCell ref="Y95:Y96"/>
    <mergeCell ref="C96:D96"/>
    <mergeCell ref="W95:W96"/>
    <mergeCell ref="J95:K95"/>
    <mergeCell ref="L95:M95"/>
    <mergeCell ref="N95:O95"/>
    <mergeCell ref="P95:Q95"/>
    <mergeCell ref="R95:R96"/>
    <mergeCell ref="S95:S96"/>
    <mergeCell ref="V102:V103"/>
    <mergeCell ref="A102:D102"/>
    <mergeCell ref="E102:F102"/>
    <mergeCell ref="J102:K102"/>
    <mergeCell ref="L102:M102"/>
    <mergeCell ref="N102:O102"/>
    <mergeCell ref="C97:D97"/>
    <mergeCell ref="C98:D98"/>
    <mergeCell ref="C99:D99"/>
    <mergeCell ref="A101:D101"/>
    <mergeCell ref="E101:F101"/>
    <mergeCell ref="G101:I102"/>
    <mergeCell ref="C103:D103"/>
    <mergeCell ref="C104:D104"/>
    <mergeCell ref="C105:D105"/>
    <mergeCell ref="C106:D106"/>
    <mergeCell ref="P102:Q102"/>
    <mergeCell ref="R102:R103"/>
    <mergeCell ref="S102:S103"/>
    <mergeCell ref="T102:T103"/>
    <mergeCell ref="U102:U103"/>
    <mergeCell ref="E113:F113"/>
    <mergeCell ref="G113:I114"/>
    <mergeCell ref="A114:D114"/>
    <mergeCell ref="E114:F114"/>
    <mergeCell ref="J114:K114"/>
    <mergeCell ref="C107:D107"/>
    <mergeCell ref="C108:D108"/>
    <mergeCell ref="C109:D109"/>
    <mergeCell ref="C110:D110"/>
    <mergeCell ref="C111:D111"/>
    <mergeCell ref="A113:D113"/>
    <mergeCell ref="C117:D117"/>
    <mergeCell ref="C118:D118"/>
    <mergeCell ref="C119:D119"/>
    <mergeCell ref="C120:D120"/>
    <mergeCell ref="C121:D121"/>
    <mergeCell ref="C122:D122"/>
    <mergeCell ref="U114:U115"/>
    <mergeCell ref="V114:V115"/>
    <mergeCell ref="Y114:Y115"/>
    <mergeCell ref="C115:D115"/>
    <mergeCell ref="C116:D116"/>
    <mergeCell ref="L114:M114"/>
    <mergeCell ref="N114:O114"/>
    <mergeCell ref="P114:Q114"/>
    <mergeCell ref="R114:R115"/>
    <mergeCell ref="S114:S115"/>
    <mergeCell ref="T114:T115"/>
    <mergeCell ref="C129:D129"/>
    <mergeCell ref="C130:D130"/>
    <mergeCell ref="C131:D131"/>
    <mergeCell ref="A133:D133"/>
    <mergeCell ref="E133:F133"/>
    <mergeCell ref="G133:I134"/>
    <mergeCell ref="C123:D123"/>
    <mergeCell ref="C124:D124"/>
    <mergeCell ref="C125:D125"/>
    <mergeCell ref="C126:D126"/>
    <mergeCell ref="C127:D127"/>
    <mergeCell ref="C128:D128"/>
    <mergeCell ref="C135:D135"/>
    <mergeCell ref="C136:D136"/>
    <mergeCell ref="C137:D137"/>
    <mergeCell ref="C138:D138"/>
    <mergeCell ref="W134:X135"/>
    <mergeCell ref="P134:Q134"/>
    <mergeCell ref="R134:R135"/>
    <mergeCell ref="S134:S135"/>
    <mergeCell ref="T134:T135"/>
    <mergeCell ref="U134:U135"/>
    <mergeCell ref="V134:V135"/>
    <mergeCell ref="A134:D134"/>
    <mergeCell ref="E134:F134"/>
    <mergeCell ref="J134:K134"/>
    <mergeCell ref="L134:M134"/>
    <mergeCell ref="N134:O134"/>
    <mergeCell ref="A145:D145"/>
    <mergeCell ref="E145:F145"/>
    <mergeCell ref="G145:I146"/>
    <mergeCell ref="A146:D146"/>
    <mergeCell ref="E146:F146"/>
    <mergeCell ref="C139:D139"/>
    <mergeCell ref="C140:D140"/>
    <mergeCell ref="C141:D141"/>
    <mergeCell ref="C142:D142"/>
    <mergeCell ref="E144:H144"/>
    <mergeCell ref="T146:T147"/>
    <mergeCell ref="U146:U147"/>
    <mergeCell ref="V146:V147"/>
    <mergeCell ref="Y146:Y147"/>
    <mergeCell ref="C147:D147"/>
    <mergeCell ref="J146:K146"/>
    <mergeCell ref="L146:M146"/>
    <mergeCell ref="N146:O146"/>
    <mergeCell ref="P146:Q146"/>
    <mergeCell ref="R146:R147"/>
    <mergeCell ref="S146:S147"/>
    <mergeCell ref="B148:I148"/>
    <mergeCell ref="C149:D149"/>
    <mergeCell ref="C150:D150"/>
    <mergeCell ref="A151:I151"/>
    <mergeCell ref="A152:D152"/>
    <mergeCell ref="E152:F152"/>
    <mergeCell ref="G152:I153"/>
    <mergeCell ref="A153:D153"/>
    <mergeCell ref="E153:F153"/>
    <mergeCell ref="T153:T154"/>
    <mergeCell ref="U153:U154"/>
    <mergeCell ref="V153:V154"/>
    <mergeCell ref="Y153:Y154"/>
    <mergeCell ref="C154:D154"/>
    <mergeCell ref="J153:K153"/>
    <mergeCell ref="L153:M153"/>
    <mergeCell ref="N153:O153"/>
    <mergeCell ref="P153:Q153"/>
    <mergeCell ref="R153:R154"/>
    <mergeCell ref="S153:S154"/>
    <mergeCell ref="A161:I161"/>
    <mergeCell ref="A162:D162"/>
    <mergeCell ref="E162:F162"/>
    <mergeCell ref="G162:I163"/>
    <mergeCell ref="A163:D163"/>
    <mergeCell ref="E163:F163"/>
    <mergeCell ref="C155:D155"/>
    <mergeCell ref="C156:D156"/>
    <mergeCell ref="C157:D157"/>
    <mergeCell ref="C158:D158"/>
    <mergeCell ref="C159:D159"/>
    <mergeCell ref="C160:D160"/>
    <mergeCell ref="T163:T164"/>
    <mergeCell ref="U163:U164"/>
    <mergeCell ref="V163:V164"/>
    <mergeCell ref="Y163:Y164"/>
    <mergeCell ref="C164:D164"/>
    <mergeCell ref="W163:W164"/>
    <mergeCell ref="J163:K163"/>
    <mergeCell ref="L163:M163"/>
    <mergeCell ref="N163:O163"/>
    <mergeCell ref="P163:Q163"/>
    <mergeCell ref="R163:R164"/>
    <mergeCell ref="S163:S164"/>
    <mergeCell ref="A171:D171"/>
    <mergeCell ref="E171:F171"/>
    <mergeCell ref="G171:I172"/>
    <mergeCell ref="A172:D172"/>
    <mergeCell ref="E172:F172"/>
    <mergeCell ref="C165:D165"/>
    <mergeCell ref="C166:D166"/>
    <mergeCell ref="C167:D167"/>
    <mergeCell ref="C168:D168"/>
    <mergeCell ref="C169:D169"/>
    <mergeCell ref="A170:I170"/>
    <mergeCell ref="T172:T173"/>
    <mergeCell ref="U172:U173"/>
    <mergeCell ref="V172:V173"/>
    <mergeCell ref="Y172:Y173"/>
    <mergeCell ref="C173:D173"/>
    <mergeCell ref="J172:K172"/>
    <mergeCell ref="L172:M172"/>
    <mergeCell ref="N172:O172"/>
    <mergeCell ref="P172:Q172"/>
    <mergeCell ref="R172:R173"/>
    <mergeCell ref="S172:S173"/>
    <mergeCell ref="C180:D180"/>
    <mergeCell ref="A181:I181"/>
    <mergeCell ref="E182:H182"/>
    <mergeCell ref="A183:D183"/>
    <mergeCell ref="E183:F183"/>
    <mergeCell ref="G183:I184"/>
    <mergeCell ref="A184:D184"/>
    <mergeCell ref="E184:F184"/>
    <mergeCell ref="C174:D174"/>
    <mergeCell ref="C175:D175"/>
    <mergeCell ref="C176:D176"/>
    <mergeCell ref="C177:D177"/>
    <mergeCell ref="C178:D178"/>
    <mergeCell ref="C179:D179"/>
    <mergeCell ref="C186:D186"/>
    <mergeCell ref="C187:D187"/>
    <mergeCell ref="C188:D188"/>
    <mergeCell ref="C189:D189"/>
    <mergeCell ref="A191:D191"/>
    <mergeCell ref="E191:F191"/>
    <mergeCell ref="T184:T185"/>
    <mergeCell ref="U184:U185"/>
    <mergeCell ref="V184:V185"/>
    <mergeCell ref="C185:D185"/>
    <mergeCell ref="J184:K184"/>
    <mergeCell ref="L184:M184"/>
    <mergeCell ref="N184:O184"/>
    <mergeCell ref="P184:Q184"/>
    <mergeCell ref="R184:R185"/>
    <mergeCell ref="S184:S185"/>
    <mergeCell ref="C196:D196"/>
    <mergeCell ref="A198:D198"/>
    <mergeCell ref="E198:F198"/>
    <mergeCell ref="G198:I199"/>
    <mergeCell ref="A199:D199"/>
    <mergeCell ref="E199:F199"/>
    <mergeCell ref="V192:V193"/>
    <mergeCell ref="Y192:Y193"/>
    <mergeCell ref="C193:D193"/>
    <mergeCell ref="C194:D194"/>
    <mergeCell ref="C195:D195"/>
    <mergeCell ref="N192:O192"/>
    <mergeCell ref="P192:Q192"/>
    <mergeCell ref="R192:R193"/>
    <mergeCell ref="S192:S193"/>
    <mergeCell ref="T192:T193"/>
    <mergeCell ref="U192:U193"/>
    <mergeCell ref="G191:I192"/>
    <mergeCell ref="A192:D192"/>
    <mergeCell ref="E192:F192"/>
    <mergeCell ref="J192:K192"/>
    <mergeCell ref="L192:M192"/>
    <mergeCell ref="T199:T200"/>
    <mergeCell ref="U199:U200"/>
    <mergeCell ref="V199:V200"/>
    <mergeCell ref="Y199:Y200"/>
    <mergeCell ref="C200:D200"/>
    <mergeCell ref="J199:K199"/>
    <mergeCell ref="L199:M199"/>
    <mergeCell ref="N199:O199"/>
    <mergeCell ref="P199:Q199"/>
    <mergeCell ref="R199:R200"/>
    <mergeCell ref="S199:S200"/>
    <mergeCell ref="E207:H207"/>
    <mergeCell ref="A208:D208"/>
    <mergeCell ref="E208:F208"/>
    <mergeCell ref="G208:I209"/>
    <mergeCell ref="A209:D209"/>
    <mergeCell ref="E209:F209"/>
    <mergeCell ref="C201:D201"/>
    <mergeCell ref="C202:D202"/>
    <mergeCell ref="C203:D203"/>
    <mergeCell ref="C204:D204"/>
    <mergeCell ref="C205:D205"/>
    <mergeCell ref="A207:D207"/>
    <mergeCell ref="T209:T210"/>
    <mergeCell ref="U209:U210"/>
    <mergeCell ref="V209:V210"/>
    <mergeCell ref="Y209:Y210"/>
    <mergeCell ref="C210:D210"/>
    <mergeCell ref="W209:W210"/>
    <mergeCell ref="J209:K209"/>
    <mergeCell ref="L209:M209"/>
    <mergeCell ref="N209:O209"/>
    <mergeCell ref="P209:Q209"/>
    <mergeCell ref="R209:R210"/>
    <mergeCell ref="S209:S210"/>
    <mergeCell ref="C211:D211"/>
    <mergeCell ref="C212:D212"/>
    <mergeCell ref="C213:D213"/>
    <mergeCell ref="C214:D214"/>
    <mergeCell ref="A215:I215"/>
    <mergeCell ref="A216:D216"/>
    <mergeCell ref="E216:F216"/>
    <mergeCell ref="G216:I217"/>
    <mergeCell ref="A217:D217"/>
    <mergeCell ref="S217:S218"/>
    <mergeCell ref="T217:T218"/>
    <mergeCell ref="U217:U218"/>
    <mergeCell ref="V217:V218"/>
    <mergeCell ref="Y217:Y218"/>
    <mergeCell ref="E217:F217"/>
    <mergeCell ref="J217:K217"/>
    <mergeCell ref="L217:M217"/>
    <mergeCell ref="N217:O217"/>
    <mergeCell ref="P217:Q217"/>
    <mergeCell ref="R217:R218"/>
    <mergeCell ref="C224:D224"/>
    <mergeCell ref="C225:D225"/>
    <mergeCell ref="C226:D226"/>
    <mergeCell ref="C227:D227"/>
    <mergeCell ref="C228:D228"/>
    <mergeCell ref="C229:D229"/>
    <mergeCell ref="C218:D218"/>
    <mergeCell ref="C219:D219"/>
    <mergeCell ref="C220:D220"/>
    <mergeCell ref="C221:D221"/>
    <mergeCell ref="C222:D222"/>
    <mergeCell ref="C223:D223"/>
    <mergeCell ref="A236:D236"/>
    <mergeCell ref="E236:F236"/>
    <mergeCell ref="G236:I237"/>
    <mergeCell ref="A237:D237"/>
    <mergeCell ref="E237:F237"/>
    <mergeCell ref="C230:D230"/>
    <mergeCell ref="C231:D231"/>
    <mergeCell ref="C232:D232"/>
    <mergeCell ref="C233:D233"/>
    <mergeCell ref="C234:D234"/>
    <mergeCell ref="A235:I235"/>
    <mergeCell ref="T237:T238"/>
    <mergeCell ref="U237:U238"/>
    <mergeCell ref="V237:V238"/>
    <mergeCell ref="Y237:Y238"/>
    <mergeCell ref="C238:D238"/>
    <mergeCell ref="J237:K237"/>
    <mergeCell ref="L237:M237"/>
    <mergeCell ref="N237:O237"/>
    <mergeCell ref="P237:Q237"/>
    <mergeCell ref="R237:R238"/>
    <mergeCell ref="S237:S238"/>
    <mergeCell ref="C245:D245"/>
    <mergeCell ref="C246:D246"/>
    <mergeCell ref="C247:D247"/>
    <mergeCell ref="C248:D248"/>
    <mergeCell ref="C249:D249"/>
    <mergeCell ref="C250:D250"/>
    <mergeCell ref="C239:D239"/>
    <mergeCell ref="C240:D240"/>
    <mergeCell ref="C241:D241"/>
    <mergeCell ref="C242:D242"/>
    <mergeCell ref="C243:D243"/>
    <mergeCell ref="C244:D244"/>
    <mergeCell ref="C251:D251"/>
    <mergeCell ref="C252:D252"/>
    <mergeCell ref="C253:D253"/>
    <mergeCell ref="A254:I254"/>
    <mergeCell ref="A255:D255"/>
    <mergeCell ref="E255:F255"/>
    <mergeCell ref="G255:I256"/>
    <mergeCell ref="A256:D256"/>
    <mergeCell ref="E256:F256"/>
    <mergeCell ref="T256:T257"/>
    <mergeCell ref="U256:U257"/>
    <mergeCell ref="V256:V257"/>
    <mergeCell ref="Y256:Y257"/>
    <mergeCell ref="C257:D257"/>
    <mergeCell ref="W256:W257"/>
    <mergeCell ref="J256:K256"/>
    <mergeCell ref="L256:M256"/>
    <mergeCell ref="N256:O256"/>
    <mergeCell ref="P256:Q256"/>
    <mergeCell ref="R256:R257"/>
    <mergeCell ref="S256:S257"/>
    <mergeCell ref="A265:D265"/>
    <mergeCell ref="E265:H265"/>
    <mergeCell ref="A266:D266"/>
    <mergeCell ref="E266:F266"/>
    <mergeCell ref="G266:I267"/>
    <mergeCell ref="A267:D267"/>
    <mergeCell ref="E267:F267"/>
    <mergeCell ref="C258:D258"/>
    <mergeCell ref="C259:D259"/>
    <mergeCell ref="C260:D260"/>
    <mergeCell ref="C261:D261"/>
    <mergeCell ref="C262:D262"/>
    <mergeCell ref="C263:D263"/>
    <mergeCell ref="T267:T268"/>
    <mergeCell ref="U267:U268"/>
    <mergeCell ref="V267:V268"/>
    <mergeCell ref="Y267:Y268"/>
    <mergeCell ref="C268:D268"/>
    <mergeCell ref="J267:K267"/>
    <mergeCell ref="L267:M267"/>
    <mergeCell ref="N267:O267"/>
    <mergeCell ref="P267:Q267"/>
    <mergeCell ref="R267:R268"/>
    <mergeCell ref="S267:S268"/>
    <mergeCell ref="A274:D274"/>
    <mergeCell ref="E274:F274"/>
    <mergeCell ref="G274:I275"/>
    <mergeCell ref="A275:D275"/>
    <mergeCell ref="E275:F275"/>
    <mergeCell ref="C269:D269"/>
    <mergeCell ref="C270:D270"/>
    <mergeCell ref="C271:D271"/>
    <mergeCell ref="A273:D273"/>
    <mergeCell ref="E273:H273"/>
    <mergeCell ref="T275:T276"/>
    <mergeCell ref="U275:U276"/>
    <mergeCell ref="V275:V276"/>
    <mergeCell ref="Y275:Y276"/>
    <mergeCell ref="C276:D276"/>
    <mergeCell ref="J275:K275"/>
    <mergeCell ref="L275:M275"/>
    <mergeCell ref="N275:O275"/>
    <mergeCell ref="P275:Q275"/>
    <mergeCell ref="R275:R276"/>
    <mergeCell ref="S275:S276"/>
    <mergeCell ref="A282:D282"/>
    <mergeCell ref="E282:F282"/>
    <mergeCell ref="G282:I283"/>
    <mergeCell ref="A283:D283"/>
    <mergeCell ref="E283:F283"/>
    <mergeCell ref="C277:D277"/>
    <mergeCell ref="C278:D278"/>
    <mergeCell ref="C279:D279"/>
    <mergeCell ref="A281:D281"/>
    <mergeCell ref="E281:H281"/>
    <mergeCell ref="T283:T284"/>
    <mergeCell ref="U283:U284"/>
    <mergeCell ref="V283:V284"/>
    <mergeCell ref="Y283:Y284"/>
    <mergeCell ref="C284:D284"/>
    <mergeCell ref="W283:W284"/>
    <mergeCell ref="J283:K283"/>
    <mergeCell ref="L283:M283"/>
    <mergeCell ref="N283:O283"/>
    <mergeCell ref="P283:Q283"/>
    <mergeCell ref="R283:R284"/>
    <mergeCell ref="S283:S284"/>
    <mergeCell ref="A290:D290"/>
    <mergeCell ref="E290:F290"/>
    <mergeCell ref="G290:I291"/>
    <mergeCell ref="A291:D291"/>
    <mergeCell ref="E291:F291"/>
    <mergeCell ref="C285:D285"/>
    <mergeCell ref="C286:D286"/>
    <mergeCell ref="C287:D287"/>
    <mergeCell ref="A289:D289"/>
    <mergeCell ref="E289:H289"/>
    <mergeCell ref="T291:T292"/>
    <mergeCell ref="U291:U292"/>
    <mergeCell ref="V291:V292"/>
    <mergeCell ref="Y291:Y292"/>
    <mergeCell ref="C292:D292"/>
    <mergeCell ref="J291:K291"/>
    <mergeCell ref="L291:M291"/>
    <mergeCell ref="N291:O291"/>
    <mergeCell ref="P291:Q291"/>
    <mergeCell ref="R291:R292"/>
    <mergeCell ref="S291:S292"/>
    <mergeCell ref="A298:D298"/>
    <mergeCell ref="E298:F298"/>
    <mergeCell ref="G298:I299"/>
    <mergeCell ref="A299:D299"/>
    <mergeCell ref="E299:F299"/>
    <mergeCell ref="C293:D293"/>
    <mergeCell ref="C294:D294"/>
    <mergeCell ref="C295:D295"/>
    <mergeCell ref="A297:D297"/>
    <mergeCell ref="E297:H297"/>
    <mergeCell ref="V299:V300"/>
    <mergeCell ref="Y299:Y300"/>
    <mergeCell ref="C300:D300"/>
    <mergeCell ref="J299:K299"/>
    <mergeCell ref="L299:M299"/>
    <mergeCell ref="N299:O299"/>
    <mergeCell ref="P299:Q299"/>
    <mergeCell ref="R299:R300"/>
    <mergeCell ref="S299:S300"/>
    <mergeCell ref="C301:D301"/>
    <mergeCell ref="C302:D302"/>
    <mergeCell ref="A304:D304"/>
    <mergeCell ref="E304:F304"/>
    <mergeCell ref="G304:I305"/>
    <mergeCell ref="A305:D305"/>
    <mergeCell ref="E305:F305"/>
    <mergeCell ref="T299:T300"/>
    <mergeCell ref="U299:U300"/>
    <mergeCell ref="C307:D307"/>
    <mergeCell ref="C308:D308"/>
    <mergeCell ref="C309:D309"/>
    <mergeCell ref="C310:D310"/>
    <mergeCell ref="C311:D311"/>
    <mergeCell ref="C312:D312"/>
    <mergeCell ref="T305:T306"/>
    <mergeCell ref="U305:U306"/>
    <mergeCell ref="V305:V306"/>
    <mergeCell ref="C306:D306"/>
    <mergeCell ref="J305:K305"/>
    <mergeCell ref="L305:M305"/>
    <mergeCell ref="N305:O305"/>
    <mergeCell ref="P305:Q305"/>
    <mergeCell ref="R305:R306"/>
    <mergeCell ref="S305:S306"/>
    <mergeCell ref="V318:V319"/>
    <mergeCell ref="A318:D318"/>
    <mergeCell ref="E318:F318"/>
    <mergeCell ref="J318:K318"/>
    <mergeCell ref="L318:M318"/>
    <mergeCell ref="N318:O318"/>
    <mergeCell ref="C313:D313"/>
    <mergeCell ref="C314:D314"/>
    <mergeCell ref="C315:D315"/>
    <mergeCell ref="A317:D317"/>
    <mergeCell ref="E317:F317"/>
    <mergeCell ref="G317:I318"/>
    <mergeCell ref="C319:D319"/>
    <mergeCell ref="C320:D320"/>
    <mergeCell ref="C321:D321"/>
    <mergeCell ref="C322:D322"/>
    <mergeCell ref="P318:Q318"/>
    <mergeCell ref="R318:R319"/>
    <mergeCell ref="S318:S319"/>
    <mergeCell ref="T318:T319"/>
    <mergeCell ref="U318:U319"/>
    <mergeCell ref="S331:S332"/>
    <mergeCell ref="A330:D330"/>
    <mergeCell ref="E330:F330"/>
    <mergeCell ref="G330:I331"/>
    <mergeCell ref="A331:D331"/>
    <mergeCell ref="E331:F331"/>
    <mergeCell ref="C323:D323"/>
    <mergeCell ref="C324:D324"/>
    <mergeCell ref="C325:D325"/>
    <mergeCell ref="C326:D326"/>
    <mergeCell ref="C327:D327"/>
    <mergeCell ref="C328:D328"/>
    <mergeCell ref="C339:D339"/>
    <mergeCell ref="C340:D340"/>
    <mergeCell ref="C341:D341"/>
    <mergeCell ref="C342:D342"/>
    <mergeCell ref="Z4:AB4"/>
    <mergeCell ref="AC4:AD4"/>
    <mergeCell ref="W4:W5"/>
    <mergeCell ref="W11:X12"/>
    <mergeCell ref="C333:D333"/>
    <mergeCell ref="C334:D334"/>
    <mergeCell ref="C335:D335"/>
    <mergeCell ref="C336:D336"/>
    <mergeCell ref="C337:D337"/>
    <mergeCell ref="C338:D338"/>
    <mergeCell ref="T331:T332"/>
    <mergeCell ref="U331:U332"/>
    <mergeCell ref="V331:V332"/>
    <mergeCell ref="Y331:Y332"/>
    <mergeCell ref="C332:D332"/>
    <mergeCell ref="J331:K331"/>
    <mergeCell ref="L331:M331"/>
    <mergeCell ref="N331:O331"/>
    <mergeCell ref="P331:Q331"/>
    <mergeCell ref="R331:R332"/>
    <mergeCell ref="Z64:AB64"/>
    <mergeCell ref="AC64:AD64"/>
    <mergeCell ref="W76:W77"/>
    <mergeCell ref="Z76:AB76"/>
    <mergeCell ref="AC76:AD76"/>
    <mergeCell ref="W85:W86"/>
    <mergeCell ref="Z85:AB85"/>
    <mergeCell ref="AC85:AD85"/>
    <mergeCell ref="Z11:AB11"/>
    <mergeCell ref="AC11:AD11"/>
    <mergeCell ref="W29:X30"/>
    <mergeCell ref="Z29:AB29"/>
    <mergeCell ref="AC29:AD29"/>
    <mergeCell ref="W53:X54"/>
    <mergeCell ref="Z53:AB53"/>
    <mergeCell ref="AC53:AD53"/>
    <mergeCell ref="Z134:AB134"/>
    <mergeCell ref="AC134:AD134"/>
    <mergeCell ref="W146:W147"/>
    <mergeCell ref="Z146:AB146"/>
    <mergeCell ref="AC146:AD146"/>
    <mergeCell ref="W153:W154"/>
    <mergeCell ref="Z153:AB153"/>
    <mergeCell ref="AC153:AD153"/>
    <mergeCell ref="Z95:AB95"/>
    <mergeCell ref="AC95:AD95"/>
    <mergeCell ref="W102:W103"/>
    <mergeCell ref="Z102:AB102"/>
    <mergeCell ref="AC102:AD102"/>
    <mergeCell ref="W114:W115"/>
    <mergeCell ref="Z114:AB114"/>
    <mergeCell ref="AC114:AD114"/>
    <mergeCell ref="Y134:Y135"/>
    <mergeCell ref="Y102:Y103"/>
    <mergeCell ref="Z184:AB184"/>
    <mergeCell ref="AC184:AD184"/>
    <mergeCell ref="W192:W193"/>
    <mergeCell ref="Z192:AB192"/>
    <mergeCell ref="AC192:AD192"/>
    <mergeCell ref="W199:W200"/>
    <mergeCell ref="Z199:AB199"/>
    <mergeCell ref="AC199:AD199"/>
    <mergeCell ref="Z163:AB163"/>
    <mergeCell ref="AC163:AD163"/>
    <mergeCell ref="W172:W173"/>
    <mergeCell ref="Z172:AB172"/>
    <mergeCell ref="AC172:AD172"/>
    <mergeCell ref="Y184:Y185"/>
    <mergeCell ref="W184:W185"/>
    <mergeCell ref="Z256:AB256"/>
    <mergeCell ref="AC256:AD256"/>
    <mergeCell ref="W267:W268"/>
    <mergeCell ref="Z267:AB267"/>
    <mergeCell ref="AC267:AD267"/>
    <mergeCell ref="W275:W276"/>
    <mergeCell ref="Z275:AB275"/>
    <mergeCell ref="AC275:AD275"/>
    <mergeCell ref="Z209:AB209"/>
    <mergeCell ref="AC209:AD209"/>
    <mergeCell ref="W217:W218"/>
    <mergeCell ref="Z217:AB217"/>
    <mergeCell ref="AC217:AD217"/>
    <mergeCell ref="W237:W238"/>
    <mergeCell ref="Z237:AB237"/>
    <mergeCell ref="AC237:AD237"/>
    <mergeCell ref="Z305:AB305"/>
    <mergeCell ref="AC305:AD305"/>
    <mergeCell ref="W318:W319"/>
    <mergeCell ref="Z318:AB318"/>
    <mergeCell ref="AC318:AD318"/>
    <mergeCell ref="W331:W332"/>
    <mergeCell ref="Z331:AB331"/>
    <mergeCell ref="AC331:AD331"/>
    <mergeCell ref="Z283:AB283"/>
    <mergeCell ref="AC283:AD283"/>
    <mergeCell ref="W291:W292"/>
    <mergeCell ref="Z291:AB291"/>
    <mergeCell ref="AC291:AD291"/>
    <mergeCell ref="W299:W300"/>
    <mergeCell ref="Z299:AB299"/>
    <mergeCell ref="AC299:AD299"/>
    <mergeCell ref="Y318:Y319"/>
    <mergeCell ref="Y305:Y306"/>
    <mergeCell ref="W305:W306"/>
  </mergeCells>
  <pageMargins left="0.7" right="0.7" top="0.75" bottom="0.75" header="0.3" footer="0.3"/>
  <pageSetup orientation="portrait"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CANTIDAD ADQUIRIR</vt:lpstr>
      <vt:lpstr>PRECIOS REFERENCIA</vt:lpstr>
      <vt:lpstr>FORMULARIO No.4</vt:lpstr>
      <vt:lpstr>FORUMARIO No.4   (2)</vt:lpstr>
      <vt:lpstr>CANTIDAD ADQUIRIR FINAL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andres mauricio hernandez valencia</cp:lastModifiedBy>
  <dcterms:created xsi:type="dcterms:W3CDTF">2015-06-05T18:19:34Z</dcterms:created>
  <dcterms:modified xsi:type="dcterms:W3CDTF">2020-09-30T22:11:36Z</dcterms:modified>
</cp:coreProperties>
</file>