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T-CUN\PROCESOS 2018\SELECCIÓN ABREVIADA\SA-MC-DT-CUN-011-2018\EVALUACION DE PROPUESTAS\PUBLICAR 1 ING GUSTAVO CEPEDA\"/>
    </mc:Choice>
  </mc:AlternateContent>
  <bookViews>
    <workbookView xWindow="0" yWindow="0" windowWidth="20490" windowHeight="6465" tabRatio="582" activeTab="4"/>
  </bookViews>
  <sheets>
    <sheet name="KR Y POM" sheetId="6" r:id="rId1"/>
    <sheet name="VARIABLES" sheetId="7" r:id="rId2"/>
    <sheet name="SMLM" sheetId="14" r:id="rId3"/>
    <sheet name="Hoja1" sheetId="15" r:id="rId4"/>
    <sheet name="KR SLICITADO" sheetId="16" r:id="rId5"/>
  </sheets>
  <externalReferences>
    <externalReference r:id="rId6"/>
    <externalReference r:id="rId7"/>
  </externalReferences>
  <definedNames>
    <definedName name="_xlnm.Print_Area" localSheetId="0">'KR Y POM'!$A$1:$Q$34</definedName>
    <definedName name="DEPENDENCIAS">[1]LISTAS!$B$2:$B$16</definedName>
    <definedName name="prueba">#REF!</definedName>
    <definedName name="_xlnm.Print_Titles" localSheetId="0">'KR Y POM'!$A:$B</definedName>
  </definedNames>
  <calcPr calcId="152511"/>
</workbook>
</file>

<file path=xl/calcChain.xml><?xml version="1.0" encoding="utf-8"?>
<calcChain xmlns="http://schemas.openxmlformats.org/spreadsheetml/2006/main">
  <c r="G17" i="6" l="1"/>
  <c r="G16" i="6"/>
  <c r="G15" i="6"/>
  <c r="G13" i="6"/>
  <c r="H13" i="6"/>
  <c r="H17" i="6" l="1"/>
  <c r="H15" i="6" l="1"/>
  <c r="I15" i="6" s="1"/>
  <c r="K15" i="6"/>
  <c r="L15" i="6"/>
  <c r="M15" i="6" s="1"/>
  <c r="N15" i="6"/>
  <c r="H16" i="6"/>
  <c r="I16" i="6" s="1"/>
  <c r="K16" i="6"/>
  <c r="L16" i="6"/>
  <c r="M16" i="6" s="1"/>
  <c r="N16" i="6"/>
  <c r="I17" i="6"/>
  <c r="K17" i="6"/>
  <c r="L17" i="6"/>
  <c r="M17" i="6" s="1"/>
  <c r="N17" i="6"/>
  <c r="P17" i="6" l="1"/>
  <c r="Q17" i="6" s="1"/>
  <c r="P16" i="6"/>
  <c r="Q16" i="6" s="1"/>
  <c r="Q14" i="6"/>
  <c r="P15" i="6"/>
  <c r="Q15" i="6" s="1"/>
  <c r="H15" i="16" l="1"/>
  <c r="H16" i="16" s="1"/>
  <c r="E38" i="14"/>
  <c r="E39" i="14"/>
  <c r="E40" i="14"/>
  <c r="F9" i="15"/>
  <c r="N12" i="6"/>
  <c r="K13" i="6"/>
  <c r="I13" i="6"/>
  <c r="E15" i="16"/>
  <c r="G15" i="16" s="1"/>
  <c r="D2" i="15"/>
  <c r="D8" i="16"/>
  <c r="C2" i="15"/>
  <c r="G31" i="14"/>
  <c r="G32" i="14"/>
  <c r="D19" i="16"/>
  <c r="E37" i="14"/>
  <c r="B19" i="16"/>
  <c r="G17" i="16"/>
  <c r="E17" i="16"/>
  <c r="G16" i="16"/>
  <c r="E16" i="16"/>
  <c r="A3" i="6"/>
  <c r="A2" i="6"/>
  <c r="A1" i="6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4" i="14"/>
  <c r="E3" i="14"/>
  <c r="L13" i="6" l="1"/>
  <c r="M13" i="6" s="1"/>
  <c r="P13" i="6" s="1"/>
  <c r="Q13" i="6" s="1"/>
  <c r="E19" i="16"/>
  <c r="N13" i="6"/>
  <c r="G19" i="16"/>
</calcChain>
</file>

<file path=xl/sharedStrings.xml><?xml version="1.0" encoding="utf-8"?>
<sst xmlns="http://schemas.openxmlformats.org/spreadsheetml/2006/main" count="86" uniqueCount="70">
  <si>
    <t>No.</t>
  </si>
  <si>
    <t xml:space="preserve"> </t>
  </si>
  <si>
    <t>PROPONENTE</t>
  </si>
  <si>
    <t>PLIEGO</t>
  </si>
  <si>
    <t>%</t>
  </si>
  <si>
    <t>INGRESOS OPERACIONALES</t>
  </si>
  <si>
    <t>ACTIVO CORRIENTE (Ac)</t>
  </si>
  <si>
    <t>$ CTOS EJEC  EN RUP</t>
  </si>
  <si>
    <t>CAPACIDAD FINANCIERA</t>
  </si>
  <si>
    <t>PUNTAJE</t>
  </si>
  <si>
    <t>CAPACIDAD TECNICA</t>
  </si>
  <si>
    <t>EXPER</t>
  </si>
  <si>
    <t>CAPACIDAD DE ORGANIZACIÓN (Co) =</t>
  </si>
  <si>
    <t>SCE</t>
  </si>
  <si>
    <t>KR PROPONENTE</t>
  </si>
  <si>
    <t>CUMPLE/NO CUMPLE</t>
  </si>
  <si>
    <t>PART.</t>
  </si>
  <si>
    <t>($)</t>
  </si>
  <si>
    <t>(SMMLV)</t>
  </si>
  <si>
    <t xml:space="preserve"> (CF)</t>
  </si>
  <si>
    <t>(CF)</t>
  </si>
  <si>
    <t xml:space="preserve"> (CT)</t>
  </si>
  <si>
    <t>(CT)</t>
  </si>
  <si>
    <t>( E )</t>
  </si>
  <si>
    <t>(E)</t>
  </si>
  <si>
    <t>MAYOR A</t>
  </si>
  <si>
    <t>MENOR O IGUAL A</t>
  </si>
  <si>
    <t>DESDE</t>
  </si>
  <si>
    <t>HASTA</t>
  </si>
  <si>
    <t>EXPERIENCIA</t>
  </si>
  <si>
    <t>SMLM</t>
  </si>
  <si>
    <t>PERIODO</t>
  </si>
  <si>
    <t>4.19 CAPACIDAD RESIDUAL (KR)</t>
  </si>
  <si>
    <t>CUADRO No. 6</t>
  </si>
  <si>
    <t xml:space="preserve">CAPACIDAD RESIDUAL DEL PROPONENTE </t>
  </si>
  <si>
    <t>Modulo</t>
  </si>
  <si>
    <t>PO</t>
  </si>
  <si>
    <t>N</t>
  </si>
  <si>
    <t>Anticipo</t>
  </si>
  <si>
    <t>INSTITUTO NACIONAL DE VÍAS</t>
  </si>
  <si>
    <t>DIRECCIÓN GENERAL</t>
  </si>
  <si>
    <t>DIRECCIÓN DE CONTRATACIÓN</t>
  </si>
  <si>
    <t>DIRECCIÓN TÉCNICA - SUBDIRECCIÓN DE PREVENCIÓN Y ATENCIÓN DE EMERGENCIAS</t>
  </si>
  <si>
    <t>Fecha de cierre proceso:</t>
  </si>
  <si>
    <t>PRESUPUESTO POR MODULOS</t>
  </si>
  <si>
    <t>MODULO</t>
  </si>
  <si>
    <t>DESCRIPCIÓN TRAMO/MODULO</t>
  </si>
  <si>
    <t>PRESUPUESTO OFICIAL</t>
  </si>
  <si>
    <t>PLAZO</t>
  </si>
  <si>
    <t>POM</t>
  </si>
  <si>
    <t>CR SOLICITADO</t>
  </si>
  <si>
    <t>i</t>
  </si>
  <si>
    <t>COL pesos $</t>
  </si>
  <si>
    <t>SMMLV</t>
  </si>
  <si>
    <t>meses</t>
  </si>
  <si>
    <t>smmlv/mes</t>
  </si>
  <si>
    <t>DIRECCIÓN TERRITORIAL CUNDINAMARCA</t>
  </si>
  <si>
    <t>SUMATORIA =</t>
  </si>
  <si>
    <t>USD 125000</t>
  </si>
  <si>
    <t>PASIVO CORRIENTE  (Pc)</t>
  </si>
  <si>
    <t>SMMLV 2018</t>
  </si>
  <si>
    <t>DIRECCIÓN TÉCNICA - SUBDIRECCIÓN DE PREVENCIÓN Y ATENCIÓN DE EMERGENCIAS                                                           DIRECCION TERRITORIAL CUNDINAMARCA</t>
  </si>
  <si>
    <t>SA-MC-DT-CUN-011-2018</t>
  </si>
  <si>
    <t>OBJETO: “ATENCIÓN DE SITIOS CRÍTICOS DE LA CARRETERA ZIPAQUIRÁ – UBATÉ RUTA 45A, TRAMO 45A04 EN EL DEPARTAMENTO DE CUNDINAMARCA”.</t>
  </si>
  <si>
    <t>SELECCIÓN ABREVIADA SA-MC-DT-CUN-011-2018</t>
  </si>
  <si>
    <t>MANOLO ARTEAGA ORTEGA</t>
  </si>
  <si>
    <t>CONATLA S.A.S</t>
  </si>
  <si>
    <t>CIPAVI LTDA</t>
  </si>
  <si>
    <t>URIEL EDGARDO HERNANDEZ GAITAN</t>
  </si>
  <si>
    <t>JUAN CARLOS LLANO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</si>
</sst>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_-;\-* #,##0.00_-;_-* &quot;-&quot;??_-;_-@_-"/>
    <numFmt numFmtId="165" formatCode="&quot; &quot;* #,##0.00&quot;     &quot;;&quot;-&quot;* #,##0.00&quot;     &quot;;&quot; &quot;* &quot;-&quot;??&quot;     &quot;"/>
    <numFmt numFmtId="166" formatCode="&quot; &quot;&quot;$&quot;&quot; &quot;* #,##0.00&quot; &quot;;&quot; &quot;&quot;$&quot;&quot; &quot;* \(#,##0.00\);&quot; &quot;&quot;$&quot;&quot; &quot;* &quot;-&quot;??&quot; &quot;"/>
    <numFmt numFmtId="167" formatCode="mmmm&quot; &quot;d&quot;, &quot;yyyy"/>
    <numFmt numFmtId="168" formatCode="_-* #,##0.00\ _€_-;\-* #,##0.00\ _€_-;_-* &quot;-&quot;??\ _€_-;_-@_-"/>
    <numFmt numFmtId="169" formatCode="_ * #,##0.00_ ;_ * \-#,##0.00_ ;_ * &quot;-&quot;??_ ;_ @_ "/>
    <numFmt numFmtId="170" formatCode="_ &quot;$&quot;\ * #,##0.00_ ;_ &quot;$&quot;\ * \-#,##0.00_ ;_ &quot;$&quot;\ * &quot;-&quot;??_ ;_ @_ "/>
    <numFmt numFmtId="171" formatCode="0.0"/>
    <numFmt numFmtId="172" formatCode="&quot;TOT.MOD=&quot;\ 0"/>
    <numFmt numFmtId="173" formatCode="#,##0.0"/>
  </numFmts>
  <fonts count="59">
    <font>
      <sz val="12"/>
      <color indexed="8"/>
      <name val="Verdana"/>
    </font>
    <font>
      <sz val="10"/>
      <color indexed="8"/>
      <name val="Arial"/>
      <family val="2"/>
    </font>
    <font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sz val="8"/>
      <color indexed="8"/>
      <name val="Arial Narrow Bold"/>
    </font>
    <font>
      <sz val="9"/>
      <color indexed="8"/>
      <name val="Arial Narrow Bold"/>
    </font>
    <font>
      <b/>
      <i/>
      <sz val="10"/>
      <color indexed="8"/>
      <name val="Arial Narrow"/>
      <family val="2"/>
    </font>
    <font>
      <i/>
      <sz val="10"/>
      <color indexed="8"/>
      <name val="Arial Narrow"/>
      <family val="2"/>
    </font>
    <font>
      <b/>
      <i/>
      <sz val="12"/>
      <color indexed="8"/>
      <name val="Arial Narrow"/>
      <family val="2"/>
    </font>
    <font>
      <i/>
      <sz val="12"/>
      <color indexed="8"/>
      <name val="Arial Narrow"/>
      <family val="2"/>
    </font>
    <font>
      <sz val="10"/>
      <color indexed="14"/>
      <name val="Arial"/>
      <family val="2"/>
    </font>
    <font>
      <sz val="8"/>
      <color indexed="34"/>
      <name val="Arial"/>
      <family val="2"/>
    </font>
    <font>
      <sz val="8"/>
      <color indexed="14"/>
      <name val="Arial"/>
      <family val="2"/>
    </font>
    <font>
      <sz val="10"/>
      <color indexed="21"/>
      <name val="Arial"/>
      <family val="2"/>
    </font>
    <font>
      <sz val="12"/>
      <color indexed="8"/>
      <name val="Verdana"/>
      <family val="2"/>
    </font>
    <font>
      <sz val="10"/>
      <name val="Arial"/>
      <family val="2"/>
    </font>
    <font>
      <sz val="8"/>
      <name val="Verdana"/>
      <family val="2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indexed="8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Calibri"/>
      <family val="2"/>
    </font>
    <font>
      <b/>
      <u/>
      <sz val="12"/>
      <name val="Arial"/>
      <family val="2"/>
    </font>
    <font>
      <b/>
      <sz val="8"/>
      <name val="Helvetica"/>
      <family val="2"/>
      <scheme val="minor"/>
    </font>
    <font>
      <sz val="1"/>
      <name val="Arial"/>
      <family val="2"/>
    </font>
    <font>
      <sz val="12"/>
      <color rgb="FF000000"/>
      <name val="Calibri"/>
      <family val="2"/>
    </font>
    <font>
      <sz val="9"/>
      <color theme="0"/>
      <name val="Arial Narrow Bold"/>
    </font>
    <font>
      <sz val="12"/>
      <color indexed="8"/>
      <name val="Verdana"/>
      <family val="2"/>
    </font>
    <font>
      <b/>
      <sz val="13"/>
      <color rgb="FF485243"/>
      <name val="Verdana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sz val="12"/>
      <color theme="0"/>
      <name val="Verdana"/>
      <family val="2"/>
    </font>
    <font>
      <b/>
      <sz val="10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19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17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medium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medium">
        <color indexed="8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/>
      <diagonal/>
    </border>
    <border>
      <left style="thin">
        <color indexed="12"/>
      </left>
      <right style="medium">
        <color indexed="8"/>
      </right>
      <top style="thin">
        <color indexed="12"/>
      </top>
      <bottom style="thin">
        <color indexed="1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12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12"/>
      </bottom>
      <diagonal/>
    </border>
    <border>
      <left style="medium">
        <color indexed="64"/>
      </left>
      <right style="thin">
        <color indexed="8"/>
      </right>
      <top style="thin">
        <color indexed="12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12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1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12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8"/>
      </left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</borders>
  <cellStyleXfs count="75">
    <xf numFmtId="0" fontId="0" fillId="0" borderId="0" applyNumberFormat="0" applyFill="0" applyBorder="0" applyProtection="0">
      <alignment vertical="top" wrapText="1"/>
    </xf>
    <xf numFmtId="0" fontId="15" fillId="0" borderId="6"/>
    <xf numFmtId="9" fontId="15" fillId="0" borderId="6" applyFont="0" applyFill="0" applyBorder="0" applyAlignment="0" applyProtection="0"/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0" fontId="17" fillId="0" borderId="0" applyNumberFormat="0" applyFill="0" applyBorder="0" applyAlignment="0" applyProtection="0">
      <alignment vertical="top" wrapText="1"/>
    </xf>
    <xf numFmtId="0" fontId="18" fillId="0" borderId="0" applyNumberFormat="0" applyFill="0" applyBorder="0" applyAlignment="0" applyProtection="0">
      <alignment vertical="top" wrapText="1"/>
    </xf>
    <xf numFmtId="43" fontId="14" fillId="0" borderId="0" applyFont="0" applyFill="0" applyBorder="0" applyAlignment="0" applyProtection="0"/>
    <xf numFmtId="0" fontId="19" fillId="0" borderId="6"/>
    <xf numFmtId="0" fontId="21" fillId="8" borderId="6" applyNumberFormat="0" applyBorder="0" applyAlignment="0" applyProtection="0"/>
    <xf numFmtId="0" fontId="21" fillId="9" borderId="6" applyNumberFormat="0" applyBorder="0" applyAlignment="0" applyProtection="0"/>
    <xf numFmtId="0" fontId="21" fillId="10" borderId="6" applyNumberFormat="0" applyBorder="0" applyAlignment="0" applyProtection="0"/>
    <xf numFmtId="0" fontId="21" fillId="11" borderId="6" applyNumberFormat="0" applyBorder="0" applyAlignment="0" applyProtection="0"/>
    <xf numFmtId="0" fontId="21" fillId="12" borderId="6" applyNumberFormat="0" applyBorder="0" applyAlignment="0" applyProtection="0"/>
    <xf numFmtId="0" fontId="21" fillId="13" borderId="6" applyNumberFormat="0" applyBorder="0" applyAlignment="0" applyProtection="0"/>
    <xf numFmtId="0" fontId="21" fillId="14" borderId="6" applyNumberFormat="0" applyBorder="0" applyAlignment="0" applyProtection="0"/>
    <xf numFmtId="0" fontId="21" fillId="15" borderId="6" applyNumberFormat="0" applyBorder="0" applyAlignment="0" applyProtection="0"/>
    <xf numFmtId="0" fontId="21" fillId="16" borderId="6" applyNumberFormat="0" applyBorder="0" applyAlignment="0" applyProtection="0"/>
    <xf numFmtId="0" fontId="21" fillId="11" borderId="6" applyNumberFormat="0" applyBorder="0" applyAlignment="0" applyProtection="0"/>
    <xf numFmtId="0" fontId="21" fillId="14" borderId="6" applyNumberFormat="0" applyBorder="0" applyAlignment="0" applyProtection="0"/>
    <xf numFmtId="0" fontId="21" fillId="17" borderId="6" applyNumberFormat="0" applyBorder="0" applyAlignment="0" applyProtection="0"/>
    <xf numFmtId="0" fontId="22" fillId="18" borderId="6" applyNumberFormat="0" applyBorder="0" applyAlignment="0" applyProtection="0"/>
    <xf numFmtId="0" fontId="22" fillId="15" borderId="6" applyNumberFormat="0" applyBorder="0" applyAlignment="0" applyProtection="0"/>
    <xf numFmtId="0" fontId="22" fillId="16" borderId="6" applyNumberFormat="0" applyBorder="0" applyAlignment="0" applyProtection="0"/>
    <xf numFmtId="0" fontId="22" fillId="19" borderId="6" applyNumberFormat="0" applyBorder="0" applyAlignment="0" applyProtection="0"/>
    <xf numFmtId="0" fontId="22" fillId="20" borderId="6" applyNumberFormat="0" applyBorder="0" applyAlignment="0" applyProtection="0"/>
    <xf numFmtId="0" fontId="22" fillId="21" borderId="6" applyNumberFormat="0" applyBorder="0" applyAlignment="0" applyProtection="0"/>
    <xf numFmtId="0" fontId="23" fillId="10" borderId="6" applyNumberFormat="0" applyBorder="0" applyAlignment="0" applyProtection="0"/>
    <xf numFmtId="0" fontId="24" fillId="22" borderId="9" applyNumberFormat="0" applyAlignment="0" applyProtection="0"/>
    <xf numFmtId="0" fontId="25" fillId="23" borderId="10" applyNumberFormat="0" applyAlignment="0" applyProtection="0"/>
    <xf numFmtId="0" fontId="26" fillId="0" borderId="11" applyNumberFormat="0" applyFill="0" applyAlignment="0" applyProtection="0"/>
    <xf numFmtId="0" fontId="27" fillId="0" borderId="6" applyNumberFormat="0" applyFill="0" applyBorder="0" applyAlignment="0" applyProtection="0"/>
    <xf numFmtId="0" fontId="22" fillId="24" borderId="6" applyNumberFormat="0" applyBorder="0" applyAlignment="0" applyProtection="0"/>
    <xf numFmtId="0" fontId="22" fillId="25" borderId="6" applyNumberFormat="0" applyBorder="0" applyAlignment="0" applyProtection="0"/>
    <xf numFmtId="0" fontId="22" fillId="26" borderId="6" applyNumberFormat="0" applyBorder="0" applyAlignment="0" applyProtection="0"/>
    <xf numFmtId="0" fontId="22" fillId="19" borderId="6" applyNumberFormat="0" applyBorder="0" applyAlignment="0" applyProtection="0"/>
    <xf numFmtId="0" fontId="22" fillId="20" borderId="6" applyNumberFormat="0" applyBorder="0" applyAlignment="0" applyProtection="0"/>
    <xf numFmtId="0" fontId="22" fillId="27" borderId="6" applyNumberFormat="0" applyBorder="0" applyAlignment="0" applyProtection="0"/>
    <xf numFmtId="0" fontId="28" fillId="13" borderId="9" applyNumberFormat="0" applyAlignment="0" applyProtection="0"/>
    <xf numFmtId="0" fontId="29" fillId="9" borderId="6" applyNumberFormat="0" applyBorder="0" applyAlignment="0" applyProtection="0"/>
    <xf numFmtId="0" fontId="30" fillId="28" borderId="6" applyNumberFormat="0" applyBorder="0" applyAlignment="0" applyProtection="0"/>
    <xf numFmtId="0" fontId="19" fillId="0" borderId="6"/>
    <xf numFmtId="0" fontId="19" fillId="29" borderId="12" applyNumberFormat="0" applyFont="0" applyAlignment="0" applyProtection="0"/>
    <xf numFmtId="9" fontId="19" fillId="0" borderId="6" applyFont="0" applyFill="0" applyBorder="0" applyAlignment="0" applyProtection="0"/>
    <xf numFmtId="0" fontId="31" fillId="22" borderId="13" applyNumberFormat="0" applyAlignment="0" applyProtection="0"/>
    <xf numFmtId="0" fontId="32" fillId="0" borderId="6" applyNumberFormat="0" applyFill="0" applyBorder="0" applyAlignment="0" applyProtection="0"/>
    <xf numFmtId="0" fontId="33" fillId="0" borderId="6" applyNumberFormat="0" applyFill="0" applyBorder="0" applyAlignment="0" applyProtection="0"/>
    <xf numFmtId="0" fontId="34" fillId="0" borderId="6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27" fillId="0" borderId="16" applyNumberFormat="0" applyFill="0" applyAlignment="0" applyProtection="0"/>
    <xf numFmtId="0" fontId="37" fillId="0" borderId="17" applyNumberFormat="0" applyFill="0" applyAlignment="0" applyProtection="0"/>
    <xf numFmtId="44" fontId="19" fillId="0" borderId="6" applyFont="0" applyFill="0" applyBorder="0" applyAlignment="0" applyProtection="0"/>
    <xf numFmtId="43" fontId="19" fillId="0" borderId="6" applyFont="0" applyFill="0" applyBorder="0" applyAlignment="0" applyProtection="0"/>
    <xf numFmtId="9" fontId="19" fillId="0" borderId="6" applyFont="0" applyFill="0" applyBorder="0" applyAlignment="0" applyProtection="0"/>
    <xf numFmtId="168" fontId="19" fillId="0" borderId="6" applyFont="0" applyFill="0" applyBorder="0" applyAlignment="0" applyProtection="0"/>
    <xf numFmtId="9" fontId="19" fillId="0" borderId="6" applyFont="0" applyFill="0" applyBorder="0" applyAlignment="0" applyProtection="0"/>
    <xf numFmtId="0" fontId="19" fillId="0" borderId="6"/>
    <xf numFmtId="0" fontId="19" fillId="0" borderId="6"/>
    <xf numFmtId="44" fontId="38" fillId="0" borderId="0" applyFont="0" applyFill="0" applyBorder="0" applyAlignment="0" applyProtection="0"/>
    <xf numFmtId="9" fontId="51" fillId="0" borderId="0" applyFont="0" applyFill="0" applyBorder="0" applyAlignment="0" applyProtection="0"/>
  </cellStyleXfs>
  <cellXfs count="22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0" fontId="1" fillId="0" borderId="1" xfId="0" applyNumberFormat="1" applyFont="1" applyBorder="1" applyAlignment="1"/>
    <xf numFmtId="0" fontId="1" fillId="0" borderId="2" xfId="0" applyFont="1" applyBorder="1" applyAlignment="1"/>
    <xf numFmtId="0" fontId="1" fillId="0" borderId="7" xfId="0" applyFont="1" applyBorder="1" applyAlignment="1"/>
    <xf numFmtId="0" fontId="6" fillId="6" borderId="8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/>
    <xf numFmtId="0" fontId="8" fillId="6" borderId="8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/>
    <xf numFmtId="0" fontId="10" fillId="0" borderId="0" xfId="0" applyNumberFormat="1" applyFont="1" applyAlignment="1">
      <alignment horizontal="center"/>
    </xf>
    <xf numFmtId="0" fontId="11" fillId="0" borderId="1" xfId="0" applyNumberFormat="1" applyFont="1" applyBorder="1" applyAlignment="1">
      <alignment horizontal="center"/>
    </xf>
    <xf numFmtId="167" fontId="12" fillId="0" borderId="1" xfId="0" applyNumberFormat="1" applyFont="1" applyBorder="1" applyAlignment="1">
      <alignment horizontal="center"/>
    </xf>
    <xf numFmtId="167" fontId="11" fillId="0" borderId="1" xfId="0" applyNumberFormat="1" applyFont="1" applyBorder="1" applyAlignment="1">
      <alignment horizontal="center"/>
    </xf>
    <xf numFmtId="4" fontId="11" fillId="0" borderId="1" xfId="0" applyNumberFormat="1" applyFont="1" applyBorder="1" applyAlignment="1"/>
    <xf numFmtId="2" fontId="1" fillId="0" borderId="1" xfId="0" applyNumberFormat="1" applyFont="1" applyBorder="1" applyAlignment="1"/>
    <xf numFmtId="14" fontId="13" fillId="0" borderId="1" xfId="0" applyNumberFormat="1" applyFont="1" applyBorder="1" applyAlignment="1"/>
    <xf numFmtId="0" fontId="13" fillId="0" borderId="1" xfId="0" applyNumberFormat="1" applyFont="1" applyBorder="1" applyAlignment="1"/>
    <xf numFmtId="0" fontId="1" fillId="7" borderId="2" xfId="0" applyFont="1" applyFill="1" applyBorder="1" applyAlignment="1"/>
    <xf numFmtId="0" fontId="1" fillId="7" borderId="4" xfId="0" applyFont="1" applyFill="1" applyBorder="1" applyAlignment="1"/>
    <xf numFmtId="0" fontId="7" fillId="7" borderId="8" xfId="0" applyNumberFormat="1" applyFont="1" applyFill="1" applyBorder="1" applyAlignment="1">
      <alignment horizontal="center" vertical="center" wrapText="1"/>
    </xf>
    <xf numFmtId="0" fontId="1" fillId="7" borderId="0" xfId="0" applyNumberFormat="1" applyFont="1" applyFill="1" applyAlignment="1"/>
    <xf numFmtId="0" fontId="19" fillId="0" borderId="6" xfId="22" applyFont="1"/>
    <xf numFmtId="1" fontId="20" fillId="0" borderId="6" xfId="22" applyNumberFormat="1" applyFont="1" applyAlignment="1">
      <alignment horizontal="centerContinuous" vertical="center" wrapText="1"/>
    </xf>
    <xf numFmtId="43" fontId="1" fillId="0" borderId="0" xfId="21" applyFont="1" applyAlignment="1"/>
    <xf numFmtId="0" fontId="3" fillId="0" borderId="6" xfId="0" applyNumberFormat="1" applyFont="1" applyBorder="1" applyAlignment="1">
      <alignment vertical="center"/>
    </xf>
    <xf numFmtId="1" fontId="2" fillId="0" borderId="6" xfId="0" applyNumberFormat="1" applyFont="1" applyBorder="1" applyAlignment="1"/>
    <xf numFmtId="0" fontId="4" fillId="0" borderId="21" xfId="0" applyNumberFormat="1" applyFont="1" applyBorder="1" applyAlignment="1">
      <alignment horizontal="center" vertical="center" wrapText="1"/>
    </xf>
    <xf numFmtId="0" fontId="5" fillId="6" borderId="18" xfId="0" applyNumberFormat="1" applyFont="1" applyFill="1" applyBorder="1" applyAlignment="1">
      <alignment horizontal="center" vertical="center"/>
    </xf>
    <xf numFmtId="1" fontId="5" fillId="0" borderId="31" xfId="0" applyNumberFormat="1" applyFont="1" applyBorder="1" applyAlignment="1">
      <alignment horizontal="center" vertical="center"/>
    </xf>
    <xf numFmtId="1" fontId="5" fillId="0" borderId="32" xfId="0" applyNumberFormat="1" applyFont="1" applyBorder="1" applyAlignment="1">
      <alignment horizontal="center" vertical="center"/>
    </xf>
    <xf numFmtId="1" fontId="5" fillId="0" borderId="33" xfId="0" applyNumberFormat="1" applyFont="1" applyBorder="1" applyAlignment="1">
      <alignment horizontal="center" vertical="center"/>
    </xf>
    <xf numFmtId="1" fontId="5" fillId="0" borderId="34" xfId="0" applyNumberFormat="1" applyFont="1" applyBorder="1" applyAlignment="1">
      <alignment horizontal="center" vertical="center"/>
    </xf>
    <xf numFmtId="4" fontId="5" fillId="0" borderId="34" xfId="0" applyNumberFormat="1" applyFont="1" applyBorder="1" applyAlignment="1">
      <alignment horizontal="center" vertical="center"/>
    </xf>
    <xf numFmtId="4" fontId="5" fillId="0" borderId="33" xfId="0" applyNumberFormat="1" applyFont="1" applyBorder="1" applyAlignment="1">
      <alignment horizontal="center" vertical="center"/>
    </xf>
    <xf numFmtId="4" fontId="5" fillId="0" borderId="32" xfId="0" applyNumberFormat="1" applyFont="1" applyBorder="1" applyAlignment="1">
      <alignment horizontal="center" vertical="center"/>
    </xf>
    <xf numFmtId="0" fontId="20" fillId="30" borderId="43" xfId="0" applyFont="1" applyFill="1" applyBorder="1" applyAlignment="1">
      <alignment horizontal="center" vertical="center"/>
    </xf>
    <xf numFmtId="0" fontId="20" fillId="31" borderId="6" xfId="0" applyFont="1" applyFill="1" applyBorder="1" applyAlignment="1">
      <alignment horizontal="center" vertical="center"/>
    </xf>
    <xf numFmtId="0" fontId="0" fillId="31" borderId="6" xfId="0" applyFill="1" applyBorder="1" applyAlignment="1"/>
    <xf numFmtId="170" fontId="0" fillId="31" borderId="6" xfId="73" applyNumberFormat="1" applyFont="1" applyFill="1" applyBorder="1" applyAlignment="1">
      <alignment horizontal="center" vertical="center"/>
    </xf>
    <xf numFmtId="170" fontId="0" fillId="31" borderId="18" xfId="73" applyNumberFormat="1" applyFont="1" applyFill="1" applyBorder="1" applyAlignment="1">
      <alignment horizontal="center" vertical="center"/>
    </xf>
    <xf numFmtId="3" fontId="40" fillId="0" borderId="38" xfId="72" applyNumberFormat="1" applyFont="1" applyBorder="1" applyAlignment="1">
      <alignment horizontal="center" vertical="center" wrapText="1"/>
    </xf>
    <xf numFmtId="4" fontId="40" fillId="0" borderId="30" xfId="22" applyNumberFormat="1" applyFont="1" applyBorder="1" applyAlignment="1">
      <alignment horizontal="center" vertical="center"/>
    </xf>
    <xf numFmtId="0" fontId="0" fillId="31" borderId="30" xfId="0" applyFill="1" applyBorder="1" applyAlignment="1">
      <alignment horizontal="center" vertical="center"/>
    </xf>
    <xf numFmtId="169" fontId="15" fillId="31" borderId="39" xfId="21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69" fontId="15" fillId="31" borderId="30" xfId="21" applyNumberFormat="1" applyFont="1" applyFill="1" applyBorder="1" applyAlignment="1">
      <alignment horizontal="center" vertical="center"/>
    </xf>
    <xf numFmtId="0" fontId="0" fillId="31" borderId="6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" fontId="40" fillId="0" borderId="41" xfId="22" applyNumberFormat="1" applyFont="1" applyBorder="1" applyAlignment="1">
      <alignment horizontal="center" vertical="center"/>
    </xf>
    <xf numFmtId="0" fontId="0" fillId="31" borderId="41" xfId="0" applyFill="1" applyBorder="1" applyAlignment="1">
      <alignment horizontal="center" vertical="center"/>
    </xf>
    <xf numFmtId="169" fontId="15" fillId="31" borderId="42" xfId="21" applyNumberFormat="1" applyFont="1" applyFill="1" applyBorder="1" applyAlignment="1">
      <alignment horizontal="center" vertical="center"/>
    </xf>
    <xf numFmtId="0" fontId="40" fillId="0" borderId="6" xfId="22" applyFont="1"/>
    <xf numFmtId="1" fontId="41" fillId="0" borderId="6" xfId="22" applyNumberFormat="1" applyFont="1" applyAlignment="1">
      <alignment horizontal="centerContinuous" vertical="center" wrapText="1"/>
    </xf>
    <xf numFmtId="1" fontId="41" fillId="0" borderId="6" xfId="22" applyNumberFormat="1" applyFont="1" applyAlignment="1">
      <alignment vertical="center" wrapText="1"/>
    </xf>
    <xf numFmtId="1" fontId="42" fillId="0" borderId="6" xfId="22" applyNumberFormat="1" applyFont="1" applyAlignment="1">
      <alignment horizontal="centerContinuous" vertical="center" wrapText="1"/>
    </xf>
    <xf numFmtId="1" fontId="42" fillId="0" borderId="6" xfId="22" applyNumberFormat="1" applyFont="1" applyAlignment="1">
      <alignment vertical="center" wrapText="1"/>
    </xf>
    <xf numFmtId="1" fontId="20" fillId="0" borderId="6" xfId="22" applyNumberFormat="1" applyFont="1" applyAlignment="1">
      <alignment vertical="center" wrapText="1"/>
    </xf>
    <xf numFmtId="0" fontId="40" fillId="0" borderId="6" xfId="22" applyFont="1" applyAlignment="1">
      <alignment wrapText="1"/>
    </xf>
    <xf numFmtId="1" fontId="43" fillId="0" borderId="6" xfId="22" applyNumberFormat="1" applyFont="1" applyAlignment="1">
      <alignment vertical="center" wrapText="1"/>
    </xf>
    <xf numFmtId="1" fontId="44" fillId="0" borderId="6" xfId="22" applyNumberFormat="1" applyFont="1" applyAlignment="1">
      <alignment vertical="center" wrapText="1"/>
    </xf>
    <xf numFmtId="0" fontId="0" fillId="0" borderId="6" xfId="0" applyBorder="1" applyAlignment="1"/>
    <xf numFmtId="4" fontId="40" fillId="0" borderId="6" xfId="22" applyNumberFormat="1" applyFont="1"/>
    <xf numFmtId="1" fontId="20" fillId="0" borderId="6" xfId="22" applyNumberFormat="1" applyFont="1" applyFill="1" applyAlignment="1">
      <alignment horizontal="center" vertical="center" wrapText="1"/>
    </xf>
    <xf numFmtId="14" fontId="0" fillId="0" borderId="6" xfId="0" applyNumberFormat="1" applyBorder="1" applyAlignment="1"/>
    <xf numFmtId="14" fontId="40" fillId="0" borderId="6" xfId="22" applyNumberFormat="1" applyFont="1"/>
    <xf numFmtId="0" fontId="40" fillId="0" borderId="6" xfId="22" applyFont="1" applyAlignment="1">
      <alignment horizontal="center" vertical="center"/>
    </xf>
    <xf numFmtId="4" fontId="47" fillId="32" borderId="45" xfId="72" applyNumberFormat="1" applyFont="1" applyFill="1" applyBorder="1" applyAlignment="1">
      <alignment horizontal="center" vertical="center" wrapText="1"/>
    </xf>
    <xf numFmtId="4" fontId="47" fillId="32" borderId="46" xfId="22" applyNumberFormat="1" applyFont="1" applyFill="1" applyBorder="1" applyAlignment="1">
      <alignment horizontal="center" vertical="center" wrapText="1"/>
    </xf>
    <xf numFmtId="4" fontId="47" fillId="32" borderId="47" xfId="72" applyNumberFormat="1" applyFont="1" applyFill="1" applyBorder="1" applyAlignment="1">
      <alignment horizontal="center" vertical="center" wrapText="1"/>
    </xf>
    <xf numFmtId="1" fontId="2" fillId="0" borderId="48" xfId="0" applyNumberFormat="1" applyFont="1" applyBorder="1" applyAlignment="1"/>
    <xf numFmtId="1" fontId="5" fillId="0" borderId="33" xfId="0" applyNumberFormat="1" applyFont="1" applyBorder="1" applyAlignment="1">
      <alignment horizontal="center"/>
    </xf>
    <xf numFmtId="4" fontId="40" fillId="0" borderId="36" xfId="72" applyNumberFormat="1" applyFont="1" applyBorder="1" applyAlignment="1">
      <alignment horizontal="center" vertical="center"/>
    </xf>
    <xf numFmtId="0" fontId="5" fillId="4" borderId="20" xfId="0" applyNumberFormat="1" applyFont="1" applyFill="1" applyBorder="1" applyAlignment="1">
      <alignment horizontal="center" vertical="center" wrapText="1"/>
    </xf>
    <xf numFmtId="44" fontId="50" fillId="0" borderId="34" xfId="73" applyFont="1" applyBorder="1" applyAlignment="1">
      <alignment horizontal="center" vertical="center"/>
    </xf>
    <xf numFmtId="0" fontId="39" fillId="0" borderId="46" xfId="22" applyFont="1" applyBorder="1" applyAlignment="1">
      <alignment horizontal="right" vertical="center"/>
    </xf>
    <xf numFmtId="4" fontId="39" fillId="0" borderId="46" xfId="22" applyNumberFormat="1" applyFont="1" applyBorder="1" applyAlignment="1">
      <alignment horizontal="center" vertical="center"/>
    </xf>
    <xf numFmtId="173" fontId="39" fillId="0" borderId="46" xfId="22" applyNumberFormat="1" applyFont="1" applyBorder="1" applyAlignment="1">
      <alignment horizontal="center"/>
    </xf>
    <xf numFmtId="4" fontId="40" fillId="0" borderId="30" xfId="22" applyNumberFormat="1" applyFont="1" applyBorder="1" applyAlignment="1">
      <alignment horizontal="center" vertical="center" wrapText="1"/>
    </xf>
    <xf numFmtId="4" fontId="40" fillId="33" borderId="30" xfId="22" applyNumberFormat="1" applyFont="1" applyFill="1" applyBorder="1" applyAlignment="1">
      <alignment horizontal="center" vertical="center"/>
    </xf>
    <xf numFmtId="171" fontId="40" fillId="0" borderId="30" xfId="22" applyNumberFormat="1" applyFont="1" applyBorder="1" applyAlignment="1">
      <alignment horizontal="center" vertical="center"/>
    </xf>
    <xf numFmtId="2" fontId="40" fillId="33" borderId="30" xfId="22" applyNumberFormat="1" applyFont="1" applyFill="1" applyBorder="1" applyAlignment="1">
      <alignment horizontal="center" vertical="center"/>
    </xf>
    <xf numFmtId="0" fontId="40" fillId="0" borderId="35" xfId="22" applyFont="1" applyBorder="1" applyAlignment="1">
      <alignment horizontal="center" vertical="center"/>
    </xf>
    <xf numFmtId="4" fontId="40" fillId="0" borderId="36" xfId="22" applyNumberFormat="1" applyFont="1" applyBorder="1" applyAlignment="1">
      <alignment horizontal="center" vertical="center" wrapText="1"/>
    </xf>
    <xf numFmtId="171" fontId="40" fillId="0" borderId="36" xfId="22" applyNumberFormat="1" applyFont="1" applyBorder="1" applyAlignment="1">
      <alignment horizontal="center" vertical="center"/>
    </xf>
    <xf numFmtId="2" fontId="40" fillId="33" borderId="36" xfId="22" applyNumberFormat="1" applyFont="1" applyFill="1" applyBorder="1" applyAlignment="1">
      <alignment horizontal="center" vertical="center"/>
    </xf>
    <xf numFmtId="4" fontId="40" fillId="0" borderId="37" xfId="72" applyNumberFormat="1" applyFont="1" applyBorder="1" applyAlignment="1">
      <alignment horizontal="center" vertical="center"/>
    </xf>
    <xf numFmtId="0" fontId="40" fillId="0" borderId="38" xfId="22" applyFont="1" applyBorder="1" applyAlignment="1">
      <alignment horizontal="center" vertical="center"/>
    </xf>
    <xf numFmtId="4" fontId="40" fillId="0" borderId="39" xfId="72" applyNumberFormat="1" applyFont="1" applyBorder="1" applyAlignment="1">
      <alignment horizontal="center" vertical="center"/>
    </xf>
    <xf numFmtId="0" fontId="40" fillId="0" borderId="40" xfId="22" applyFont="1" applyBorder="1" applyAlignment="1">
      <alignment vertical="center"/>
    </xf>
    <xf numFmtId="0" fontId="40" fillId="0" borderId="41" xfId="22" applyFont="1" applyBorder="1" applyAlignment="1">
      <alignment vertical="center"/>
    </xf>
    <xf numFmtId="4" fontId="40" fillId="0" borderId="42" xfId="72" applyNumberFormat="1" applyFont="1" applyBorder="1" applyAlignment="1">
      <alignment horizontal="center" vertical="center"/>
    </xf>
    <xf numFmtId="4" fontId="40" fillId="0" borderId="36" xfId="22" applyNumberFormat="1" applyFont="1" applyBorder="1" applyAlignment="1">
      <alignment horizontal="center" vertical="center"/>
    </xf>
    <xf numFmtId="4" fontId="47" fillId="32" borderId="44" xfId="22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49" xfId="0" applyNumberFormat="1" applyFont="1" applyBorder="1" applyAlignment="1">
      <alignment horizontal="center" vertical="center" wrapText="1"/>
    </xf>
    <xf numFmtId="0" fontId="5" fillId="2" borderId="20" xfId="0" applyNumberFormat="1" applyFont="1" applyFill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5" fillId="5" borderId="50" xfId="0" applyNumberFormat="1" applyFont="1" applyFill="1" applyBorder="1" applyAlignment="1">
      <alignment horizontal="center" vertical="center" wrapText="1"/>
    </xf>
    <xf numFmtId="0" fontId="5" fillId="4" borderId="24" xfId="0" applyNumberFormat="1" applyFont="1" applyFill="1" applyBorder="1" applyAlignment="1">
      <alignment horizontal="center" vertical="center" wrapText="1"/>
    </xf>
    <xf numFmtId="0" fontId="5" fillId="5" borderId="24" xfId="0" applyNumberFormat="1" applyFont="1" applyFill="1" applyBorder="1" applyAlignment="1">
      <alignment horizontal="center" vertical="center" wrapText="1"/>
    </xf>
    <xf numFmtId="0" fontId="5" fillId="2" borderId="24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 wrapText="1"/>
    </xf>
    <xf numFmtId="172" fontId="39" fillId="0" borderId="51" xfId="22" applyNumberFormat="1" applyFont="1" applyBorder="1" applyAlignment="1">
      <alignment horizontal="center" vertical="center"/>
    </xf>
    <xf numFmtId="0" fontId="40" fillId="0" borderId="47" xfId="22" applyFont="1" applyBorder="1"/>
    <xf numFmtId="0" fontId="47" fillId="32" borderId="52" xfId="22" applyFont="1" applyFill="1" applyBorder="1" applyAlignment="1">
      <alignment horizontal="center" vertical="center" wrapText="1"/>
    </xf>
    <xf numFmtId="0" fontId="47" fillId="32" borderId="51" xfId="22" applyFont="1" applyFill="1" applyBorder="1" applyAlignment="1">
      <alignment horizontal="center" vertical="center" wrapText="1"/>
    </xf>
    <xf numFmtId="0" fontId="48" fillId="0" borderId="51" xfId="22" applyFont="1" applyBorder="1" applyAlignment="1">
      <alignment horizontal="center" vertical="center" wrapText="1"/>
    </xf>
    <xf numFmtId="0" fontId="39" fillId="0" borderId="46" xfId="22" applyFont="1" applyBorder="1" applyAlignment="1">
      <alignment horizontal="center" vertical="center" wrapText="1"/>
    </xf>
    <xf numFmtId="4" fontId="39" fillId="0" borderId="46" xfId="22" applyNumberFormat="1" applyFont="1" applyBorder="1" applyAlignment="1">
      <alignment horizontal="center" vertical="center" wrapText="1"/>
    </xf>
    <xf numFmtId="4" fontId="39" fillId="0" borderId="47" xfId="72" applyNumberFormat="1" applyFont="1" applyBorder="1" applyAlignment="1">
      <alignment horizontal="center" vertical="center" wrapText="1"/>
    </xf>
    <xf numFmtId="43" fontId="1" fillId="0" borderId="1" xfId="21" applyFont="1" applyBorder="1" applyAlignment="1"/>
    <xf numFmtId="4" fontId="40" fillId="0" borderId="1" xfId="0" applyNumberFormat="1" applyFont="1" applyBorder="1" applyAlignment="1"/>
    <xf numFmtId="167" fontId="40" fillId="0" borderId="1" xfId="0" applyNumberFormat="1" applyFont="1" applyBorder="1" applyAlignment="1">
      <alignment horizontal="center"/>
    </xf>
    <xf numFmtId="0" fontId="15" fillId="0" borderId="1" xfId="0" applyNumberFormat="1" applyFont="1" applyBorder="1" applyAlignment="1"/>
    <xf numFmtId="0" fontId="52" fillId="0" borderId="0" xfId="0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0" fontId="15" fillId="0" borderId="30" xfId="0" applyFont="1" applyBorder="1" applyAlignment="1">
      <alignment vertical="center"/>
    </xf>
    <xf numFmtId="0" fontId="40" fillId="0" borderId="35" xfId="1" applyNumberFormat="1" applyFont="1" applyFill="1" applyBorder="1" applyAlignment="1">
      <alignment horizontal="center" vertical="center" wrapText="1"/>
    </xf>
    <xf numFmtId="0" fontId="40" fillId="0" borderId="38" xfId="1" applyNumberFormat="1" applyFont="1" applyFill="1" applyBorder="1" applyAlignment="1">
      <alignment horizontal="center" vertical="center" wrapText="1"/>
    </xf>
    <xf numFmtId="9" fontId="15" fillId="0" borderId="36" xfId="74" applyFont="1" applyFill="1" applyBorder="1" applyAlignment="1">
      <alignment horizontal="center" vertical="center" wrapText="1"/>
    </xf>
    <xf numFmtId="9" fontId="15" fillId="0" borderId="30" xfId="74" applyFont="1" applyFill="1" applyBorder="1" applyAlignment="1">
      <alignment horizontal="center" vertical="center" wrapText="1"/>
    </xf>
    <xf numFmtId="166" fontId="54" fillId="34" borderId="30" xfId="0" applyNumberFormat="1" applyFont="1" applyFill="1" applyBorder="1" applyAlignment="1">
      <alignment horizontal="center" vertical="center"/>
    </xf>
    <xf numFmtId="4" fontId="1" fillId="0" borderId="0" xfId="0" applyNumberFormat="1" applyFont="1" applyAlignment="1"/>
    <xf numFmtId="0" fontId="53" fillId="0" borderId="6" xfId="0" applyFont="1" applyBorder="1" applyAlignment="1">
      <alignment vertical="center"/>
    </xf>
    <xf numFmtId="166" fontId="54" fillId="34" borderId="4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top" wrapText="1"/>
    </xf>
    <xf numFmtId="0" fontId="55" fillId="0" borderId="6" xfId="22" applyFont="1"/>
    <xf numFmtId="1" fontId="56" fillId="0" borderId="6" xfId="22" applyNumberFormat="1" applyFont="1" applyAlignment="1">
      <alignment vertical="center" wrapText="1"/>
    </xf>
    <xf numFmtId="0" fontId="57" fillId="0" borderId="0" xfId="0" applyFont="1" applyAlignment="1">
      <alignment vertical="top" wrapText="1"/>
    </xf>
    <xf numFmtId="0" fontId="15" fillId="0" borderId="30" xfId="0" applyFont="1" applyFill="1" applyBorder="1" applyAlignment="1">
      <alignment vertical="center"/>
    </xf>
    <xf numFmtId="0" fontId="15" fillId="0" borderId="30" xfId="0" applyFont="1" applyFill="1" applyBorder="1" applyAlignment="1">
      <alignment vertical="center" wrapText="1"/>
    </xf>
    <xf numFmtId="9" fontId="15" fillId="0" borderId="43" xfId="74" applyFont="1" applyFill="1" applyBorder="1" applyAlignment="1">
      <alignment horizontal="center" vertical="center" wrapText="1"/>
    </xf>
    <xf numFmtId="2" fontId="54" fillId="0" borderId="36" xfId="73" applyNumberFormat="1" applyFont="1" applyFill="1" applyBorder="1" applyAlignment="1">
      <alignment horizontal="center" vertical="center"/>
    </xf>
    <xf numFmtId="44" fontId="54" fillId="0" borderId="36" xfId="73" applyFont="1" applyFill="1" applyBorder="1" applyAlignment="1">
      <alignment horizontal="center" vertical="center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/>
    <xf numFmtId="0" fontId="53" fillId="0" borderId="54" xfId="0" applyFont="1" applyBorder="1" applyAlignment="1">
      <alignment vertical="center"/>
    </xf>
    <xf numFmtId="0" fontId="1" fillId="0" borderId="6" xfId="0" applyNumberFormat="1" applyFont="1" applyBorder="1" applyAlignment="1"/>
    <xf numFmtId="0" fontId="1" fillId="0" borderId="56" xfId="0" applyFont="1" applyBorder="1" applyAlignment="1"/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/>
    <xf numFmtId="0" fontId="1" fillId="0" borderId="30" xfId="0" applyNumberFormat="1" applyFont="1" applyBorder="1" applyAlignment="1"/>
    <xf numFmtId="0" fontId="58" fillId="0" borderId="30" xfId="0" applyFont="1" applyBorder="1" applyAlignment="1">
      <alignment vertical="center"/>
    </xf>
    <xf numFmtId="0" fontId="53" fillId="0" borderId="30" xfId="0" applyFont="1" applyBorder="1" applyAlignment="1">
      <alignment vertical="center"/>
    </xf>
    <xf numFmtId="165" fontId="54" fillId="0" borderId="36" xfId="0" applyNumberFormat="1" applyFont="1" applyFill="1" applyBorder="1" applyAlignment="1">
      <alignment vertical="center"/>
    </xf>
    <xf numFmtId="1" fontId="54" fillId="0" borderId="36" xfId="0" applyNumberFormat="1" applyFont="1" applyFill="1" applyBorder="1" applyAlignment="1">
      <alignment horizontal="center" vertical="center"/>
    </xf>
    <xf numFmtId="2" fontId="54" fillId="0" borderId="36" xfId="0" applyNumberFormat="1" applyFont="1" applyFill="1" applyBorder="1" applyAlignment="1">
      <alignment horizontal="center" vertical="center"/>
    </xf>
    <xf numFmtId="165" fontId="54" fillId="0" borderId="30" xfId="0" applyNumberFormat="1" applyFont="1" applyFill="1" applyBorder="1" applyAlignment="1">
      <alignment vertical="center"/>
    </xf>
    <xf numFmtId="1" fontId="54" fillId="0" borderId="30" xfId="0" applyNumberFormat="1" applyFont="1" applyFill="1" applyBorder="1" applyAlignment="1">
      <alignment horizontal="center" vertical="center"/>
    </xf>
    <xf numFmtId="44" fontId="54" fillId="0" borderId="30" xfId="73" applyFont="1" applyFill="1" applyBorder="1" applyAlignment="1">
      <alignment horizontal="center" vertical="center"/>
    </xf>
    <xf numFmtId="165" fontId="54" fillId="0" borderId="41" xfId="0" applyNumberFormat="1" applyFont="1" applyFill="1" applyBorder="1" applyAlignment="1">
      <alignment vertical="center"/>
    </xf>
    <xf numFmtId="1" fontId="54" fillId="0" borderId="41" xfId="0" applyNumberFormat="1" applyFont="1" applyFill="1" applyBorder="1" applyAlignment="1">
      <alignment horizontal="center" vertical="center"/>
    </xf>
    <xf numFmtId="44" fontId="54" fillId="0" borderId="41" xfId="73" applyFont="1" applyFill="1" applyBorder="1" applyAlignment="1">
      <alignment horizontal="center" vertical="center"/>
    </xf>
    <xf numFmtId="2" fontId="54" fillId="0" borderId="41" xfId="73" applyNumberFormat="1" applyFont="1" applyFill="1" applyBorder="1" applyAlignment="1">
      <alignment horizontal="center" vertical="center"/>
    </xf>
    <xf numFmtId="166" fontId="54" fillId="0" borderId="36" xfId="0" applyNumberFormat="1" applyFont="1" applyFill="1" applyBorder="1" applyAlignment="1">
      <alignment horizontal="center" vertical="center"/>
    </xf>
    <xf numFmtId="166" fontId="54" fillId="0" borderId="30" xfId="0" applyNumberFormat="1" applyFont="1" applyFill="1" applyBorder="1" applyAlignment="1">
      <alignment horizontal="center" vertical="center"/>
    </xf>
    <xf numFmtId="166" fontId="54" fillId="0" borderId="41" xfId="0" applyNumberFormat="1" applyFont="1" applyFill="1" applyBorder="1" applyAlignment="1">
      <alignment horizontal="center" vertical="center"/>
    </xf>
    <xf numFmtId="3" fontId="54" fillId="35" borderId="37" xfId="0" applyNumberFormat="1" applyFont="1" applyFill="1" applyBorder="1" applyAlignment="1">
      <alignment horizontal="center" vertical="center"/>
    </xf>
    <xf numFmtId="3" fontId="54" fillId="35" borderId="39" xfId="0" applyNumberFormat="1" applyFont="1" applyFill="1" applyBorder="1" applyAlignment="1">
      <alignment horizontal="center" vertical="center"/>
    </xf>
    <xf numFmtId="3" fontId="54" fillId="35" borderId="42" xfId="0" applyNumberFormat="1" applyFont="1" applyFill="1" applyBorder="1" applyAlignment="1">
      <alignment horizontal="center" vertical="center"/>
    </xf>
    <xf numFmtId="0" fontId="40" fillId="36" borderId="38" xfId="1" applyNumberFormat="1" applyFont="1" applyFill="1" applyBorder="1" applyAlignment="1">
      <alignment horizontal="center" vertical="center" wrapText="1"/>
    </xf>
    <xf numFmtId="0" fontId="15" fillId="36" borderId="30" xfId="0" applyFont="1" applyFill="1" applyBorder="1" applyAlignment="1">
      <alignment vertical="center"/>
    </xf>
    <xf numFmtId="9" fontId="15" fillId="36" borderId="30" xfId="74" applyFont="1" applyFill="1" applyBorder="1" applyAlignment="1">
      <alignment horizontal="center" vertical="center" wrapText="1"/>
    </xf>
    <xf numFmtId="2" fontId="54" fillId="36" borderId="36" xfId="73" applyNumberFormat="1" applyFont="1" applyFill="1" applyBorder="1" applyAlignment="1">
      <alignment horizontal="center" vertical="center"/>
    </xf>
    <xf numFmtId="44" fontId="54" fillId="36" borderId="36" xfId="73" applyFont="1" applyFill="1" applyBorder="1" applyAlignment="1">
      <alignment horizontal="center" vertical="center"/>
    </xf>
    <xf numFmtId="166" fontId="54" fillId="36" borderId="41" xfId="0" applyNumberFormat="1" applyFont="1" applyFill="1" applyBorder="1" applyAlignment="1">
      <alignment horizontal="center" vertical="center"/>
    </xf>
    <xf numFmtId="165" fontId="54" fillId="36" borderId="41" xfId="0" applyNumberFormat="1" applyFont="1" applyFill="1" applyBorder="1" applyAlignment="1">
      <alignment vertical="center"/>
    </xf>
    <xf numFmtId="1" fontId="54" fillId="36" borderId="41" xfId="0" applyNumberFormat="1" applyFont="1" applyFill="1" applyBorder="1" applyAlignment="1">
      <alignment horizontal="center" vertical="center"/>
    </xf>
    <xf numFmtId="44" fontId="54" fillId="36" borderId="41" xfId="73" applyFont="1" applyFill="1" applyBorder="1" applyAlignment="1">
      <alignment horizontal="center" vertical="center"/>
    </xf>
    <xf numFmtId="0" fontId="40" fillId="36" borderId="53" xfId="1" applyNumberFormat="1" applyFont="1" applyFill="1" applyBorder="1" applyAlignment="1">
      <alignment horizontal="center" vertical="center" wrapText="1"/>
    </xf>
    <xf numFmtId="0" fontId="15" fillId="36" borderId="43" xfId="0" applyFont="1" applyFill="1" applyBorder="1" applyAlignment="1">
      <alignment vertical="center"/>
    </xf>
    <xf numFmtId="9" fontId="15" fillId="36" borderId="43" xfId="74" applyFont="1" applyFill="1" applyBorder="1" applyAlignment="1">
      <alignment horizontal="center" vertical="center" wrapText="1"/>
    </xf>
    <xf numFmtId="2" fontId="54" fillId="36" borderId="41" xfId="73" applyNumberFormat="1" applyFont="1" applyFill="1" applyBorder="1" applyAlignment="1">
      <alignment horizontal="center" vertical="center"/>
    </xf>
    <xf numFmtId="0" fontId="19" fillId="0" borderId="6" xfId="22" applyFont="1" applyFill="1"/>
    <xf numFmtId="1" fontId="20" fillId="0" borderId="6" xfId="22" applyNumberFormat="1" applyFont="1" applyFill="1" applyAlignment="1">
      <alignment vertical="center" wrapText="1"/>
    </xf>
    <xf numFmtId="0" fontId="19" fillId="0" borderId="6" xfId="22" applyFont="1" applyFill="1" applyAlignment="1">
      <alignment horizontal="center" vertical="center"/>
    </xf>
    <xf numFmtId="0" fontId="19" fillId="0" borderId="6" xfId="22" applyFont="1" applyFill="1" applyAlignment="1">
      <alignment horizontal="center"/>
    </xf>
    <xf numFmtId="2" fontId="54" fillId="36" borderId="36" xfId="0" applyNumberFormat="1" applyFont="1" applyFill="1" applyBorder="1" applyAlignment="1">
      <alignment horizontal="center" vertical="center"/>
    </xf>
    <xf numFmtId="0" fontId="58" fillId="0" borderId="30" xfId="0" applyNumberFormat="1" applyFont="1" applyBorder="1" applyAlignment="1"/>
    <xf numFmtId="3" fontId="54" fillId="37" borderId="42" xfId="0" applyNumberFormat="1" applyFont="1" applyFill="1" applyBorder="1" applyAlignment="1">
      <alignment horizontal="center" vertical="center"/>
    </xf>
    <xf numFmtId="14" fontId="0" fillId="7" borderId="6" xfId="0" applyNumberFormat="1" applyFill="1" applyBorder="1" applyAlignment="1"/>
    <xf numFmtId="14" fontId="45" fillId="7" borderId="6" xfId="0" applyNumberFormat="1" applyFont="1" applyFill="1" applyBorder="1" applyAlignment="1">
      <alignment horizontal="center"/>
    </xf>
    <xf numFmtId="3" fontId="54" fillId="0" borderId="35" xfId="72" applyNumberFormat="1" applyFont="1" applyBorder="1" applyAlignment="1">
      <alignment horizontal="center" vertical="center" wrapText="1"/>
    </xf>
    <xf numFmtId="4" fontId="54" fillId="0" borderId="36" xfId="72" applyNumberFormat="1" applyFont="1" applyBorder="1" applyAlignment="1">
      <alignment horizontal="center" vertical="center"/>
    </xf>
    <xf numFmtId="169" fontId="54" fillId="31" borderId="37" xfId="21" applyNumberFormat="1" applyFont="1" applyFill="1" applyBorder="1" applyAlignment="1">
      <alignment horizontal="center" vertical="center"/>
    </xf>
    <xf numFmtId="3" fontId="54" fillId="37" borderId="37" xfId="0" applyNumberFormat="1" applyFont="1" applyFill="1" applyBorder="1" applyAlignment="1">
      <alignment horizontal="center" vertical="center"/>
    </xf>
    <xf numFmtId="0" fontId="40" fillId="30" borderId="38" xfId="1" applyNumberFormat="1" applyFont="1" applyFill="1" applyBorder="1" applyAlignment="1">
      <alignment horizontal="center" vertical="center" wrapText="1"/>
    </xf>
    <xf numFmtId="0" fontId="15" fillId="30" borderId="30" xfId="0" applyFont="1" applyFill="1" applyBorder="1" applyAlignment="1">
      <alignment vertical="center"/>
    </xf>
    <xf numFmtId="9" fontId="15" fillId="30" borderId="36" xfId="74" applyFont="1" applyFill="1" applyBorder="1" applyAlignment="1">
      <alignment horizontal="center" vertical="center" wrapText="1"/>
    </xf>
    <xf numFmtId="166" fontId="54" fillId="30" borderId="36" xfId="0" applyNumberFormat="1" applyFont="1" applyFill="1" applyBorder="1" applyAlignment="1">
      <alignment horizontal="center" vertical="center"/>
    </xf>
    <xf numFmtId="2" fontId="54" fillId="30" borderId="36" xfId="73" applyNumberFormat="1" applyFont="1" applyFill="1" applyBorder="1" applyAlignment="1">
      <alignment horizontal="center" vertical="center"/>
    </xf>
    <xf numFmtId="165" fontId="54" fillId="30" borderId="36" xfId="0" applyNumberFormat="1" applyFont="1" applyFill="1" applyBorder="1" applyAlignment="1">
      <alignment vertical="center"/>
    </xf>
    <xf numFmtId="1" fontId="54" fillId="30" borderId="36" xfId="0" applyNumberFormat="1" applyFont="1" applyFill="1" applyBorder="1" applyAlignment="1">
      <alignment horizontal="center" vertical="center"/>
    </xf>
    <xf numFmtId="2" fontId="54" fillId="30" borderId="36" xfId="0" applyNumberFormat="1" applyFont="1" applyFill="1" applyBorder="1" applyAlignment="1">
      <alignment horizontal="center" vertical="center"/>
    </xf>
    <xf numFmtId="44" fontId="54" fillId="30" borderId="36" xfId="73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/>
    <xf numFmtId="1" fontId="20" fillId="0" borderId="6" xfId="22" applyNumberFormat="1" applyFont="1" applyAlignment="1">
      <alignment horizontal="center" vertical="center" wrapText="1"/>
    </xf>
    <xf numFmtId="0" fontId="20" fillId="0" borderId="6" xfId="1" applyFont="1" applyAlignment="1">
      <alignment horizontal="center" vertical="center" wrapText="1"/>
    </xf>
    <xf numFmtId="0" fontId="5" fillId="3" borderId="29" xfId="0" applyNumberFormat="1" applyFont="1" applyFill="1" applyBorder="1" applyAlignment="1">
      <alignment horizontal="center" vertical="center"/>
    </xf>
    <xf numFmtId="1" fontId="5" fillId="3" borderId="27" xfId="0" applyNumberFormat="1" applyFont="1" applyFill="1" applyBorder="1" applyAlignment="1">
      <alignment horizontal="center" vertical="center"/>
    </xf>
    <xf numFmtId="1" fontId="5" fillId="3" borderId="28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20" fillId="0" borderId="6" xfId="22" applyNumberFormat="1" applyFont="1" applyFill="1" applyAlignment="1">
      <alignment horizontal="center" vertical="center" wrapText="1"/>
    </xf>
    <xf numFmtId="0" fontId="47" fillId="32" borderId="44" xfId="22" applyFont="1" applyFill="1" applyBorder="1" applyAlignment="1">
      <alignment horizontal="center" vertical="center" wrapText="1"/>
    </xf>
    <xf numFmtId="0" fontId="47" fillId="32" borderId="46" xfId="22" applyFont="1" applyFill="1" applyBorder="1" applyAlignment="1">
      <alignment horizontal="center" vertical="center" wrapText="1"/>
    </xf>
    <xf numFmtId="4" fontId="47" fillId="32" borderId="44" xfId="22" applyNumberFormat="1" applyFont="1" applyFill="1" applyBorder="1" applyAlignment="1">
      <alignment horizontal="center" vertical="center" wrapText="1"/>
    </xf>
    <xf numFmtId="0" fontId="46" fillId="0" borderId="6" xfId="22" applyFont="1" applyAlignment="1">
      <alignment horizontal="center" vertical="center"/>
    </xf>
    <xf numFmtId="1" fontId="20" fillId="0" borderId="6" xfId="72" applyNumberFormat="1" applyFont="1" applyAlignment="1">
      <alignment horizontal="center" vertical="center"/>
    </xf>
  </cellXfs>
  <cellStyles count="75">
    <cellStyle name="20% - Énfasis1 2" xfId="23"/>
    <cellStyle name="20% - Énfasis2 2" xfId="24"/>
    <cellStyle name="20% - Énfasis3 2" xfId="25"/>
    <cellStyle name="20% - Énfasis4 2" xfId="26"/>
    <cellStyle name="20% - Énfasis5 2" xfId="27"/>
    <cellStyle name="20% - Énfasis6 2" xfId="28"/>
    <cellStyle name="40% - Énfasis1 2" xfId="29"/>
    <cellStyle name="40% - Énfasis2 2" xfId="30"/>
    <cellStyle name="40% - Énfasis3 2" xfId="31"/>
    <cellStyle name="40% - Énfasis4 2" xfId="32"/>
    <cellStyle name="40% - Énfasis5 2" xfId="33"/>
    <cellStyle name="40% - Énfasis6 2" xfId="34"/>
    <cellStyle name="60% - Énfasis1 2" xfId="35"/>
    <cellStyle name="60% - Énfasis2 2" xfId="36"/>
    <cellStyle name="60% - Énfasis3 2" xfId="37"/>
    <cellStyle name="60% - Énfasis4 2" xfId="38"/>
    <cellStyle name="60% - Énfasis5 2" xfId="39"/>
    <cellStyle name="60% - Énfasis6 2" xfId="40"/>
    <cellStyle name="Buena 2" xfId="41"/>
    <cellStyle name="Cálculo 2" xfId="42"/>
    <cellStyle name="Celda de comprobación 2" xfId="43"/>
    <cellStyle name="Celda vinculada 2" xfId="44"/>
    <cellStyle name="Encabezado 4 2" xfId="45"/>
    <cellStyle name="Énfasis1 2" xfId="46"/>
    <cellStyle name="Énfasis2 2" xfId="47"/>
    <cellStyle name="Énfasis3 2" xfId="48"/>
    <cellStyle name="Énfasis4 2" xfId="49"/>
    <cellStyle name="Énfasis5 2" xfId="50"/>
    <cellStyle name="Énfasis6 2" xfId="51"/>
    <cellStyle name="Entrada 2" xfId="52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Incorrecto 2" xfId="53"/>
    <cellStyle name="Millares" xfId="21" builtinId="3"/>
    <cellStyle name="Millares 2" xfId="67"/>
    <cellStyle name="Millares 3" xfId="69"/>
    <cellStyle name="Moneda" xfId="73" builtinId="4"/>
    <cellStyle name="Moneda 2" xfId="66"/>
    <cellStyle name="Neutral 2" xfId="54"/>
    <cellStyle name="Normal" xfId="0" builtinId="0"/>
    <cellStyle name="Normal 2" xfId="1"/>
    <cellStyle name="Normal 2 2" xfId="55"/>
    <cellStyle name="Normal 2_KR Y POM" xfId="71"/>
    <cellStyle name="Normal 3" xfId="22"/>
    <cellStyle name="Normal 3 2" xfId="72"/>
    <cellStyle name="Notas 2" xfId="56"/>
    <cellStyle name="Porcentaje" xfId="74" builtinId="5"/>
    <cellStyle name="Porcentaje 2" xfId="68"/>
    <cellStyle name="Porcentaje 3" xfId="70"/>
    <cellStyle name="Porcentual 2" xfId="2"/>
    <cellStyle name="Porcentual 2 2" xfId="57"/>
    <cellStyle name="Salida 2" xfId="58"/>
    <cellStyle name="Texto de advertencia 2" xfId="59"/>
    <cellStyle name="Texto explicativo 2" xfId="60"/>
    <cellStyle name="Título 1 2" xfId="62"/>
    <cellStyle name="Título 2 2" xfId="63"/>
    <cellStyle name="Título 3 2" xfId="64"/>
    <cellStyle name="Título 4" xfId="61"/>
    <cellStyle name="Total 2" xfId="65"/>
  </cellStyles>
  <dxfs count="8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 val="0"/>
        <i val="0"/>
        <strike val="0"/>
        <color rgb="FF000000"/>
      </font>
      <fill>
        <patternFill>
          <bgColor rgb="FFD9D9D9"/>
        </patternFill>
      </fill>
      <border>
        <top style="dotted">
          <color rgb="FF000000"/>
        </top>
        <bottom style="thin">
          <color rgb="FF000000"/>
        </bottom>
      </border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3366"/>
      </font>
      <fill>
        <patternFill patternType="solid">
          <fgColor indexed="16"/>
          <bgColor indexed="28"/>
        </patternFill>
      </fill>
    </dxf>
    <dxf>
      <font>
        <b/>
        <color rgb="FF000000"/>
      </font>
      <fill>
        <patternFill patternType="solid">
          <fgColor indexed="16"/>
          <bgColor indexed="15"/>
        </patternFill>
      </fill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AAAAAA"/>
      <rgbColor rgb="FF0000D4"/>
      <rgbColor rgb="FFDD0806"/>
      <rgbColor rgb="FF99CC00"/>
      <rgbColor rgb="00000000"/>
      <rgbColor rgb="FF99CCFF"/>
      <rgbColor rgb="FF000090"/>
      <rgbColor rgb="FFFFCC99"/>
      <rgbColor rgb="FF003366"/>
      <rgbColor rgb="FFFFFFFF"/>
      <rgbColor rgb="FF006411"/>
      <rgbColor rgb="FF993300"/>
      <rgbColor rgb="FFFCF305"/>
      <rgbColor rgb="FFFFFF00"/>
      <rgbColor rgb="FF339966"/>
      <rgbColor rgb="FFFFFF99"/>
      <rgbColor rgb="FFFF99CC"/>
      <rgbColor rgb="FFFFFFCC"/>
      <rgbColor rgb="FF1FB714"/>
      <rgbColor rgb="FFF20884"/>
      <rgbColor rgb="FFCCFFCC"/>
      <rgbColor rgb="FF90713A"/>
      <rgbColor rgb="FF4600A5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231321</xdr:colOff>
      <xdr:row>0</xdr:row>
      <xdr:rowOff>0</xdr:rowOff>
    </xdr:from>
    <xdr:to>
      <xdr:col>12</xdr:col>
      <xdr:colOff>18368</xdr:colOff>
      <xdr:row>29</xdr:row>
      <xdr:rowOff>162536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60178" y="0"/>
          <a:ext cx="5447619" cy="60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21</xdr:row>
          <xdr:rowOff>95250</xdr:rowOff>
        </xdr:from>
        <xdr:to>
          <xdr:col>4</xdr:col>
          <xdr:colOff>238125</xdr:colOff>
          <xdr:row>23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200" b="0" i="0" u="none" strike="noStrike" baseline="0">
                  <a:solidFill>
                    <a:srgbClr val="000000"/>
                  </a:solidFill>
                  <a:latin typeface="Calibri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valuacion%20se&#241;alizacion%2006-2014/EVALUACION%20DEF%20SA-MC-DT-CUN-006-2014/MATRIZ%20EVALUACI&#211;N%20T&#201;CNICA%20SA-MC-DT-CUN-001-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uribe/Downloads/Modelo%20Matriz%20Evaluaci&#243;n%20LP%20V3%20ULTI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-M1"/>
      <sheetName val="Fac.Cal-M1"/>
      <sheetName val="RESUMEN-Fac.Cal"/>
      <sheetName val="DATOS"/>
      <sheetName val="LISTAS"/>
      <sheetName val="SMLM"/>
      <sheetName val="MATRIZ EVALUACIÓN TÉCNICA SA-MC"/>
    </sheetNames>
    <definedNames>
      <definedName name="PublicarV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2" t="str">
            <v>DIRECCIÓN GENERAL</v>
          </cell>
        </row>
        <row r="3">
          <cell r="B3" t="str">
            <v>SECRETARIA GENERAL - SUBDIRECCIÓN ADMINISTRATIVA</v>
          </cell>
        </row>
        <row r="4">
          <cell r="B4" t="str">
            <v>SECRETARIA GENERAL - SUBDIRECCIÓN FINANCIERA</v>
          </cell>
        </row>
        <row r="5">
          <cell r="B5" t="str">
            <v>DIRECCIÓN OPERATIVA - 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9">
        <row r="2">
          <cell r="A2">
            <v>29222</v>
          </cell>
          <cell r="C2">
            <v>29587</v>
          </cell>
          <cell r="D2">
            <v>4500</v>
          </cell>
        </row>
        <row r="3">
          <cell r="A3">
            <v>29588</v>
          </cell>
          <cell r="C3">
            <v>29952</v>
          </cell>
          <cell r="D3">
            <v>5700</v>
          </cell>
        </row>
        <row r="4">
          <cell r="A4">
            <v>29953</v>
          </cell>
          <cell r="C4">
            <v>30317</v>
          </cell>
          <cell r="D4">
            <v>7410</v>
          </cell>
        </row>
        <row r="5">
          <cell r="A5">
            <v>30318</v>
          </cell>
          <cell r="C5">
            <v>30682</v>
          </cell>
          <cell r="D5">
            <v>9261</v>
          </cell>
        </row>
        <row r="6">
          <cell r="A6">
            <v>30683</v>
          </cell>
          <cell r="C6">
            <v>31048</v>
          </cell>
          <cell r="D6">
            <v>11298</v>
          </cell>
        </row>
        <row r="7">
          <cell r="A7">
            <v>31049</v>
          </cell>
          <cell r="C7">
            <v>31413</v>
          </cell>
          <cell r="D7">
            <v>13557.6</v>
          </cell>
        </row>
        <row r="8">
          <cell r="A8">
            <v>31414</v>
          </cell>
          <cell r="C8">
            <v>31778</v>
          </cell>
          <cell r="D8">
            <v>16611.400000000001</v>
          </cell>
        </row>
        <row r="9">
          <cell r="A9">
            <v>31779</v>
          </cell>
          <cell r="C9">
            <v>32143</v>
          </cell>
          <cell r="D9">
            <v>20509.8</v>
          </cell>
        </row>
        <row r="10">
          <cell r="A10">
            <v>32144</v>
          </cell>
          <cell r="C10">
            <v>32508</v>
          </cell>
          <cell r="D10">
            <v>25637.4</v>
          </cell>
        </row>
        <row r="11">
          <cell r="A11">
            <v>32509</v>
          </cell>
          <cell r="C11">
            <v>32873</v>
          </cell>
          <cell r="D11">
            <v>32559.599999999999</v>
          </cell>
        </row>
        <row r="12">
          <cell r="A12">
            <v>32874</v>
          </cell>
          <cell r="C12">
            <v>33238</v>
          </cell>
          <cell r="D12">
            <v>41025</v>
          </cell>
        </row>
        <row r="13">
          <cell r="A13">
            <v>33239</v>
          </cell>
          <cell r="C13">
            <v>33603</v>
          </cell>
          <cell r="D13">
            <v>51720</v>
          </cell>
        </row>
        <row r="14">
          <cell r="A14">
            <v>33604</v>
          </cell>
          <cell r="C14">
            <v>33969</v>
          </cell>
          <cell r="D14">
            <v>65190</v>
          </cell>
        </row>
        <row r="15">
          <cell r="A15">
            <v>33970</v>
          </cell>
          <cell r="C15">
            <v>34334</v>
          </cell>
          <cell r="D15">
            <v>81510</v>
          </cell>
        </row>
        <row r="16">
          <cell r="A16">
            <v>34335</v>
          </cell>
          <cell r="C16">
            <v>34699</v>
          </cell>
          <cell r="D16">
            <v>98700</v>
          </cell>
        </row>
        <row r="17">
          <cell r="A17">
            <v>34700</v>
          </cell>
          <cell r="C17">
            <v>35064</v>
          </cell>
          <cell r="D17">
            <v>118933.5</v>
          </cell>
        </row>
        <row r="18">
          <cell r="A18">
            <v>35065</v>
          </cell>
          <cell r="C18">
            <v>35430</v>
          </cell>
          <cell r="D18">
            <v>142125</v>
          </cell>
        </row>
        <row r="19">
          <cell r="A19">
            <v>35431</v>
          </cell>
          <cell r="C19">
            <v>35795</v>
          </cell>
          <cell r="D19">
            <v>172005</v>
          </cell>
        </row>
        <row r="20">
          <cell r="A20">
            <v>35796</v>
          </cell>
          <cell r="C20">
            <v>36160</v>
          </cell>
          <cell r="D20">
            <v>203826</v>
          </cell>
        </row>
        <row r="21">
          <cell r="A21">
            <v>36161</v>
          </cell>
          <cell r="C21">
            <v>36525</v>
          </cell>
          <cell r="D21">
            <v>236460</v>
          </cell>
        </row>
        <row r="22">
          <cell r="A22">
            <v>36526</v>
          </cell>
          <cell r="C22">
            <v>36891</v>
          </cell>
          <cell r="D22">
            <v>260100</v>
          </cell>
        </row>
        <row r="23">
          <cell r="A23">
            <v>36892</v>
          </cell>
          <cell r="C23">
            <v>37256</v>
          </cell>
          <cell r="D23">
            <v>286000</v>
          </cell>
        </row>
        <row r="24">
          <cell r="A24">
            <v>37257</v>
          </cell>
          <cell r="C24">
            <v>37621</v>
          </cell>
          <cell r="D24">
            <v>309000</v>
          </cell>
        </row>
        <row r="25">
          <cell r="A25">
            <v>37622</v>
          </cell>
          <cell r="C25">
            <v>37986</v>
          </cell>
          <cell r="D25">
            <v>332000</v>
          </cell>
        </row>
        <row r="26">
          <cell r="A26">
            <v>37987</v>
          </cell>
          <cell r="C26">
            <v>38352</v>
          </cell>
          <cell r="D26">
            <v>358000</v>
          </cell>
        </row>
        <row r="27">
          <cell r="A27">
            <v>38353</v>
          </cell>
          <cell r="C27">
            <v>38717</v>
          </cell>
          <cell r="D27">
            <v>381500</v>
          </cell>
        </row>
        <row r="28">
          <cell r="A28">
            <v>38718</v>
          </cell>
          <cell r="C28">
            <v>39082</v>
          </cell>
          <cell r="D28">
            <v>408000</v>
          </cell>
        </row>
        <row r="29">
          <cell r="A29">
            <v>39083</v>
          </cell>
          <cell r="C29">
            <v>39447</v>
          </cell>
          <cell r="D29">
            <v>433700</v>
          </cell>
        </row>
        <row r="30">
          <cell r="A30">
            <v>39448</v>
          </cell>
          <cell r="C30">
            <v>39813</v>
          </cell>
          <cell r="D30">
            <v>461500</v>
          </cell>
        </row>
        <row r="31">
          <cell r="A31">
            <v>39814</v>
          </cell>
          <cell r="C31">
            <v>40178</v>
          </cell>
          <cell r="D31">
            <v>496900</v>
          </cell>
        </row>
        <row r="32">
          <cell r="A32">
            <v>40179</v>
          </cell>
          <cell r="C32">
            <v>40543</v>
          </cell>
          <cell r="D32">
            <v>515000</v>
          </cell>
        </row>
        <row r="33">
          <cell r="A33">
            <v>40544</v>
          </cell>
          <cell r="C33">
            <v>40908</v>
          </cell>
          <cell r="D33">
            <v>535600</v>
          </cell>
        </row>
        <row r="34">
          <cell r="A34">
            <v>40909</v>
          </cell>
          <cell r="C34">
            <v>41274</v>
          </cell>
          <cell r="D34">
            <v>566700</v>
          </cell>
        </row>
        <row r="35">
          <cell r="A35">
            <v>41275</v>
          </cell>
          <cell r="C35">
            <v>41639</v>
          </cell>
          <cell r="D35">
            <v>589500</v>
          </cell>
        </row>
        <row r="36">
          <cell r="A36">
            <v>41640</v>
          </cell>
          <cell r="C36">
            <v>42004</v>
          </cell>
          <cell r="D36">
            <v>616000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-M1"/>
      <sheetName val="Fac.Cal"/>
      <sheetName val="Apoyo Ind"/>
      <sheetName val="RESUMEN CALIFIC"/>
      <sheetName val="LISTAS"/>
      <sheetName val="SMLM"/>
      <sheetName val="Hoja1"/>
    </sheetNames>
    <sheetDataSet>
      <sheetData sheetId="0">
        <row r="1">
          <cell r="B1" t="str">
            <v>INSTITUTO NACIONAL DE VÍAS</v>
          </cell>
        </row>
        <row r="2">
          <cell r="B2" t="str">
            <v>DIRECCIÓN GENERAL</v>
          </cell>
        </row>
        <row r="3">
          <cell r="B3" t="str">
            <v>DIRECCIÓN DE CONTRATACIÓN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IV24"/>
  <sheetViews>
    <sheetView showGridLines="0" zoomScale="85" zoomScaleNormal="85" zoomScaleSheetLayoutView="70" workbookViewId="0">
      <pane xSplit="2" ySplit="12" topLeftCell="E13" activePane="bottomRight" state="frozen"/>
      <selection pane="topRight" activeCell="C1" sqref="C1"/>
      <selection pane="bottomLeft" activeCell="A13" sqref="A13"/>
      <selection pane="bottomRight" activeCell="E13" sqref="E13"/>
    </sheetView>
  </sheetViews>
  <sheetFormatPr baseColWidth="10" defaultRowHeight="10.9" customHeight="1"/>
  <cols>
    <col min="1" max="1" width="4.3984375" style="6" customWidth="1"/>
    <col min="2" max="2" width="25.296875" style="6" customWidth="1"/>
    <col min="3" max="3" width="4.8984375" style="6" customWidth="1"/>
    <col min="4" max="4" width="16.296875" style="6" customWidth="1"/>
    <col min="5" max="5" width="14.59765625" style="6" customWidth="1"/>
    <col min="6" max="6" width="15.09765625" style="6" bestFit="1" customWidth="1"/>
    <col min="7" max="7" width="11.59765625" style="6" customWidth="1"/>
    <col min="8" max="8" width="9.59765625" style="6" customWidth="1"/>
    <col min="9" max="9" width="7.19921875" style="6" customWidth="1"/>
    <col min="10" max="10" width="7.09765625" style="6" customWidth="1"/>
    <col min="11" max="11" width="7.59765625" style="6" bestFit="1" customWidth="1"/>
    <col min="12" max="12" width="9" style="6" customWidth="1"/>
    <col min="13" max="13" width="7.59765625" style="6" customWidth="1"/>
    <col min="14" max="14" width="16.59765625" style="6" customWidth="1"/>
    <col min="15" max="15" width="15.8984375" style="6" customWidth="1"/>
    <col min="16" max="16" width="16.19921875" style="6" customWidth="1"/>
    <col min="17" max="17" width="11.8984375" style="6" customWidth="1"/>
    <col min="18" max="18" width="3.796875" style="6" customWidth="1"/>
    <col min="19" max="19" width="34.796875" style="6" customWidth="1"/>
    <col min="20" max="20" width="10.3984375" style="6" bestFit="1" customWidth="1"/>
    <col min="21" max="256" width="8.59765625" style="6" customWidth="1"/>
  </cols>
  <sheetData>
    <row r="1" spans="1:256" s="29" customFormat="1" ht="20.100000000000001" customHeight="1">
      <c r="A1" s="206" t="str">
        <f>[2]PRESUPUESTOS!B1</f>
        <v>INSTITUTO NACIONAL DE VÍAS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</row>
    <row r="2" spans="1:256" s="29" customFormat="1" ht="20.100000000000001" customHeight="1">
      <c r="A2" s="206" t="str">
        <f>[2]PRESUPUESTOS!B2</f>
        <v>DIRECCIÓN GENERAL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</row>
    <row r="3" spans="1:256" s="29" customFormat="1" ht="20.100000000000001" customHeight="1">
      <c r="A3" s="206" t="str">
        <f>[2]PRESUPUESTOS!B3</f>
        <v>DIRECCIÓN DE CONTRATACIÓN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</row>
    <row r="4" spans="1:256" s="29" customFormat="1" ht="20.100000000000001" customHeight="1">
      <c r="A4" s="206" t="s">
        <v>62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</row>
    <row r="5" spans="1:256" s="29" customFormat="1" ht="42.75" customHeight="1">
      <c r="A5" s="206" t="s">
        <v>63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</row>
    <row r="6" spans="1:256" s="29" customFormat="1" ht="19.899999999999999" customHeight="1">
      <c r="A6" s="206" t="s">
        <v>33</v>
      </c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</row>
    <row r="7" spans="1:256" s="29" customFormat="1" ht="19.899999999999999" customHeight="1">
      <c r="A7" s="207" t="s">
        <v>34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</row>
    <row r="8" spans="1:256" s="183" customFormat="1" ht="19.899999999999999" customHeight="1" thickBot="1">
      <c r="B8" s="184"/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5"/>
      <c r="N8" s="186"/>
    </row>
    <row r="9" spans="1:256" ht="24.75" customHeight="1" thickBot="1">
      <c r="A9" s="77"/>
      <c r="B9" s="32"/>
      <c r="C9" s="33"/>
      <c r="D9" s="205"/>
      <c r="E9" s="33"/>
      <c r="F9" s="33"/>
      <c r="G9" s="35" t="s">
        <v>3</v>
      </c>
      <c r="H9" s="208" t="s">
        <v>32</v>
      </c>
      <c r="I9" s="209"/>
      <c r="J9" s="209"/>
      <c r="K9" s="209"/>
      <c r="L9" s="209"/>
      <c r="M9" s="209"/>
      <c r="N9" s="209"/>
      <c r="O9" s="209"/>
      <c r="P9" s="209"/>
      <c r="Q9" s="210"/>
      <c r="R9" s="5"/>
      <c r="S9" s="148"/>
    </row>
    <row r="10" spans="1:256" s="101" customFormat="1" ht="42" customHeight="1">
      <c r="A10" s="102" t="s">
        <v>0</v>
      </c>
      <c r="B10" s="211" t="s">
        <v>2</v>
      </c>
      <c r="C10" s="80" t="s">
        <v>4</v>
      </c>
      <c r="D10" s="80" t="s">
        <v>5</v>
      </c>
      <c r="E10" s="80" t="s">
        <v>6</v>
      </c>
      <c r="F10" s="80" t="s">
        <v>59</v>
      </c>
      <c r="G10" s="80" t="s">
        <v>7</v>
      </c>
      <c r="H10" s="80" t="s">
        <v>8</v>
      </c>
      <c r="I10" s="103" t="s">
        <v>9</v>
      </c>
      <c r="J10" s="80" t="s">
        <v>10</v>
      </c>
      <c r="K10" s="103" t="s">
        <v>9</v>
      </c>
      <c r="L10" s="103" t="s">
        <v>11</v>
      </c>
      <c r="M10" s="103" t="s">
        <v>9</v>
      </c>
      <c r="N10" s="80" t="s">
        <v>12</v>
      </c>
      <c r="O10" s="34" t="s">
        <v>13</v>
      </c>
      <c r="P10" s="104" t="s">
        <v>14</v>
      </c>
      <c r="Q10" s="213" t="s">
        <v>15</v>
      </c>
      <c r="R10" s="144"/>
      <c r="S10" s="149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5"/>
      <c r="EL10" s="105"/>
      <c r="EM10" s="105"/>
      <c r="EN10" s="105"/>
      <c r="EO10" s="105"/>
      <c r="EP10" s="105"/>
      <c r="EQ10" s="105"/>
      <c r="ER10" s="105"/>
      <c r="ES10" s="105"/>
      <c r="ET10" s="105"/>
      <c r="EU10" s="105"/>
      <c r="EV10" s="105"/>
      <c r="EW10" s="105"/>
      <c r="EX10" s="105"/>
      <c r="EY10" s="105"/>
      <c r="EZ10" s="105"/>
      <c r="FA10" s="105"/>
      <c r="FB10" s="105"/>
      <c r="FC10" s="105"/>
      <c r="FD10" s="105"/>
      <c r="FE10" s="105"/>
      <c r="FF10" s="105"/>
      <c r="FG10" s="105"/>
      <c r="FH10" s="105"/>
      <c r="FI10" s="105"/>
      <c r="FJ10" s="105"/>
      <c r="FK10" s="105"/>
      <c r="FL10" s="105"/>
      <c r="FM10" s="105"/>
      <c r="FN10" s="105"/>
      <c r="FO10" s="105"/>
      <c r="FP10" s="105"/>
      <c r="FQ10" s="105"/>
      <c r="FR10" s="105"/>
      <c r="FS10" s="105"/>
      <c r="FT10" s="105"/>
      <c r="FU10" s="105"/>
      <c r="FV10" s="105"/>
      <c r="FW10" s="105"/>
      <c r="FX10" s="105"/>
      <c r="FY10" s="105"/>
      <c r="FZ10" s="105"/>
      <c r="GA10" s="105"/>
      <c r="GB10" s="105"/>
      <c r="GC10" s="105"/>
      <c r="GD10" s="105"/>
      <c r="GE10" s="105"/>
      <c r="GF10" s="105"/>
      <c r="GG10" s="105"/>
      <c r="GH10" s="105"/>
      <c r="GI10" s="105"/>
      <c r="GJ10" s="105"/>
      <c r="GK10" s="105"/>
      <c r="GL10" s="105"/>
      <c r="GM10" s="105"/>
      <c r="GN10" s="105"/>
      <c r="GO10" s="105"/>
      <c r="GP10" s="105"/>
      <c r="GQ10" s="105"/>
      <c r="GR10" s="105"/>
      <c r="GS10" s="105"/>
      <c r="GT10" s="105"/>
      <c r="GU10" s="105"/>
      <c r="GV10" s="105"/>
      <c r="GW10" s="105"/>
      <c r="GX10" s="105"/>
      <c r="GY10" s="105"/>
      <c r="GZ10" s="105"/>
      <c r="HA10" s="105"/>
      <c r="HB10" s="105"/>
      <c r="HC10" s="105"/>
      <c r="HD10" s="105"/>
      <c r="HE10" s="105"/>
      <c r="HF10" s="105"/>
      <c r="HG10" s="105"/>
      <c r="HH10" s="105"/>
      <c r="HI10" s="105"/>
      <c r="HJ10" s="105"/>
      <c r="HK10" s="105"/>
      <c r="HL10" s="105"/>
      <c r="HM10" s="105"/>
      <c r="HN10" s="105"/>
      <c r="HO10" s="105"/>
      <c r="HP10" s="105"/>
      <c r="HQ10" s="105"/>
      <c r="HR10" s="105"/>
      <c r="HS10" s="105"/>
      <c r="HT10" s="105"/>
      <c r="HU10" s="105"/>
      <c r="HV10" s="105"/>
      <c r="HW10" s="105"/>
      <c r="HX10" s="105"/>
      <c r="HY10" s="105"/>
      <c r="HZ10" s="105"/>
      <c r="IA10" s="105"/>
      <c r="IB10" s="105"/>
      <c r="IC10" s="105"/>
      <c r="ID10" s="105"/>
      <c r="IE10" s="105"/>
      <c r="IF10" s="105"/>
      <c r="IG10" s="105"/>
      <c r="IH10" s="105"/>
      <c r="II10" s="105"/>
      <c r="IJ10" s="105"/>
      <c r="IK10" s="105"/>
      <c r="IL10" s="105"/>
      <c r="IM10" s="105"/>
      <c r="IN10" s="105"/>
      <c r="IO10" s="105"/>
      <c r="IP10" s="105"/>
      <c r="IQ10" s="105"/>
      <c r="IR10" s="105"/>
      <c r="IS10" s="105"/>
      <c r="IT10" s="105"/>
      <c r="IU10" s="105"/>
      <c r="IV10" s="105"/>
    </row>
    <row r="11" spans="1:256" s="101" customFormat="1" ht="26.25" customHeight="1" thickBot="1">
      <c r="A11" s="106" t="s">
        <v>1</v>
      </c>
      <c r="B11" s="212"/>
      <c r="C11" s="107" t="s">
        <v>16</v>
      </c>
      <c r="D11" s="107" t="s">
        <v>17</v>
      </c>
      <c r="E11" s="108" t="s">
        <v>17</v>
      </c>
      <c r="F11" s="108" t="s">
        <v>17</v>
      </c>
      <c r="G11" s="108" t="s">
        <v>18</v>
      </c>
      <c r="H11" s="109" t="s">
        <v>19</v>
      </c>
      <c r="I11" s="110" t="s">
        <v>20</v>
      </c>
      <c r="J11" s="110" t="s">
        <v>21</v>
      </c>
      <c r="K11" s="110" t="s">
        <v>22</v>
      </c>
      <c r="L11" s="110" t="s">
        <v>23</v>
      </c>
      <c r="M11" s="110" t="s">
        <v>24</v>
      </c>
      <c r="N11" s="110" t="s">
        <v>17</v>
      </c>
      <c r="O11" s="111" t="s">
        <v>17</v>
      </c>
      <c r="P11" s="111" t="s">
        <v>17</v>
      </c>
      <c r="Q11" s="214"/>
      <c r="R11" s="144"/>
      <c r="S11" s="149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  <c r="FH11" s="105"/>
      <c r="FI11" s="105"/>
      <c r="FJ11" s="105"/>
      <c r="FK11" s="105"/>
      <c r="FL11" s="105"/>
      <c r="FM11" s="105"/>
      <c r="FN11" s="105"/>
      <c r="FO11" s="105"/>
      <c r="FP11" s="105"/>
      <c r="FQ11" s="105"/>
      <c r="FR11" s="105"/>
      <c r="FS11" s="105"/>
      <c r="FT11" s="105"/>
      <c r="FU11" s="105"/>
      <c r="FV11" s="105"/>
      <c r="FW11" s="105"/>
      <c r="FX11" s="105"/>
      <c r="FY11" s="105"/>
      <c r="FZ11" s="105"/>
      <c r="GA11" s="105"/>
      <c r="GB11" s="105"/>
      <c r="GC11" s="105"/>
      <c r="GD11" s="105"/>
      <c r="GE11" s="105"/>
      <c r="GF11" s="105"/>
      <c r="GG11" s="105"/>
      <c r="GH11" s="105"/>
      <c r="GI11" s="105"/>
      <c r="GJ11" s="105"/>
      <c r="GK11" s="105"/>
      <c r="GL11" s="105"/>
      <c r="GM11" s="105"/>
      <c r="GN11" s="105"/>
      <c r="GO11" s="105"/>
      <c r="GP11" s="105"/>
      <c r="GQ11" s="105"/>
      <c r="GR11" s="105"/>
      <c r="GS11" s="105"/>
      <c r="GT11" s="105"/>
      <c r="GU11" s="105"/>
      <c r="GV11" s="105"/>
      <c r="GW11" s="105"/>
      <c r="GX11" s="105"/>
      <c r="GY11" s="105"/>
      <c r="GZ11" s="105"/>
      <c r="HA11" s="105"/>
      <c r="HB11" s="105"/>
      <c r="HC11" s="105"/>
      <c r="HD11" s="105"/>
      <c r="HE11" s="105"/>
      <c r="HF11" s="105"/>
      <c r="HG11" s="105"/>
      <c r="HH11" s="105"/>
      <c r="HI11" s="105"/>
      <c r="HJ11" s="105"/>
      <c r="HK11" s="105"/>
      <c r="HL11" s="105"/>
      <c r="HM11" s="105"/>
      <c r="HN11" s="105"/>
      <c r="HO11" s="105"/>
      <c r="HP11" s="105"/>
      <c r="HQ11" s="105"/>
      <c r="HR11" s="105"/>
      <c r="HS11" s="105"/>
      <c r="HT11" s="105"/>
      <c r="HU11" s="105"/>
      <c r="HV11" s="105"/>
      <c r="HW11" s="105"/>
      <c r="HX11" s="105"/>
      <c r="HY11" s="105"/>
      <c r="HZ11" s="105"/>
      <c r="IA11" s="105"/>
      <c r="IB11" s="105"/>
      <c r="IC11" s="105"/>
      <c r="ID11" s="105"/>
      <c r="IE11" s="105"/>
      <c r="IF11" s="105"/>
      <c r="IG11" s="105"/>
      <c r="IH11" s="105"/>
      <c r="II11" s="105"/>
      <c r="IJ11" s="105"/>
      <c r="IK11" s="105"/>
      <c r="IL11" s="105"/>
      <c r="IM11" s="105"/>
      <c r="IN11" s="105"/>
      <c r="IO11" s="105"/>
      <c r="IP11" s="105"/>
      <c r="IQ11" s="105"/>
      <c r="IR11" s="105"/>
      <c r="IS11" s="105"/>
      <c r="IT11" s="105"/>
      <c r="IU11" s="105"/>
      <c r="IV11" s="105"/>
    </row>
    <row r="12" spans="1:256" ht="3.75" customHeight="1" thickBot="1">
      <c r="A12" s="78"/>
      <c r="B12" s="36"/>
      <c r="C12" s="36"/>
      <c r="D12" s="36"/>
      <c r="E12" s="36"/>
      <c r="F12" s="36"/>
      <c r="G12" s="37"/>
      <c r="H12" s="38"/>
      <c r="I12" s="37"/>
      <c r="J12" s="39"/>
      <c r="K12" s="39"/>
      <c r="L12" s="39"/>
      <c r="M12" s="39"/>
      <c r="N12" s="81">
        <f>Hoja1!F9</f>
        <v>340808750</v>
      </c>
      <c r="O12" s="40"/>
      <c r="P12" s="41"/>
      <c r="Q12" s="42"/>
      <c r="R12" s="145"/>
      <c r="S12" s="150"/>
    </row>
    <row r="13" spans="1:256" ht="24.95" customHeight="1" thickBot="1">
      <c r="A13" s="127">
        <v>1</v>
      </c>
      <c r="B13" s="126" t="s">
        <v>65</v>
      </c>
      <c r="C13" s="129">
        <v>1</v>
      </c>
      <c r="D13" s="164">
        <v>1404116</v>
      </c>
      <c r="E13" s="164">
        <v>1377584000</v>
      </c>
      <c r="F13" s="164">
        <v>73885000</v>
      </c>
      <c r="G13" s="142">
        <f>29659139334.18/781242</f>
        <v>37964.087100002303</v>
      </c>
      <c r="H13" s="154">
        <f>E13/F13</f>
        <v>18.644975299451851</v>
      </c>
      <c r="I13" s="155">
        <f>IF(0&lt;=H13&gt;=1.5,LOOKUP(H13,VARIABLES!$B$5:$B$9,VARIABLES!$D$5:'VARIABLES'!$D$9))</f>
        <v>40</v>
      </c>
      <c r="J13" s="155">
        <v>1</v>
      </c>
      <c r="K13" s="155">
        <f>IF(0&lt;=J13&gt;=11.01,LOOKUP(J13,VARIABLES!$B$14:$B$17,VARIABLES!$D$14:'VARIABLES'!$D$17))</f>
        <v>20</v>
      </c>
      <c r="L13" s="156">
        <f>G13/'KR SLICITADO'!$H$16*C13</f>
        <v>94.155998962354275</v>
      </c>
      <c r="M13" s="155">
        <f>IF(0&lt;=L13&gt;=10.01,LOOKUP(L13,VARIABLES!$B$22:$B$25,VARIABLES!$D$22:'VARIABLES'!$D$25))</f>
        <v>120</v>
      </c>
      <c r="N13" s="143">
        <f>IF(D13&lt;$N$12,$N$12,IF(D13&gt;=$N$12,D13))</f>
        <v>340808750</v>
      </c>
      <c r="O13" s="143">
        <v>0</v>
      </c>
      <c r="P13" s="143">
        <f t="shared" ref="P13" si="0">((N13*((M13+K13+I13)/100)))-O13</f>
        <v>613455750</v>
      </c>
      <c r="Q13" s="167" t="str">
        <f>IF(P13&lt;'KR SLICITADO'!H15,"NO ADMISIBLE","ADMISIBLE")</f>
        <v>ADMISIBLE</v>
      </c>
      <c r="R13" s="146"/>
      <c r="S13" s="152"/>
      <c r="T13" s="31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</row>
    <row r="14" spans="1:256" ht="24.95" customHeight="1" thickBot="1">
      <c r="A14" s="196">
        <v>2</v>
      </c>
      <c r="B14" s="197" t="s">
        <v>66</v>
      </c>
      <c r="C14" s="198">
        <v>1</v>
      </c>
      <c r="D14" s="199"/>
      <c r="E14" s="199"/>
      <c r="F14" s="199"/>
      <c r="G14" s="200"/>
      <c r="H14" s="201"/>
      <c r="I14" s="202"/>
      <c r="J14" s="202"/>
      <c r="K14" s="202"/>
      <c r="L14" s="203"/>
      <c r="M14" s="202"/>
      <c r="N14" s="204"/>
      <c r="O14" s="204"/>
      <c r="P14" s="204"/>
      <c r="Q14" s="195" t="str">
        <f>IF(P14&lt;'KR SLICITADO'!H16,"NO ADMISIBLE","ADMISIBLE")</f>
        <v>NO ADMISIBLE</v>
      </c>
      <c r="R14" s="146"/>
      <c r="S14" s="153"/>
      <c r="T14" s="31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</row>
    <row r="15" spans="1:256" ht="24.95" customHeight="1" thickBot="1">
      <c r="A15" s="128">
        <v>3</v>
      </c>
      <c r="B15" s="139" t="s">
        <v>67</v>
      </c>
      <c r="C15" s="129">
        <v>1</v>
      </c>
      <c r="D15" s="164">
        <v>8305840736</v>
      </c>
      <c r="E15" s="164">
        <v>2964369730</v>
      </c>
      <c r="F15" s="164">
        <v>1145974586</v>
      </c>
      <c r="G15" s="142">
        <f>35281888709.76/781242</f>
        <v>45161.280000000006</v>
      </c>
      <c r="H15" s="154">
        <f t="shared" ref="H15:H17" si="1">E15/F15</f>
        <v>2.586767425922655</v>
      </c>
      <c r="I15" s="155">
        <f>IF(0&lt;=H15&gt;=1.5,LOOKUP(H15,VARIABLES!$B$5:$B$9,VARIABLES!$D$5:'VARIABLES'!$D$9))</f>
        <v>40</v>
      </c>
      <c r="J15" s="155">
        <v>2</v>
      </c>
      <c r="K15" s="155">
        <f>IF(0&lt;=J15&gt;=11.01,LOOKUP(J15,VARIABLES!$B$14:$B$17,VARIABLES!$D$14:'VARIABLES'!$D$17))</f>
        <v>20</v>
      </c>
      <c r="L15" s="156">
        <f>G15/'KR SLICITADO'!$H$16*C15</f>
        <v>112.00599718406856</v>
      </c>
      <c r="M15" s="155">
        <f>IF(0&lt;=L15&gt;=10.01,LOOKUP(L15,VARIABLES!$B$22:$B$25,VARIABLES!$D$22:'VARIABLES'!$D$25))</f>
        <v>120</v>
      </c>
      <c r="N15" s="143">
        <f t="shared" ref="N15:N17" si="2">IF(D15&lt;$N$12,$N$12,IF(D15&gt;=$N$12,D15))</f>
        <v>8305840736</v>
      </c>
      <c r="O15" s="143">
        <v>1542295638.3800001</v>
      </c>
      <c r="P15" s="143">
        <f t="shared" ref="P15:P17" si="3">((N15*((M15+K15+I15)/100)))-O15</f>
        <v>13408217686.420002</v>
      </c>
      <c r="Q15" s="167" t="str">
        <f>IF(P15&lt;'KR SLICITADO'!H17,"NO ADMISIBLE","ADMISIBLE")</f>
        <v>ADMISIBLE</v>
      </c>
      <c r="R15" s="146"/>
      <c r="S15" s="152"/>
      <c r="T15" s="31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</row>
    <row r="16" spans="1:256" ht="27.75" customHeight="1" thickBot="1">
      <c r="A16" s="128">
        <v>4</v>
      </c>
      <c r="B16" s="139" t="s">
        <v>68</v>
      </c>
      <c r="C16" s="129">
        <v>1</v>
      </c>
      <c r="D16" s="164">
        <v>1696059639</v>
      </c>
      <c r="E16" s="164">
        <v>1017758000</v>
      </c>
      <c r="F16" s="164">
        <v>121747000</v>
      </c>
      <c r="G16" s="142">
        <f>12238493739/781242</f>
        <v>15665.432399947775</v>
      </c>
      <c r="H16" s="154">
        <f t="shared" si="1"/>
        <v>8.3596146106269558</v>
      </c>
      <c r="I16" s="155">
        <f>IF(0&lt;=H16&gt;=1.5,LOOKUP(H16,VARIABLES!$B$5:$B$9,VARIABLES!$D$5:'VARIABLES'!$D$9))</f>
        <v>40</v>
      </c>
      <c r="J16" s="155">
        <v>2</v>
      </c>
      <c r="K16" s="155">
        <f>IF(0&lt;=J16&gt;=11.01,LOOKUP(J16,VARIABLES!$B$14:$B$17,VARIABLES!$D$14:'VARIABLES'!$D$17))</f>
        <v>20</v>
      </c>
      <c r="L16" s="156">
        <f>G16/'KR SLICITADO'!$H$16*C16</f>
        <v>38.852361520217464</v>
      </c>
      <c r="M16" s="155">
        <f>IF(0&lt;=L16&gt;=10.01,LOOKUP(L16,VARIABLES!$B$22:$B$25,VARIABLES!$D$22:'VARIABLES'!$D$25))</f>
        <v>120</v>
      </c>
      <c r="N16" s="143">
        <f t="shared" si="2"/>
        <v>1696059639</v>
      </c>
      <c r="O16" s="143">
        <v>0</v>
      </c>
      <c r="P16" s="143">
        <f t="shared" si="3"/>
        <v>3052907350.2000003</v>
      </c>
      <c r="Q16" s="167" t="str">
        <f>IF(P16&lt;'KR SLICITADO'!H18,"NO ADMISIBLE","ADMISIBLE")</f>
        <v>ADMISIBLE</v>
      </c>
      <c r="R16" s="146"/>
      <c r="S16" s="153"/>
      <c r="T16" s="31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</row>
    <row r="17" spans="1:256" ht="27.75" customHeight="1">
      <c r="A17" s="128">
        <v>5</v>
      </c>
      <c r="B17" s="139" t="s">
        <v>69</v>
      </c>
      <c r="C17" s="129">
        <v>1</v>
      </c>
      <c r="D17" s="164">
        <v>357896000</v>
      </c>
      <c r="E17" s="164">
        <v>263078164</v>
      </c>
      <c r="F17" s="164">
        <v>6934630</v>
      </c>
      <c r="G17" s="142">
        <f>9824912673.11/781242</f>
        <v>12576.016999994881</v>
      </c>
      <c r="H17" s="154">
        <f t="shared" si="1"/>
        <v>37.936871037099309</v>
      </c>
      <c r="I17" s="155">
        <f>IF(0&lt;=H17&gt;=1.5,LOOKUP(H17,VARIABLES!$B$5:$B$9,VARIABLES!$D$5:'VARIABLES'!$D$9))</f>
        <v>40</v>
      </c>
      <c r="J17" s="155">
        <v>6</v>
      </c>
      <c r="K17" s="155">
        <f>IF(0&lt;=J17&gt;=11.01,LOOKUP(J17,VARIABLES!$B$14:$B$17,VARIABLES!$D$14:'VARIABLES'!$D$17))</f>
        <v>30</v>
      </c>
      <c r="L17" s="156">
        <f>G17/'KR SLICITADO'!$H$16*C17</f>
        <v>31.190199318713393</v>
      </c>
      <c r="M17" s="155">
        <f>IF(0&lt;=L17&gt;=10.01,LOOKUP(L17,VARIABLES!$B$22:$B$25,VARIABLES!$D$22:'VARIABLES'!$D$25))</f>
        <v>120</v>
      </c>
      <c r="N17" s="143">
        <f t="shared" si="2"/>
        <v>357896000</v>
      </c>
      <c r="O17" s="143">
        <v>11281360.67</v>
      </c>
      <c r="P17" s="143">
        <f t="shared" si="3"/>
        <v>668721039.33000004</v>
      </c>
      <c r="Q17" s="167" t="str">
        <f>IF(P17&lt;'KR SLICITADO'!H19,"NO ADMISIBLE","ADMISIBLE")</f>
        <v>ADMISIBLE</v>
      </c>
      <c r="R17" s="133"/>
      <c r="S17" s="152"/>
      <c r="T17" s="31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</row>
    <row r="18" spans="1:256" ht="24.95" hidden="1" customHeight="1" thickBot="1">
      <c r="A18" s="128"/>
      <c r="B18" s="140"/>
      <c r="C18" s="130"/>
      <c r="D18" s="165"/>
      <c r="E18" s="131"/>
      <c r="F18" s="131"/>
      <c r="G18" s="142"/>
      <c r="H18" s="157"/>
      <c r="I18" s="158"/>
      <c r="J18" s="158"/>
      <c r="K18" s="158"/>
      <c r="L18" s="156"/>
      <c r="M18" s="158"/>
      <c r="N18" s="159"/>
      <c r="O18" s="143"/>
      <c r="P18" s="159"/>
      <c r="Q18" s="168"/>
      <c r="R18" s="147"/>
      <c r="S18" s="152"/>
    </row>
    <row r="19" spans="1:256" ht="24.95" hidden="1" customHeight="1" thickBot="1">
      <c r="A19" s="170"/>
      <c r="B19" s="171"/>
      <c r="C19" s="172"/>
      <c r="D19" s="175"/>
      <c r="E19" s="175"/>
      <c r="F19" s="175"/>
      <c r="G19" s="173"/>
      <c r="H19" s="176"/>
      <c r="I19" s="177"/>
      <c r="J19" s="177"/>
      <c r="K19" s="177"/>
      <c r="L19" s="187"/>
      <c r="M19" s="177"/>
      <c r="N19" s="178"/>
      <c r="O19" s="174"/>
      <c r="P19" s="178"/>
      <c r="Q19" s="169"/>
      <c r="R19" s="147"/>
      <c r="S19" s="153"/>
    </row>
    <row r="20" spans="1:256" ht="24.95" hidden="1" customHeight="1" thickBot="1">
      <c r="A20" s="128"/>
      <c r="B20" s="139"/>
      <c r="C20" s="130"/>
      <c r="D20" s="166"/>
      <c r="E20" s="134"/>
      <c r="F20" s="134"/>
      <c r="G20" s="163"/>
      <c r="H20" s="160"/>
      <c r="I20" s="161"/>
      <c r="J20" s="161"/>
      <c r="K20" s="161"/>
      <c r="L20" s="156"/>
      <c r="M20" s="161"/>
      <c r="N20" s="162"/>
      <c r="O20" s="162"/>
      <c r="P20" s="162"/>
      <c r="Q20" s="189"/>
      <c r="R20" s="147"/>
      <c r="S20" s="151"/>
    </row>
    <row r="21" spans="1:256" ht="24.95" hidden="1" customHeight="1" thickBot="1">
      <c r="A21" s="179"/>
      <c r="B21" s="180"/>
      <c r="C21" s="181"/>
      <c r="D21" s="175"/>
      <c r="E21" s="175"/>
      <c r="F21" s="175"/>
      <c r="G21" s="182"/>
      <c r="H21" s="176"/>
      <c r="I21" s="177"/>
      <c r="J21" s="177"/>
      <c r="K21" s="177"/>
      <c r="L21" s="187"/>
      <c r="M21" s="177"/>
      <c r="N21" s="178"/>
      <c r="O21" s="178"/>
      <c r="P21" s="178"/>
      <c r="Q21" s="169"/>
      <c r="R21" s="147"/>
      <c r="S21" s="151"/>
    </row>
    <row r="22" spans="1:256" ht="21" hidden="1" customHeight="1" thickBot="1">
      <c r="A22" s="128"/>
      <c r="B22" s="139"/>
      <c r="C22" s="141"/>
      <c r="D22" s="166"/>
      <c r="E22" s="134"/>
      <c r="F22" s="134"/>
      <c r="G22" s="163"/>
      <c r="H22" s="160"/>
      <c r="I22" s="161"/>
      <c r="J22" s="161"/>
      <c r="K22" s="161"/>
      <c r="L22" s="156"/>
      <c r="M22" s="161"/>
      <c r="N22" s="162"/>
      <c r="O22" s="162"/>
      <c r="P22" s="162"/>
      <c r="Q22" s="169"/>
      <c r="R22" s="147"/>
      <c r="S22" s="152"/>
    </row>
    <row r="23" spans="1:256" ht="21" hidden="1" customHeight="1" thickBot="1">
      <c r="A23" s="170"/>
      <c r="B23" s="171"/>
      <c r="C23" s="181"/>
      <c r="D23" s="175"/>
      <c r="E23" s="175"/>
      <c r="F23" s="175"/>
      <c r="G23" s="182"/>
      <c r="H23" s="176"/>
      <c r="I23" s="177"/>
      <c r="J23" s="177"/>
      <c r="K23" s="177"/>
      <c r="L23" s="187"/>
      <c r="M23" s="177"/>
      <c r="N23" s="178"/>
      <c r="O23" s="178"/>
      <c r="P23" s="178"/>
      <c r="Q23" s="169"/>
      <c r="R23" s="147"/>
      <c r="S23" s="188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</row>
    <row r="24" spans="1:256" ht="10.9" customHeight="1">
      <c r="G24" s="132"/>
      <c r="H24" s="16"/>
    </row>
  </sheetData>
  <sheetProtection algorithmName="SHA-512" hashValue="po4u8MT+c15YUrAkpE4/ED5romJ8q9CLvNKJwQvgMfWGVyddZOKlDUAS3mqNiz/Tx1wsGNywPlp68mhkCMCgIw==" saltValue="ClhltJUctXWWimBJ6aDZlQ==" spinCount="100000" sheet="1" objects="1" scenarios="1"/>
  <mergeCells count="10">
    <mergeCell ref="A1:Q1"/>
    <mergeCell ref="A2:Q2"/>
    <mergeCell ref="A3:Q3"/>
    <mergeCell ref="A4:Q4"/>
    <mergeCell ref="A5:Q5"/>
    <mergeCell ref="A6:Q6"/>
    <mergeCell ref="A7:Q7"/>
    <mergeCell ref="H9:Q9"/>
    <mergeCell ref="B10:B11"/>
    <mergeCell ref="Q10:Q11"/>
  </mergeCells>
  <phoneticPr fontId="16" type="noConversion"/>
  <conditionalFormatting sqref="A10:Q10 A11 C11:Q11">
    <cfRule type="cellIs" dxfId="88" priority="1798" stopIfTrue="1" operator="greaterThan">
      <formula>0</formula>
    </cfRule>
  </conditionalFormatting>
  <conditionalFormatting sqref="G20:K23 H18:K19 D19:E23 F19:F20 M18:N19 M20:O23 L18:L23 H13:O17">
    <cfRule type="cellIs" dxfId="87" priority="837" stopIfTrue="1" operator="equal">
      <formula>1</formula>
    </cfRule>
  </conditionalFormatting>
  <conditionalFormatting sqref="D13:D17">
    <cfRule type="cellIs" dxfId="86" priority="826" stopIfTrue="1" operator="equal">
      <formula>1</formula>
    </cfRule>
  </conditionalFormatting>
  <conditionalFormatting sqref="D13:D17">
    <cfRule type="cellIs" dxfId="85" priority="827" stopIfTrue="1" operator="equal">
      <formula>1</formula>
    </cfRule>
  </conditionalFormatting>
  <conditionalFormatting sqref="D18">
    <cfRule type="cellIs" dxfId="84" priority="269" stopIfTrue="1" operator="equal">
      <formula>1</formula>
    </cfRule>
  </conditionalFormatting>
  <conditionalFormatting sqref="D18">
    <cfRule type="cellIs" dxfId="83" priority="268" stopIfTrue="1" operator="equal">
      <formula>1</formula>
    </cfRule>
  </conditionalFormatting>
  <conditionalFormatting sqref="E18">
    <cfRule type="cellIs" dxfId="82" priority="230" stopIfTrue="1" operator="equal">
      <formula>1</formula>
    </cfRule>
  </conditionalFormatting>
  <conditionalFormatting sqref="E18">
    <cfRule type="cellIs" dxfId="81" priority="229" stopIfTrue="1" operator="equal">
      <formula>1</formula>
    </cfRule>
  </conditionalFormatting>
  <conditionalFormatting sqref="E18">
    <cfRule type="cellIs" dxfId="80" priority="228" stopIfTrue="1" operator="equal">
      <formula>1</formula>
    </cfRule>
  </conditionalFormatting>
  <conditionalFormatting sqref="E18">
    <cfRule type="cellIs" dxfId="79" priority="227" stopIfTrue="1" operator="equal">
      <formula>1</formula>
    </cfRule>
  </conditionalFormatting>
  <conditionalFormatting sqref="E18">
    <cfRule type="cellIs" dxfId="78" priority="226" stopIfTrue="1" operator="equal">
      <formula>1</formula>
    </cfRule>
  </conditionalFormatting>
  <conditionalFormatting sqref="E18">
    <cfRule type="cellIs" dxfId="77" priority="225" stopIfTrue="1" operator="equal">
      <formula>1</formula>
    </cfRule>
  </conditionalFormatting>
  <conditionalFormatting sqref="E18">
    <cfRule type="cellIs" dxfId="76" priority="224" stopIfTrue="1" operator="equal">
      <formula>1</formula>
    </cfRule>
  </conditionalFormatting>
  <conditionalFormatting sqref="E18">
    <cfRule type="cellIs" dxfId="75" priority="223" stopIfTrue="1" operator="equal">
      <formula>1</formula>
    </cfRule>
  </conditionalFormatting>
  <conditionalFormatting sqref="F18">
    <cfRule type="cellIs" dxfId="74" priority="210" stopIfTrue="1" operator="equal">
      <formula>1</formula>
    </cfRule>
  </conditionalFormatting>
  <conditionalFormatting sqref="F18">
    <cfRule type="cellIs" dxfId="73" priority="207" stopIfTrue="1" operator="equal">
      <formula>1</formula>
    </cfRule>
  </conditionalFormatting>
  <conditionalFormatting sqref="F18">
    <cfRule type="cellIs" dxfId="72" priority="209" stopIfTrue="1" operator="equal">
      <formula>1</formula>
    </cfRule>
  </conditionalFormatting>
  <conditionalFormatting sqref="F18">
    <cfRule type="cellIs" dxfId="71" priority="208" stopIfTrue="1" operator="equal">
      <formula>1</formula>
    </cfRule>
  </conditionalFormatting>
  <conditionalFormatting sqref="F18">
    <cfRule type="cellIs" dxfId="70" priority="206" stopIfTrue="1" operator="equal">
      <formula>1</formula>
    </cfRule>
  </conditionalFormatting>
  <conditionalFormatting sqref="F18">
    <cfRule type="cellIs" dxfId="69" priority="205" stopIfTrue="1" operator="equal">
      <formula>1</formula>
    </cfRule>
  </conditionalFormatting>
  <conditionalFormatting sqref="F18">
    <cfRule type="cellIs" dxfId="68" priority="204" stopIfTrue="1" operator="equal">
      <formula>1</formula>
    </cfRule>
  </conditionalFormatting>
  <conditionalFormatting sqref="F18">
    <cfRule type="cellIs" dxfId="67" priority="203" stopIfTrue="1" operator="equal">
      <formula>1</formula>
    </cfRule>
  </conditionalFormatting>
  <conditionalFormatting sqref="F18">
    <cfRule type="cellIs" dxfId="66" priority="202" stopIfTrue="1" operator="equal">
      <formula>1</formula>
    </cfRule>
  </conditionalFormatting>
  <conditionalFormatting sqref="F18">
    <cfRule type="cellIs" dxfId="65" priority="201" stopIfTrue="1" operator="equal">
      <formula>1</formula>
    </cfRule>
  </conditionalFormatting>
  <conditionalFormatting sqref="F18">
    <cfRule type="cellIs" dxfId="64" priority="200" stopIfTrue="1" operator="equal">
      <formula>1</formula>
    </cfRule>
  </conditionalFormatting>
  <conditionalFormatting sqref="F18">
    <cfRule type="cellIs" dxfId="63" priority="199" stopIfTrue="1" operator="equal">
      <formula>1</formula>
    </cfRule>
  </conditionalFormatting>
  <conditionalFormatting sqref="F18">
    <cfRule type="cellIs" dxfId="62" priority="198" stopIfTrue="1" operator="equal">
      <formula>1</formula>
    </cfRule>
  </conditionalFormatting>
  <conditionalFormatting sqref="F18">
    <cfRule type="cellIs" dxfId="61" priority="197" stopIfTrue="1" operator="equal">
      <formula>1</formula>
    </cfRule>
  </conditionalFormatting>
  <conditionalFormatting sqref="F18">
    <cfRule type="cellIs" dxfId="60" priority="196" stopIfTrue="1" operator="equal">
      <formula>1</formula>
    </cfRule>
  </conditionalFormatting>
  <conditionalFormatting sqref="F18">
    <cfRule type="cellIs" dxfId="59" priority="195" stopIfTrue="1" operator="equal">
      <formula>1</formula>
    </cfRule>
  </conditionalFormatting>
  <conditionalFormatting sqref="F18">
    <cfRule type="cellIs" dxfId="58" priority="194" stopIfTrue="1" operator="equal">
      <formula>1</formula>
    </cfRule>
  </conditionalFormatting>
  <conditionalFormatting sqref="F18">
    <cfRule type="cellIs" dxfId="57" priority="193" stopIfTrue="1" operator="equal">
      <formula>1</formula>
    </cfRule>
  </conditionalFormatting>
  <conditionalFormatting sqref="F18">
    <cfRule type="cellIs" dxfId="56" priority="192" stopIfTrue="1" operator="equal">
      <formula>1</formula>
    </cfRule>
  </conditionalFormatting>
  <conditionalFormatting sqref="F18">
    <cfRule type="cellIs" dxfId="55" priority="191" stopIfTrue="1" operator="equal">
      <formula>1</formula>
    </cfRule>
  </conditionalFormatting>
  <conditionalFormatting sqref="F22:F23">
    <cfRule type="cellIs" dxfId="54" priority="154" stopIfTrue="1" operator="equal">
      <formula>1</formula>
    </cfRule>
  </conditionalFormatting>
  <conditionalFormatting sqref="F22:F23">
    <cfRule type="cellIs" dxfId="53" priority="151" stopIfTrue="1" operator="equal">
      <formula>1</formula>
    </cfRule>
  </conditionalFormatting>
  <conditionalFormatting sqref="F22:F23">
    <cfRule type="cellIs" dxfId="52" priority="153" stopIfTrue="1" operator="equal">
      <formula>1</formula>
    </cfRule>
  </conditionalFormatting>
  <conditionalFormatting sqref="F22:F23">
    <cfRule type="cellIs" dxfId="51" priority="152" stopIfTrue="1" operator="equal">
      <formula>1</formula>
    </cfRule>
  </conditionalFormatting>
  <conditionalFormatting sqref="F22:F23">
    <cfRule type="cellIs" dxfId="50" priority="150" stopIfTrue="1" operator="equal">
      <formula>1</formula>
    </cfRule>
  </conditionalFormatting>
  <conditionalFormatting sqref="F22:F23">
    <cfRule type="cellIs" dxfId="49" priority="149" stopIfTrue="1" operator="equal">
      <formula>1</formula>
    </cfRule>
  </conditionalFormatting>
  <conditionalFormatting sqref="F22:F23">
    <cfRule type="cellIs" dxfId="48" priority="148" stopIfTrue="1" operator="equal">
      <formula>1</formula>
    </cfRule>
  </conditionalFormatting>
  <conditionalFormatting sqref="F22:F23">
    <cfRule type="cellIs" dxfId="47" priority="147" stopIfTrue="1" operator="equal">
      <formula>1</formula>
    </cfRule>
  </conditionalFormatting>
  <conditionalFormatting sqref="F22:F23">
    <cfRule type="cellIs" dxfId="46" priority="146" stopIfTrue="1" operator="equal">
      <formula>1</formula>
    </cfRule>
  </conditionalFormatting>
  <conditionalFormatting sqref="F22:F23">
    <cfRule type="cellIs" dxfId="45" priority="145" stopIfTrue="1" operator="equal">
      <formula>1</formula>
    </cfRule>
  </conditionalFormatting>
  <conditionalFormatting sqref="F22:F23">
    <cfRule type="cellIs" dxfId="44" priority="144" stopIfTrue="1" operator="equal">
      <formula>1</formula>
    </cfRule>
  </conditionalFormatting>
  <conditionalFormatting sqref="F22:F23">
    <cfRule type="cellIs" dxfId="43" priority="143" stopIfTrue="1" operator="equal">
      <formula>1</formula>
    </cfRule>
  </conditionalFormatting>
  <conditionalFormatting sqref="F22:F23">
    <cfRule type="cellIs" dxfId="42" priority="142" stopIfTrue="1" operator="equal">
      <formula>1</formula>
    </cfRule>
  </conditionalFormatting>
  <conditionalFormatting sqref="F22:F23">
    <cfRule type="cellIs" dxfId="41" priority="141" stopIfTrue="1" operator="equal">
      <formula>1</formula>
    </cfRule>
  </conditionalFormatting>
  <conditionalFormatting sqref="F22:F23">
    <cfRule type="cellIs" dxfId="40" priority="140" stopIfTrue="1" operator="equal">
      <formula>1</formula>
    </cfRule>
  </conditionalFormatting>
  <conditionalFormatting sqref="F22:F23">
    <cfRule type="cellIs" dxfId="39" priority="139" stopIfTrue="1" operator="equal">
      <formula>1</formula>
    </cfRule>
  </conditionalFormatting>
  <conditionalFormatting sqref="F22:F23">
    <cfRule type="cellIs" dxfId="38" priority="138" stopIfTrue="1" operator="equal">
      <formula>1</formula>
    </cfRule>
  </conditionalFormatting>
  <conditionalFormatting sqref="F22:F23">
    <cfRule type="cellIs" dxfId="37" priority="137" stopIfTrue="1" operator="equal">
      <formula>1</formula>
    </cfRule>
  </conditionalFormatting>
  <conditionalFormatting sqref="F22:F23">
    <cfRule type="cellIs" dxfId="36" priority="136" stopIfTrue="1" operator="equal">
      <formula>1</formula>
    </cfRule>
  </conditionalFormatting>
  <conditionalFormatting sqref="F22:F23">
    <cfRule type="cellIs" dxfId="35" priority="135" stopIfTrue="1" operator="equal">
      <formula>1</formula>
    </cfRule>
  </conditionalFormatting>
  <conditionalFormatting sqref="A13:A21">
    <cfRule type="expression" dxfId="34" priority="86" stopIfTrue="1">
      <formula>IF(#REF!-INT(#REF!)&gt;0,TRUE,FALSE)</formula>
    </cfRule>
  </conditionalFormatting>
  <conditionalFormatting sqref="A22:A23">
    <cfRule type="expression" dxfId="33" priority="85" stopIfTrue="1">
      <formula>IF(#REF!-INT(#REF!)&gt;0,TRUE,FALSE)</formula>
    </cfRule>
  </conditionalFormatting>
  <conditionalFormatting sqref="C13:C17">
    <cfRule type="expression" dxfId="32" priority="84" stopIfTrue="1">
      <formula>IF(#REF!-INT(#REF!)&gt;0,TRUE,FALSE)</formula>
    </cfRule>
  </conditionalFormatting>
  <conditionalFormatting sqref="C18:C23">
    <cfRule type="expression" dxfId="31" priority="83" stopIfTrue="1">
      <formula>IF(#REF!-INT(#REF!)&gt;0,TRUE,FALSE)</formula>
    </cfRule>
  </conditionalFormatting>
  <conditionalFormatting sqref="G13:G17">
    <cfRule type="cellIs" dxfId="30" priority="82" stopIfTrue="1" operator="equal">
      <formula>1</formula>
    </cfRule>
  </conditionalFormatting>
  <conditionalFormatting sqref="O18:O19">
    <cfRule type="cellIs" dxfId="29" priority="69" stopIfTrue="1" operator="equal">
      <formula>1</formula>
    </cfRule>
  </conditionalFormatting>
  <conditionalFormatting sqref="G18:G19">
    <cfRule type="cellIs" dxfId="28" priority="72" stopIfTrue="1" operator="equal">
      <formula>1</formula>
    </cfRule>
  </conditionalFormatting>
  <conditionalFormatting sqref="F21">
    <cfRule type="cellIs" dxfId="27" priority="59" stopIfTrue="1" operator="equal">
      <formula>1</formula>
    </cfRule>
  </conditionalFormatting>
  <conditionalFormatting sqref="F21">
    <cfRule type="cellIs" dxfId="26" priority="58" stopIfTrue="1" operator="equal">
      <formula>1</formula>
    </cfRule>
  </conditionalFormatting>
  <conditionalFormatting sqref="F21">
    <cfRule type="cellIs" dxfId="25" priority="60" stopIfTrue="1" operator="equal">
      <formula>1</formula>
    </cfRule>
  </conditionalFormatting>
  <conditionalFormatting sqref="F21">
    <cfRule type="cellIs" dxfId="24" priority="57" stopIfTrue="1" operator="equal">
      <formula>1</formula>
    </cfRule>
  </conditionalFormatting>
  <conditionalFormatting sqref="F21">
    <cfRule type="cellIs" dxfId="23" priority="56" stopIfTrue="1" operator="equal">
      <formula>1</formula>
    </cfRule>
  </conditionalFormatting>
  <conditionalFormatting sqref="F21">
    <cfRule type="cellIs" dxfId="22" priority="55" stopIfTrue="1" operator="equal">
      <formula>1</formula>
    </cfRule>
  </conditionalFormatting>
  <conditionalFormatting sqref="F21">
    <cfRule type="cellIs" dxfId="21" priority="54" stopIfTrue="1" operator="equal">
      <formula>1</formula>
    </cfRule>
  </conditionalFormatting>
  <conditionalFormatting sqref="F21">
    <cfRule type="cellIs" dxfId="20" priority="53" stopIfTrue="1" operator="equal">
      <formula>1</formula>
    </cfRule>
  </conditionalFormatting>
  <conditionalFormatting sqref="F21">
    <cfRule type="cellIs" dxfId="19" priority="52" stopIfTrue="1" operator="equal">
      <formula>1</formula>
    </cfRule>
  </conditionalFormatting>
  <conditionalFormatting sqref="F21">
    <cfRule type="cellIs" dxfId="18" priority="51" stopIfTrue="1" operator="equal">
      <formula>1</formula>
    </cfRule>
  </conditionalFormatting>
  <conditionalFormatting sqref="F21">
    <cfRule type="cellIs" dxfId="17" priority="50" stopIfTrue="1" operator="equal">
      <formula>1</formula>
    </cfRule>
  </conditionalFormatting>
  <conditionalFormatting sqref="F21">
    <cfRule type="cellIs" dxfId="16" priority="49" stopIfTrue="1" operator="equal">
      <formula>1</formula>
    </cfRule>
  </conditionalFormatting>
  <conditionalFormatting sqref="F21">
    <cfRule type="cellIs" dxfId="15" priority="48" stopIfTrue="1" operator="equal">
      <formula>1</formula>
    </cfRule>
  </conditionalFormatting>
  <conditionalFormatting sqref="F21">
    <cfRule type="cellIs" dxfId="14" priority="47" stopIfTrue="1" operator="equal">
      <formula>1</formula>
    </cfRule>
  </conditionalFormatting>
  <conditionalFormatting sqref="F21">
    <cfRule type="cellIs" dxfId="13" priority="46" stopIfTrue="1" operator="equal">
      <formula>1</formula>
    </cfRule>
  </conditionalFormatting>
  <conditionalFormatting sqref="F21">
    <cfRule type="cellIs" dxfId="12" priority="45" stopIfTrue="1" operator="equal">
      <formula>1</formula>
    </cfRule>
  </conditionalFormatting>
  <conditionalFormatting sqref="F21">
    <cfRule type="cellIs" dxfId="11" priority="44" stopIfTrue="1" operator="equal">
      <formula>1</formula>
    </cfRule>
  </conditionalFormatting>
  <conditionalFormatting sqref="F21">
    <cfRule type="cellIs" dxfId="10" priority="43" stopIfTrue="1" operator="equal">
      <formula>1</formula>
    </cfRule>
  </conditionalFormatting>
  <conditionalFormatting sqref="F21">
    <cfRule type="cellIs" dxfId="9" priority="42" stopIfTrue="1" operator="equal">
      <formula>1</formula>
    </cfRule>
  </conditionalFormatting>
  <conditionalFormatting sqref="F21">
    <cfRule type="cellIs" dxfId="8" priority="41" stopIfTrue="1" operator="equal">
      <formula>1</formula>
    </cfRule>
  </conditionalFormatting>
  <conditionalFormatting sqref="E13:F17">
    <cfRule type="cellIs" dxfId="7" priority="1" stopIfTrue="1" operator="equal">
      <formula>1</formula>
    </cfRule>
  </conditionalFormatting>
  <conditionalFormatting sqref="E13:F17">
    <cfRule type="cellIs" dxfId="6" priority="2" stopIfTrue="1" operator="equal">
      <formula>1</formula>
    </cfRule>
  </conditionalFormatting>
  <dataValidations disablePrompts="1" count="1">
    <dataValidation type="list" allowBlank="1" showInputMessage="1" showErrorMessage="1" sqref="C13:C23">
      <formula1>prueba</formula1>
    </dataValidation>
  </dataValidations>
  <pageMargins left="0.74803149606299213" right="0.74803149606299213" top="0.98425196850393704" bottom="0.98425196850393704" header="0.51181102362204722" footer="0.51181102362204722"/>
  <pageSetup paperSize="9" scale="40" orientation="landscape" r:id="rId1"/>
  <headerFooter>
    <oddFooter>&amp;L&amp;"Helvetica,Regular"&amp;12&amp;K000000	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5"/>
  <sheetViews>
    <sheetView showGridLines="0" workbookViewId="0">
      <selection activeCell="E12" sqref="E12"/>
    </sheetView>
  </sheetViews>
  <sheetFormatPr baseColWidth="10" defaultColWidth="8.09765625" defaultRowHeight="12" customHeight="1"/>
  <cols>
    <col min="1" max="1" width="5.59765625" style="7" customWidth="1"/>
    <col min="2" max="2" width="9.5" style="7" customWidth="1"/>
    <col min="3" max="3" width="8.796875" style="7" customWidth="1"/>
    <col min="4" max="4" width="9.5" style="7" customWidth="1"/>
    <col min="5" max="256" width="8.09765625" style="7" customWidth="1"/>
  </cols>
  <sheetData>
    <row r="1" spans="1:7" ht="15.75" customHeight="1">
      <c r="A1" s="2"/>
      <c r="B1" s="2"/>
      <c r="C1" s="2"/>
      <c r="D1" s="2"/>
      <c r="E1" s="2"/>
    </row>
    <row r="2" spans="1:7" ht="16.149999999999999" customHeight="1">
      <c r="A2" s="2"/>
      <c r="B2" s="8" t="s">
        <v>8</v>
      </c>
      <c r="C2" s="2"/>
      <c r="D2" s="2"/>
      <c r="E2" s="2"/>
    </row>
    <row r="3" spans="1:7" ht="16.149999999999999" customHeight="1">
      <c r="A3" s="2"/>
      <c r="B3" s="9"/>
      <c r="C3" s="9"/>
      <c r="D3" s="9"/>
      <c r="E3" s="2"/>
    </row>
    <row r="4" spans="1:7" ht="28.15" customHeight="1">
      <c r="A4" s="10"/>
      <c r="B4" s="11" t="s">
        <v>25</v>
      </c>
      <c r="C4" s="11" t="s">
        <v>26</v>
      </c>
      <c r="D4" s="11" t="s">
        <v>9</v>
      </c>
      <c r="E4" s="3"/>
    </row>
    <row r="5" spans="1:7" ht="16.899999999999999" customHeight="1">
      <c r="A5" s="10"/>
      <c r="B5" s="12">
        <v>0</v>
      </c>
      <c r="C5" s="12">
        <v>0.5</v>
      </c>
      <c r="D5" s="12">
        <v>20</v>
      </c>
      <c r="E5" s="3"/>
    </row>
    <row r="6" spans="1:7" ht="16.899999999999999" customHeight="1">
      <c r="A6" s="10"/>
      <c r="B6" s="12">
        <v>0.5</v>
      </c>
      <c r="C6" s="12">
        <v>0.75</v>
      </c>
      <c r="D6" s="12">
        <v>25</v>
      </c>
      <c r="E6" s="3"/>
    </row>
    <row r="7" spans="1:7" ht="16.899999999999999" customHeight="1">
      <c r="A7" s="10"/>
      <c r="B7" s="12">
        <v>0.75</v>
      </c>
      <c r="C7" s="12">
        <v>1</v>
      </c>
      <c r="D7" s="12">
        <v>30</v>
      </c>
      <c r="E7" s="3"/>
    </row>
    <row r="8" spans="1:7" ht="16.899999999999999" customHeight="1">
      <c r="A8" s="10"/>
      <c r="B8" s="12">
        <v>1</v>
      </c>
      <c r="C8" s="12">
        <v>1.5</v>
      </c>
      <c r="D8" s="12">
        <v>35</v>
      </c>
      <c r="E8" s="3"/>
    </row>
    <row r="9" spans="1:7" ht="16.899999999999999" customHeight="1">
      <c r="A9" s="10"/>
      <c r="B9" s="12">
        <v>1.5</v>
      </c>
      <c r="C9" s="12">
        <v>1.51</v>
      </c>
      <c r="D9" s="12">
        <v>40</v>
      </c>
      <c r="E9" s="3"/>
    </row>
    <row r="10" spans="1:7" ht="16.149999999999999" customHeight="1">
      <c r="A10" s="2"/>
      <c r="B10" s="4"/>
      <c r="C10" s="4"/>
      <c r="D10" s="4"/>
      <c r="E10" s="2"/>
    </row>
    <row r="11" spans="1:7" ht="15.75" customHeight="1">
      <c r="A11" s="2"/>
      <c r="B11" s="2"/>
      <c r="C11" s="2"/>
      <c r="D11" s="2"/>
      <c r="E11" s="2"/>
    </row>
    <row r="12" spans="1:7" ht="16.5" customHeight="1">
      <c r="A12" s="2"/>
      <c r="B12" s="13" t="s">
        <v>10</v>
      </c>
      <c r="C12" s="9"/>
      <c r="D12" s="9"/>
      <c r="E12" s="2"/>
    </row>
    <row r="13" spans="1:7" ht="16.899999999999999" customHeight="1">
      <c r="A13" s="10"/>
      <c r="B13" s="11" t="s">
        <v>27</v>
      </c>
      <c r="C13" s="11" t="s">
        <v>28</v>
      </c>
      <c r="D13" s="11" t="s">
        <v>9</v>
      </c>
      <c r="E13" s="3"/>
    </row>
    <row r="14" spans="1:7" ht="16.899999999999999" customHeight="1">
      <c r="A14" s="10"/>
      <c r="B14" s="11">
        <v>0</v>
      </c>
      <c r="C14" s="11">
        <v>0</v>
      </c>
      <c r="D14" s="11">
        <v>0</v>
      </c>
      <c r="E14" s="3"/>
    </row>
    <row r="15" spans="1:7" ht="16.899999999999999" customHeight="1">
      <c r="A15" s="10"/>
      <c r="B15" s="27">
        <v>1</v>
      </c>
      <c r="C15" s="12">
        <v>5</v>
      </c>
      <c r="D15" s="12">
        <v>20</v>
      </c>
      <c r="E15" s="3"/>
      <c r="G15" s="16"/>
    </row>
    <row r="16" spans="1:7" ht="16.899999999999999" customHeight="1">
      <c r="A16" s="10"/>
      <c r="B16" s="12">
        <v>6</v>
      </c>
      <c r="C16" s="12">
        <v>10</v>
      </c>
      <c r="D16" s="12">
        <v>30</v>
      </c>
      <c r="E16" s="3"/>
      <c r="G16" s="16"/>
    </row>
    <row r="17" spans="1:7" ht="16.899999999999999" customHeight="1">
      <c r="A17" s="10"/>
      <c r="B17" s="12">
        <v>11</v>
      </c>
      <c r="C17" s="12">
        <v>11.01</v>
      </c>
      <c r="D17" s="12">
        <v>40</v>
      </c>
      <c r="E17" s="3"/>
      <c r="G17" s="16"/>
    </row>
    <row r="18" spans="1:7" ht="16.149999999999999" customHeight="1">
      <c r="A18" s="2"/>
      <c r="B18" s="26"/>
      <c r="C18" s="4"/>
      <c r="D18" s="4"/>
      <c r="E18" s="2"/>
      <c r="G18" s="16"/>
    </row>
    <row r="19" spans="1:7" ht="16.149999999999999" customHeight="1">
      <c r="A19" s="2"/>
      <c r="B19" s="8" t="s">
        <v>29</v>
      </c>
      <c r="C19" s="2"/>
      <c r="D19" s="2"/>
      <c r="E19" s="2"/>
      <c r="G19" s="16"/>
    </row>
    <row r="20" spans="1:7" ht="16.149999999999999" customHeight="1">
      <c r="A20" s="2"/>
      <c r="B20" s="25"/>
      <c r="C20" s="9"/>
      <c r="D20" s="9"/>
      <c r="E20" s="2"/>
      <c r="G20" s="16"/>
    </row>
    <row r="21" spans="1:7" ht="34.15" customHeight="1">
      <c r="A21" s="10"/>
      <c r="B21" s="14" t="s">
        <v>25</v>
      </c>
      <c r="C21" s="14" t="s">
        <v>26</v>
      </c>
      <c r="D21" s="14" t="s">
        <v>9</v>
      </c>
      <c r="E21" s="3"/>
      <c r="G21" s="16"/>
    </row>
    <row r="22" spans="1:7" ht="19.899999999999999" customHeight="1">
      <c r="A22" s="10"/>
      <c r="B22" s="15">
        <v>0</v>
      </c>
      <c r="C22" s="15">
        <v>3</v>
      </c>
      <c r="D22" s="15">
        <v>60</v>
      </c>
      <c r="E22" s="3"/>
      <c r="G22" s="16"/>
    </row>
    <row r="23" spans="1:7" ht="19.899999999999999" customHeight="1">
      <c r="A23" s="10"/>
      <c r="B23" s="15">
        <v>3</v>
      </c>
      <c r="C23" s="15">
        <v>6</v>
      </c>
      <c r="D23" s="15">
        <v>80</v>
      </c>
      <c r="E23" s="3"/>
      <c r="G23" s="16"/>
    </row>
    <row r="24" spans="1:7" ht="19.899999999999999" customHeight="1">
      <c r="A24" s="10"/>
      <c r="B24" s="15">
        <v>6</v>
      </c>
      <c r="C24" s="15">
        <v>10</v>
      </c>
      <c r="D24" s="15">
        <v>100</v>
      </c>
      <c r="E24" s="3"/>
      <c r="G24" s="16"/>
    </row>
    <row r="25" spans="1:7" ht="19.899999999999999" customHeight="1">
      <c r="A25" s="10"/>
      <c r="B25" s="15">
        <v>10</v>
      </c>
      <c r="C25" s="15">
        <v>10.01</v>
      </c>
      <c r="D25" s="15">
        <v>120</v>
      </c>
      <c r="E25" s="3"/>
      <c r="G25" s="16"/>
    </row>
    <row r="26" spans="1:7" ht="12" customHeight="1">
      <c r="G26" s="16"/>
    </row>
    <row r="27" spans="1:7" ht="12" customHeight="1">
      <c r="B27" s="28"/>
      <c r="G27" s="16"/>
    </row>
    <row r="28" spans="1:7" ht="12" customHeight="1">
      <c r="G28" s="16"/>
    </row>
    <row r="29" spans="1:7" ht="12" customHeight="1">
      <c r="G29" s="16"/>
    </row>
    <row r="30" spans="1:7" ht="12" customHeight="1">
      <c r="G30" s="16"/>
    </row>
    <row r="31" spans="1:7" ht="12" customHeight="1">
      <c r="G31" s="16"/>
    </row>
    <row r="32" spans="1:7" ht="12" customHeight="1">
      <c r="G32" s="16"/>
    </row>
    <row r="33" spans="2:7" ht="12" customHeight="1">
      <c r="G33" s="16"/>
    </row>
    <row r="34" spans="2:7" ht="12" customHeight="1">
      <c r="B34" s="28"/>
      <c r="G34" s="16"/>
    </row>
    <row r="35" spans="2:7" ht="12" customHeight="1">
      <c r="G35" s="16"/>
    </row>
  </sheetData>
  <sheetProtection algorithmName="SHA-512" hashValue="2S9yap5lTzXRKaLPrzZzMYG96Af3ThadHQlB5kyxEzENJOpAAJFLs1oi7ioFRSPdBMHWluezXhsiWGZuwhzd5w==" saltValue="Ee981kQAmrtzKA4PMMrIoA==" spinCount="100000" sheet="1" objects="1" scenarios="1"/>
  <pageMargins left="0.75" right="0.75" top="1" bottom="1" header="0.5" footer="0.5"/>
  <pageSetup orientation="landscape" r:id="rId1"/>
  <headerFooter>
    <oddFooter>&amp;L&amp;"Helvetica,Regular"&amp;12&amp;K000000	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02"/>
  <sheetViews>
    <sheetView defaultGridColor="0" topLeftCell="A28" colorId="12" workbookViewId="0">
      <selection activeCell="D40" sqref="D40"/>
    </sheetView>
  </sheetViews>
  <sheetFormatPr baseColWidth="10" defaultColWidth="8.09765625" defaultRowHeight="12" customHeight="1"/>
  <cols>
    <col min="1" max="1" width="8.09765625" style="1" customWidth="1"/>
    <col min="2" max="2" width="1.59765625" style="1" customWidth="1"/>
    <col min="3" max="3" width="10.59765625" style="1" customWidth="1"/>
    <col min="4" max="5" width="8.09765625" style="1" customWidth="1"/>
    <col min="6" max="6" width="8.59765625" style="17" customWidth="1"/>
    <col min="7" max="7" width="11.5" style="17" customWidth="1"/>
    <col min="8" max="8" width="11.09765625" style="1" customWidth="1"/>
    <col min="9" max="216" width="8.09765625" style="1" customWidth="1"/>
    <col min="217" max="256" width="8.09765625" style="16" customWidth="1"/>
  </cols>
  <sheetData>
    <row r="1" spans="1:5" s="8" customFormat="1" ht="15.75" customHeight="1">
      <c r="A1" s="215" t="s">
        <v>31</v>
      </c>
      <c r="B1" s="216"/>
      <c r="C1" s="216"/>
      <c r="D1" s="18" t="s">
        <v>30</v>
      </c>
    </row>
    <row r="2" spans="1:5" s="8" customFormat="1" ht="16.149999999999999" customHeight="1">
      <c r="A2" s="19">
        <v>29222</v>
      </c>
      <c r="B2" s="20"/>
      <c r="C2" s="20">
        <v>29587</v>
      </c>
      <c r="D2" s="21">
        <v>4500</v>
      </c>
      <c r="E2" s="22"/>
    </row>
    <row r="3" spans="1:5" s="8" customFormat="1" ht="16.149999999999999" customHeight="1">
      <c r="A3" s="20">
        <v>29588</v>
      </c>
      <c r="B3" s="20"/>
      <c r="C3" s="20">
        <v>29952</v>
      </c>
      <c r="D3" s="21">
        <v>5700</v>
      </c>
      <c r="E3" s="22">
        <f t="shared" ref="E3:E36" si="0">D3/D2-1</f>
        <v>0.26666666666666661</v>
      </c>
    </row>
    <row r="4" spans="1:5" s="8" customFormat="1" ht="16.149999999999999" customHeight="1">
      <c r="A4" s="20">
        <v>29953</v>
      </c>
      <c r="B4" s="20"/>
      <c r="C4" s="20">
        <v>30317</v>
      </c>
      <c r="D4" s="21">
        <v>7410</v>
      </c>
      <c r="E4" s="22">
        <f t="shared" si="0"/>
        <v>0.30000000000000004</v>
      </c>
    </row>
    <row r="5" spans="1:5" s="8" customFormat="1" ht="16.149999999999999" customHeight="1">
      <c r="A5" s="20">
        <v>30318</v>
      </c>
      <c r="B5" s="20"/>
      <c r="C5" s="20">
        <v>30682</v>
      </c>
      <c r="D5" s="21">
        <v>9261</v>
      </c>
      <c r="E5" s="22">
        <f t="shared" si="0"/>
        <v>0.24979757085020249</v>
      </c>
    </row>
    <row r="6" spans="1:5" s="8" customFormat="1" ht="16.149999999999999" customHeight="1">
      <c r="A6" s="20">
        <v>30683</v>
      </c>
      <c r="B6" s="20"/>
      <c r="C6" s="20">
        <v>31048</v>
      </c>
      <c r="D6" s="21">
        <v>11298</v>
      </c>
      <c r="E6" s="22">
        <f t="shared" si="0"/>
        <v>0.21995464852607705</v>
      </c>
    </row>
    <row r="7" spans="1:5" s="8" customFormat="1" ht="16.149999999999999" customHeight="1">
      <c r="A7" s="19">
        <v>31049</v>
      </c>
      <c r="B7" s="20"/>
      <c r="C7" s="20">
        <v>31413</v>
      </c>
      <c r="D7" s="21">
        <v>13557.6</v>
      </c>
      <c r="E7" s="22">
        <f t="shared" si="0"/>
        <v>0.19999999999999996</v>
      </c>
    </row>
    <row r="8" spans="1:5" s="8" customFormat="1" ht="16.149999999999999" customHeight="1">
      <c r="A8" s="20">
        <v>31414</v>
      </c>
      <c r="B8" s="20"/>
      <c r="C8" s="20">
        <v>31778</v>
      </c>
      <c r="D8" s="21">
        <v>16611.400000000001</v>
      </c>
      <c r="E8" s="22">
        <f t="shared" si="0"/>
        <v>0.22524635628724865</v>
      </c>
    </row>
    <row r="9" spans="1:5" s="8" customFormat="1" ht="16.149999999999999" customHeight="1">
      <c r="A9" s="20">
        <v>31779</v>
      </c>
      <c r="B9" s="20"/>
      <c r="C9" s="20">
        <v>32143</v>
      </c>
      <c r="D9" s="21">
        <v>20509.8</v>
      </c>
      <c r="E9" s="22">
        <f t="shared" si="0"/>
        <v>0.23468220619574498</v>
      </c>
    </row>
    <row r="10" spans="1:5" s="8" customFormat="1" ht="16.149999999999999" customHeight="1">
      <c r="A10" s="20">
        <v>32144</v>
      </c>
      <c r="B10" s="20"/>
      <c r="C10" s="20">
        <v>32508</v>
      </c>
      <c r="D10" s="21">
        <v>25637.4</v>
      </c>
      <c r="E10" s="22">
        <f t="shared" si="0"/>
        <v>0.25000731357692429</v>
      </c>
    </row>
    <row r="11" spans="1:5" s="8" customFormat="1" ht="16.149999999999999" customHeight="1">
      <c r="A11" s="20">
        <v>32509</v>
      </c>
      <c r="B11" s="20"/>
      <c r="C11" s="20">
        <v>32873</v>
      </c>
      <c r="D11" s="21">
        <v>32559.599999999999</v>
      </c>
      <c r="E11" s="22">
        <f t="shared" si="0"/>
        <v>0.27000397856256853</v>
      </c>
    </row>
    <row r="12" spans="1:5" s="8" customFormat="1" ht="16.149999999999999" customHeight="1">
      <c r="A12" s="19">
        <v>32874</v>
      </c>
      <c r="B12" s="20"/>
      <c r="C12" s="20">
        <v>33238</v>
      </c>
      <c r="D12" s="21">
        <v>41025</v>
      </c>
      <c r="E12" s="22">
        <f t="shared" si="0"/>
        <v>0.25999705156083008</v>
      </c>
    </row>
    <row r="13" spans="1:5" s="8" customFormat="1" ht="16.149999999999999" customHeight="1">
      <c r="A13" s="20">
        <v>33239</v>
      </c>
      <c r="B13" s="20"/>
      <c r="C13" s="20">
        <v>33603</v>
      </c>
      <c r="D13" s="21">
        <v>51720</v>
      </c>
      <c r="E13" s="22">
        <f t="shared" si="0"/>
        <v>0.26069469835466186</v>
      </c>
    </row>
    <row r="14" spans="1:5" s="8" customFormat="1" ht="16.149999999999999" customHeight="1">
      <c r="A14" s="20">
        <v>33604</v>
      </c>
      <c r="B14" s="20"/>
      <c r="C14" s="20">
        <v>33969</v>
      </c>
      <c r="D14" s="21">
        <v>65190</v>
      </c>
      <c r="E14" s="22">
        <f t="shared" si="0"/>
        <v>0.26044083526682127</v>
      </c>
    </row>
    <row r="15" spans="1:5" s="8" customFormat="1" ht="16.149999999999999" customHeight="1">
      <c r="A15" s="20">
        <v>33970</v>
      </c>
      <c r="B15" s="20"/>
      <c r="C15" s="20">
        <v>34334</v>
      </c>
      <c r="D15" s="21">
        <v>81510</v>
      </c>
      <c r="E15" s="22">
        <f t="shared" si="0"/>
        <v>0.25034514496088356</v>
      </c>
    </row>
    <row r="16" spans="1:5" s="8" customFormat="1" ht="16.149999999999999" customHeight="1">
      <c r="A16" s="20">
        <v>34335</v>
      </c>
      <c r="B16" s="20"/>
      <c r="C16" s="20">
        <v>34699</v>
      </c>
      <c r="D16" s="21">
        <v>98700</v>
      </c>
      <c r="E16" s="22">
        <f t="shared" si="0"/>
        <v>0.21089436878910561</v>
      </c>
    </row>
    <row r="17" spans="1:14" s="8" customFormat="1" ht="16.149999999999999" customHeight="1">
      <c r="A17" s="19">
        <v>34700</v>
      </c>
      <c r="B17" s="20"/>
      <c r="C17" s="20">
        <v>35064</v>
      </c>
      <c r="D17" s="21">
        <v>118933.5</v>
      </c>
      <c r="E17" s="22">
        <f t="shared" si="0"/>
        <v>0.20500000000000007</v>
      </c>
    </row>
    <row r="18" spans="1:14" s="8" customFormat="1" ht="16.149999999999999" customHeight="1">
      <c r="A18" s="20">
        <v>35065</v>
      </c>
      <c r="B18" s="20"/>
      <c r="C18" s="20">
        <v>35430</v>
      </c>
      <c r="D18" s="21">
        <v>142125</v>
      </c>
      <c r="E18" s="22">
        <f t="shared" si="0"/>
        <v>0.19499552270806797</v>
      </c>
    </row>
    <row r="19" spans="1:14" s="8" customFormat="1" ht="16.149999999999999" customHeight="1">
      <c r="A19" s="20">
        <v>35431</v>
      </c>
      <c r="B19" s="20"/>
      <c r="C19" s="20">
        <v>35795</v>
      </c>
      <c r="D19" s="21">
        <v>172005</v>
      </c>
      <c r="E19" s="22">
        <f t="shared" si="0"/>
        <v>0.21023746701846968</v>
      </c>
    </row>
    <row r="20" spans="1:14" s="8" customFormat="1" ht="16.149999999999999" customHeight="1">
      <c r="A20" s="20">
        <v>35796</v>
      </c>
      <c r="B20" s="20"/>
      <c r="C20" s="20">
        <v>36160</v>
      </c>
      <c r="D20" s="21">
        <v>203826</v>
      </c>
      <c r="E20" s="22">
        <f t="shared" si="0"/>
        <v>0.1850004360338362</v>
      </c>
    </row>
    <row r="21" spans="1:14" s="8" customFormat="1" ht="16.149999999999999" customHeight="1">
      <c r="A21" s="20">
        <v>36161</v>
      </c>
      <c r="B21" s="20"/>
      <c r="C21" s="20">
        <v>36525</v>
      </c>
      <c r="D21" s="21">
        <v>236460</v>
      </c>
      <c r="E21" s="22">
        <f t="shared" si="0"/>
        <v>0.16010715021636091</v>
      </c>
      <c r="G21" s="120">
        <v>169196104.80000001</v>
      </c>
      <c r="H21" s="120"/>
      <c r="I21" s="120"/>
      <c r="J21" s="120"/>
      <c r="K21" s="120"/>
      <c r="L21" s="120"/>
      <c r="M21" s="120"/>
      <c r="N21" s="120"/>
    </row>
    <row r="22" spans="1:14" s="8" customFormat="1" ht="16.149999999999999" customHeight="1">
      <c r="A22" s="19">
        <v>36526</v>
      </c>
      <c r="B22" s="20"/>
      <c r="C22" s="20">
        <v>36891</v>
      </c>
      <c r="D22" s="21">
        <v>260100</v>
      </c>
      <c r="E22" s="22">
        <f t="shared" si="0"/>
        <v>9.9974625729510214E-2</v>
      </c>
      <c r="G22" s="120">
        <v>52932629.210000001</v>
      </c>
      <c r="H22" s="120"/>
      <c r="I22" s="120"/>
      <c r="J22" s="120"/>
      <c r="K22" s="120"/>
      <c r="L22" s="120"/>
      <c r="M22" s="120"/>
      <c r="N22" s="120"/>
    </row>
    <row r="23" spans="1:14" s="8" customFormat="1" ht="16.149999999999999" customHeight="1">
      <c r="A23" s="20">
        <v>36892</v>
      </c>
      <c r="B23" s="20"/>
      <c r="C23" s="20">
        <v>37256</v>
      </c>
      <c r="D23" s="21">
        <v>286000</v>
      </c>
      <c r="E23" s="22">
        <f t="shared" si="0"/>
        <v>9.9577085736255233E-2</v>
      </c>
      <c r="G23" s="120">
        <v>176883840</v>
      </c>
      <c r="H23" s="120"/>
      <c r="I23" s="120"/>
      <c r="J23" s="120"/>
      <c r="K23" s="120"/>
      <c r="L23" s="120"/>
      <c r="M23" s="120"/>
      <c r="N23" s="120"/>
    </row>
    <row r="24" spans="1:14" s="8" customFormat="1" ht="16.149999999999999" customHeight="1">
      <c r="A24" s="20">
        <v>37257</v>
      </c>
      <c r="B24" s="20"/>
      <c r="C24" s="20">
        <v>37621</v>
      </c>
      <c r="D24" s="21">
        <v>309000</v>
      </c>
      <c r="E24" s="22">
        <f t="shared" si="0"/>
        <v>8.0419580419580416E-2</v>
      </c>
      <c r="G24" s="120">
        <v>54158419</v>
      </c>
      <c r="H24" s="120"/>
      <c r="I24" s="120"/>
      <c r="J24" s="120"/>
      <c r="K24" s="120"/>
      <c r="L24" s="120"/>
      <c r="M24" s="120"/>
      <c r="N24" s="120"/>
    </row>
    <row r="25" spans="1:14" s="8" customFormat="1" ht="16.149999999999999" customHeight="1">
      <c r="A25" s="20">
        <v>37622</v>
      </c>
      <c r="B25" s="20"/>
      <c r="C25" s="20">
        <v>37986</v>
      </c>
      <c r="D25" s="21">
        <v>332000</v>
      </c>
      <c r="E25" s="22">
        <f t="shared" si="0"/>
        <v>7.4433656957928696E-2</v>
      </c>
      <c r="G25" s="120">
        <v>3965311</v>
      </c>
      <c r="H25" s="120"/>
      <c r="I25" s="120"/>
      <c r="J25" s="120"/>
      <c r="K25" s="120"/>
      <c r="L25" s="120"/>
      <c r="M25" s="120"/>
      <c r="N25" s="120"/>
    </row>
    <row r="26" spans="1:14" s="8" customFormat="1" ht="16.149999999999999" customHeight="1">
      <c r="A26" s="20">
        <v>37987</v>
      </c>
      <c r="B26" s="20"/>
      <c r="C26" s="20">
        <v>38352</v>
      </c>
      <c r="D26" s="21">
        <v>358000</v>
      </c>
      <c r="E26" s="22">
        <f t="shared" si="0"/>
        <v>7.8313253012048278E-2</v>
      </c>
      <c r="G26" s="120">
        <v>388069154</v>
      </c>
      <c r="H26" s="120"/>
      <c r="I26" s="120"/>
      <c r="J26" s="120"/>
      <c r="K26" s="120"/>
      <c r="L26" s="120"/>
      <c r="M26" s="120"/>
      <c r="N26" s="120"/>
    </row>
    <row r="27" spans="1:14" s="8" customFormat="1" ht="16.149999999999999" customHeight="1">
      <c r="A27" s="19">
        <v>38353</v>
      </c>
      <c r="B27" s="20"/>
      <c r="C27" s="20">
        <v>38717</v>
      </c>
      <c r="D27" s="21">
        <v>381500</v>
      </c>
      <c r="E27" s="22">
        <f t="shared" si="0"/>
        <v>6.5642458100558576E-2</v>
      </c>
      <c r="G27" s="120">
        <v>5612952</v>
      </c>
      <c r="H27" s="120"/>
      <c r="I27" s="120"/>
      <c r="J27" s="120"/>
      <c r="K27" s="120"/>
      <c r="L27" s="120"/>
      <c r="M27" s="120"/>
      <c r="N27" s="120"/>
    </row>
    <row r="28" spans="1:14" s="8" customFormat="1" ht="16.149999999999999" customHeight="1">
      <c r="A28" s="20">
        <v>38718</v>
      </c>
      <c r="B28" s="20"/>
      <c r="C28" s="20">
        <v>39082</v>
      </c>
      <c r="D28" s="21">
        <v>408000</v>
      </c>
      <c r="E28" s="22">
        <f t="shared" si="0"/>
        <v>6.9462647444298753E-2</v>
      </c>
      <c r="G28" s="120">
        <v>83130240</v>
      </c>
      <c r="H28" s="120"/>
      <c r="I28" s="120"/>
      <c r="J28" s="120"/>
      <c r="K28" s="120"/>
      <c r="L28" s="120"/>
      <c r="M28" s="120"/>
      <c r="N28" s="120"/>
    </row>
    <row r="29" spans="1:14" s="8" customFormat="1" ht="16.149999999999999" customHeight="1">
      <c r="A29" s="20">
        <v>39083</v>
      </c>
      <c r="B29" s="20"/>
      <c r="C29" s="20">
        <v>39447</v>
      </c>
      <c r="D29" s="21">
        <v>433700</v>
      </c>
      <c r="E29" s="22">
        <f t="shared" si="0"/>
        <v>6.2990196078431371E-2</v>
      </c>
      <c r="G29" s="120">
        <v>469599228</v>
      </c>
      <c r="H29" s="120"/>
      <c r="I29" s="120"/>
      <c r="J29" s="120"/>
      <c r="K29" s="120"/>
      <c r="L29" s="120"/>
      <c r="M29" s="120"/>
      <c r="N29" s="120"/>
    </row>
    <row r="30" spans="1:14" s="8" customFormat="1" ht="16.149999999999999" customHeight="1">
      <c r="A30" s="20">
        <v>39448</v>
      </c>
      <c r="B30" s="20"/>
      <c r="C30" s="20">
        <v>39813</v>
      </c>
      <c r="D30" s="21">
        <v>461500</v>
      </c>
      <c r="E30" s="22">
        <f t="shared" si="0"/>
        <v>6.4099608023979737E-2</v>
      </c>
      <c r="G30" s="120">
        <v>65836000</v>
      </c>
      <c r="H30" s="120"/>
      <c r="I30" s="120"/>
      <c r="J30" s="120"/>
      <c r="K30" s="120"/>
      <c r="L30" s="120"/>
      <c r="M30" s="120"/>
      <c r="N30" s="120"/>
    </row>
    <row r="31" spans="1:14" s="8" customFormat="1" ht="16.149999999999999" customHeight="1">
      <c r="A31" s="20">
        <v>39814</v>
      </c>
      <c r="B31" s="20"/>
      <c r="C31" s="20">
        <v>40178</v>
      </c>
      <c r="D31" s="21">
        <v>496900</v>
      </c>
      <c r="E31" s="22">
        <f t="shared" si="0"/>
        <v>7.6706392199350049E-2</v>
      </c>
      <c r="G31" s="120">
        <f>SUM(G21:G30)</f>
        <v>1469383878.01</v>
      </c>
      <c r="H31" s="120"/>
      <c r="I31" s="120"/>
      <c r="J31" s="120"/>
      <c r="K31" s="120"/>
      <c r="L31" s="120"/>
      <c r="M31" s="120"/>
      <c r="N31" s="120"/>
    </row>
    <row r="32" spans="1:14" s="8" customFormat="1" ht="16.149999999999999" customHeight="1">
      <c r="A32" s="20">
        <v>40179</v>
      </c>
      <c r="B32" s="20"/>
      <c r="C32" s="20">
        <v>40543</v>
      </c>
      <c r="D32" s="21">
        <v>515000</v>
      </c>
      <c r="E32" s="22">
        <f t="shared" si="0"/>
        <v>3.6425840209297622E-2</v>
      </c>
      <c r="G32" s="120">
        <f>G31/D37</f>
        <v>2280.4126297974703</v>
      </c>
      <c r="H32" s="120"/>
      <c r="I32" s="120"/>
      <c r="J32" s="120"/>
      <c r="K32" s="120"/>
      <c r="L32" s="120"/>
      <c r="M32" s="120"/>
      <c r="N32" s="120"/>
    </row>
    <row r="33" spans="1:14" s="8" customFormat="1" ht="16.149999999999999" customHeight="1">
      <c r="A33" s="20">
        <v>40544</v>
      </c>
      <c r="B33" s="20"/>
      <c r="C33" s="20">
        <v>40908</v>
      </c>
      <c r="D33" s="21">
        <v>535600</v>
      </c>
      <c r="E33" s="22">
        <f t="shared" si="0"/>
        <v>4.0000000000000036E-2</v>
      </c>
      <c r="G33" s="120"/>
      <c r="H33" s="120"/>
      <c r="I33" s="120"/>
      <c r="J33" s="120"/>
      <c r="K33" s="120"/>
      <c r="L33" s="120"/>
      <c r="M33" s="120"/>
      <c r="N33" s="120"/>
    </row>
    <row r="34" spans="1:14" s="8" customFormat="1" ht="16.149999999999999" customHeight="1">
      <c r="A34" s="20">
        <v>40909</v>
      </c>
      <c r="B34" s="20"/>
      <c r="C34" s="20">
        <v>41274</v>
      </c>
      <c r="D34" s="21">
        <v>566700</v>
      </c>
      <c r="E34" s="22">
        <f t="shared" si="0"/>
        <v>5.8065720687079825E-2</v>
      </c>
      <c r="G34" s="120"/>
      <c r="H34" s="120"/>
      <c r="I34" s="120"/>
      <c r="J34" s="120"/>
      <c r="K34" s="120"/>
      <c r="L34" s="120"/>
      <c r="M34" s="120"/>
      <c r="N34" s="120"/>
    </row>
    <row r="35" spans="1:14" s="8" customFormat="1" ht="16.149999999999999" customHeight="1">
      <c r="A35" s="20">
        <v>41275</v>
      </c>
      <c r="C35" s="20">
        <v>41639</v>
      </c>
      <c r="D35" s="21">
        <v>589500</v>
      </c>
      <c r="E35" s="22">
        <f t="shared" si="0"/>
        <v>4.0232927474854518E-2</v>
      </c>
      <c r="G35" s="120"/>
      <c r="H35" s="120"/>
      <c r="I35" s="120"/>
      <c r="J35" s="120"/>
      <c r="K35" s="120"/>
      <c r="L35" s="120"/>
      <c r="M35" s="120"/>
      <c r="N35" s="120"/>
    </row>
    <row r="36" spans="1:14" s="8" customFormat="1" ht="16.149999999999999" customHeight="1">
      <c r="A36" s="20">
        <v>41640</v>
      </c>
      <c r="C36" s="20">
        <v>42004</v>
      </c>
      <c r="D36" s="21">
        <v>616000</v>
      </c>
      <c r="E36" s="22">
        <f t="shared" si="0"/>
        <v>4.495335029686176E-2</v>
      </c>
    </row>
    <row r="37" spans="1:14" ht="12" customHeight="1">
      <c r="A37" s="20">
        <v>42005</v>
      </c>
      <c r="B37" s="8"/>
      <c r="C37" s="20">
        <v>42369</v>
      </c>
      <c r="D37" s="21">
        <v>644350</v>
      </c>
      <c r="E37" s="22">
        <f t="shared" ref="E37:E40" si="1">D37/D36-1</f>
        <v>4.6022727272727382E-2</v>
      </c>
    </row>
    <row r="38" spans="1:14" ht="12" customHeight="1">
      <c r="A38" s="122">
        <v>42370</v>
      </c>
      <c r="B38" s="123"/>
      <c r="C38" s="122">
        <v>42735</v>
      </c>
      <c r="D38" s="121">
        <v>689454</v>
      </c>
      <c r="E38" s="22">
        <f t="shared" si="1"/>
        <v>6.9999224024210438E-2</v>
      </c>
    </row>
    <row r="39" spans="1:14" ht="12" customHeight="1">
      <c r="A39" s="122">
        <v>42737</v>
      </c>
      <c r="C39" s="122">
        <v>43070</v>
      </c>
      <c r="D39" s="121">
        <v>737717</v>
      </c>
      <c r="E39" s="22">
        <f t="shared" si="1"/>
        <v>7.0001769516167878E-2</v>
      </c>
    </row>
    <row r="40" spans="1:14" ht="12" customHeight="1">
      <c r="A40" s="122">
        <v>43103</v>
      </c>
      <c r="C40" s="122">
        <v>43436</v>
      </c>
      <c r="D40" s="121">
        <v>781242</v>
      </c>
      <c r="E40" s="22">
        <f t="shared" si="1"/>
        <v>5.8999589273393438E-2</v>
      </c>
    </row>
    <row r="500" spans="216:216" s="8" customFormat="1" ht="16.149999999999999" customHeight="1">
      <c r="HH500" s="23">
        <v>39733</v>
      </c>
    </row>
    <row r="501" spans="216:216" s="8" customFormat="1" ht="16.149999999999999" customHeight="1">
      <c r="HH501" s="24">
        <v>216</v>
      </c>
    </row>
    <row r="502" spans="216:216" s="8" customFormat="1" ht="16.149999999999999" customHeight="1">
      <c r="HH502" s="24">
        <v>65</v>
      </c>
    </row>
  </sheetData>
  <sheetProtection algorithmName="SHA-512" hashValue="lhUL1E8qisaDFwwgF486OSE45mKWsF57vYZcJalNNVbg2GPsXrGgpgLBu9Et9Zn4ads3xTQ2d6SVx91bUzEuXQ==" saltValue="x7HfdPNSe+yJPwUZucZPYA==" spinCount="100000" sheet="1" objects="1" scenarios="1"/>
  <mergeCells count="1">
    <mergeCell ref="A1:C1"/>
  </mergeCells>
  <pageMargins left="0.75" right="0.75" top="1" bottom="1" header="0.5" footer="0.5"/>
  <pageSetup orientation="portrait"/>
  <headerFooter>
    <oddFooter>&amp;L&amp;"Helvetica,Regular"&amp;12&amp;K000000	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70" zoomScaleNormal="70" workbookViewId="0">
      <selection activeCell="E22" sqref="E22"/>
    </sheetView>
  </sheetViews>
  <sheetFormatPr baseColWidth="10" defaultRowHeight="15"/>
  <cols>
    <col min="1" max="1" width="8.796875" customWidth="1"/>
    <col min="2" max="2" width="14.09765625" customWidth="1"/>
    <col min="6" max="6" width="16.59765625" bestFit="1" customWidth="1"/>
    <col min="10" max="10" width="14.8984375" bestFit="1" customWidth="1"/>
  </cols>
  <sheetData>
    <row r="1" spans="1:10" ht="15.75" thickBot="1">
      <c r="A1" s="43" t="s">
        <v>35</v>
      </c>
      <c r="B1" s="43" t="s">
        <v>36</v>
      </c>
      <c r="C1" s="43" t="s">
        <v>37</v>
      </c>
      <c r="D1" s="43" t="s">
        <v>38</v>
      </c>
      <c r="E1" s="44"/>
      <c r="F1" s="43" t="s">
        <v>60</v>
      </c>
      <c r="G1" s="45"/>
    </row>
    <row r="2" spans="1:10" ht="33.75" customHeight="1" thickBot="1">
      <c r="A2" s="192">
        <v>1</v>
      </c>
      <c r="B2" s="193">
        <v>349999996</v>
      </c>
      <c r="C2" s="193">
        <f>'KR SLICITADO'!F15</f>
        <v>7</v>
      </c>
      <c r="D2" s="194">
        <f>ROUND(+B2*0.1,0)</f>
        <v>35000000</v>
      </c>
      <c r="E2" s="46"/>
      <c r="F2" s="47">
        <v>781242</v>
      </c>
      <c r="G2" s="45"/>
    </row>
    <row r="3" spans="1:10">
      <c r="A3" s="48"/>
      <c r="B3" s="53"/>
      <c r="C3" s="50"/>
      <c r="D3" s="51"/>
      <c r="E3" s="46"/>
      <c r="F3" s="46"/>
      <c r="G3" s="45"/>
    </row>
    <row r="4" spans="1:10">
      <c r="A4" s="48"/>
      <c r="B4" s="53"/>
      <c r="C4" s="50"/>
      <c r="D4" s="51"/>
      <c r="E4" s="46"/>
      <c r="F4" s="46"/>
      <c r="G4" s="45"/>
      <c r="J4" s="125"/>
    </row>
    <row r="5" spans="1:10">
      <c r="A5" s="48"/>
      <c r="B5" s="53"/>
      <c r="C5" s="50"/>
      <c r="D5" s="51"/>
      <c r="E5" s="46"/>
      <c r="F5" s="46"/>
      <c r="G5" s="45"/>
    </row>
    <row r="6" spans="1:10">
      <c r="A6" s="48"/>
      <c r="B6" s="53"/>
      <c r="C6" s="50"/>
      <c r="D6" s="51"/>
      <c r="E6" s="46"/>
      <c r="G6" s="45"/>
    </row>
    <row r="7" spans="1:10">
      <c r="A7" s="48"/>
      <c r="B7" s="53"/>
      <c r="C7" s="50"/>
      <c r="D7" s="51"/>
      <c r="E7" s="46"/>
      <c r="F7" s="43" t="s">
        <v>58</v>
      </c>
      <c r="G7" s="45"/>
    </row>
    <row r="8" spans="1:10" ht="15.75" thickBot="1">
      <c r="A8" s="48"/>
      <c r="B8" s="49"/>
      <c r="C8" s="50"/>
      <c r="D8" s="51"/>
      <c r="E8" s="46"/>
      <c r="F8" s="46">
        <v>2726.47</v>
      </c>
      <c r="G8" s="190">
        <v>43207</v>
      </c>
    </row>
    <row r="9" spans="1:10" ht="15.75" thickBot="1">
      <c r="A9" s="52"/>
      <c r="B9" s="53"/>
      <c r="C9" s="50"/>
      <c r="D9" s="51"/>
      <c r="E9" s="46"/>
      <c r="F9" s="47">
        <f>+F8*125000</f>
        <v>340808750</v>
      </c>
      <c r="G9" s="45"/>
    </row>
    <row r="10" spans="1:10">
      <c r="A10" s="52"/>
      <c r="B10" s="53"/>
      <c r="C10" s="50"/>
      <c r="D10" s="51"/>
      <c r="E10" s="46"/>
      <c r="F10" s="46"/>
      <c r="G10" s="45"/>
    </row>
    <row r="11" spans="1:10">
      <c r="A11" s="52"/>
      <c r="B11" s="53"/>
      <c r="C11" s="50"/>
      <c r="D11" s="51"/>
      <c r="E11" s="46"/>
      <c r="F11" s="46"/>
      <c r="G11" s="45"/>
    </row>
    <row r="12" spans="1:10" ht="15.75">
      <c r="A12" s="52"/>
      <c r="B12" s="53"/>
      <c r="C12" s="50"/>
      <c r="D12" s="51"/>
      <c r="E12" s="54"/>
      <c r="F12" s="124"/>
      <c r="G12" s="45"/>
    </row>
    <row r="13" spans="1:10">
      <c r="A13" s="52"/>
      <c r="B13" s="53"/>
      <c r="C13" s="50"/>
      <c r="D13" s="51"/>
      <c r="E13" s="54"/>
      <c r="F13" s="54"/>
      <c r="G13" s="45"/>
    </row>
    <row r="14" spans="1:10">
      <c r="A14" s="52"/>
      <c r="B14" s="53"/>
      <c r="C14" s="50"/>
      <c r="D14" s="51"/>
      <c r="E14" s="54"/>
      <c r="F14" s="54"/>
      <c r="G14" s="45"/>
    </row>
    <row r="15" spans="1:10">
      <c r="A15" s="52"/>
      <c r="B15" s="49"/>
      <c r="C15" s="50"/>
      <c r="D15" s="51"/>
      <c r="E15" s="54"/>
      <c r="F15" s="54"/>
      <c r="G15" s="45"/>
    </row>
    <row r="16" spans="1:10">
      <c r="A16" s="52"/>
      <c r="B16" s="49"/>
      <c r="C16" s="50"/>
      <c r="D16" s="51"/>
      <c r="E16" s="54"/>
      <c r="F16" s="54"/>
      <c r="G16" s="45"/>
    </row>
    <row r="17" spans="1:7" ht="15.75" thickBot="1">
      <c r="A17" s="55"/>
      <c r="B17" s="56"/>
      <c r="C17" s="57"/>
      <c r="D17" s="58"/>
      <c r="E17" s="54"/>
      <c r="F17" s="54"/>
      <c r="G17" s="45"/>
    </row>
    <row r="18" spans="1:7">
      <c r="A18" s="54"/>
      <c r="B18" s="54"/>
      <c r="C18" s="54"/>
      <c r="D18" s="54"/>
      <c r="E18" s="54"/>
      <c r="F18" s="54"/>
      <c r="G18" s="45"/>
    </row>
  </sheetData>
  <sheetProtection algorithmName="SHA-512" hashValue="wwxtxQHvCF9CVW4WdD5NR82KPqQkSgnIBnStU4lOl37iEMlbePAccl8K3V0ngSjKF7XH43TeFTz2rN8VLg61kA==" saltValue="cGsbCfnPVYdVEZ12E+S0/g==" spinCount="100000" sheet="1" objects="1" scenarios="1"/>
  <conditionalFormatting sqref="B2 B8">
    <cfRule type="expression" dxfId="5" priority="5" stopIfTrue="1">
      <formula>MOD(ROW(),2)</formula>
    </cfRule>
  </conditionalFormatting>
  <conditionalFormatting sqref="C2">
    <cfRule type="expression" dxfId="4" priority="1" stopIfTrue="1">
      <formula>MOD(ROW(),2)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1"/>
  <sheetViews>
    <sheetView tabSelected="1" topLeftCell="A8" workbookViewId="0">
      <selection activeCell="H16" sqref="H16"/>
    </sheetView>
  </sheetViews>
  <sheetFormatPr baseColWidth="10" defaultRowHeight="15"/>
  <cols>
    <col min="1" max="1" width="8.796875" customWidth="1"/>
  </cols>
  <sheetData>
    <row r="1" spans="1:10" ht="18">
      <c r="A1" s="59"/>
      <c r="B1" s="60" t="s">
        <v>39</v>
      </c>
      <c r="C1" s="60"/>
      <c r="D1" s="60"/>
      <c r="E1" s="60"/>
      <c r="F1" s="60"/>
      <c r="G1" s="60"/>
      <c r="H1" s="61"/>
      <c r="I1" s="61"/>
    </row>
    <row r="2" spans="1:10" ht="15.75">
      <c r="A2" s="59"/>
      <c r="B2" s="30" t="s">
        <v>40</v>
      </c>
      <c r="C2" s="62"/>
      <c r="D2" s="62"/>
      <c r="E2" s="62"/>
      <c r="F2" s="62"/>
      <c r="G2" s="62"/>
      <c r="H2" s="63"/>
      <c r="I2" s="63"/>
    </row>
    <row r="3" spans="1:10">
      <c r="A3" s="59"/>
      <c r="B3" s="30" t="s">
        <v>41</v>
      </c>
      <c r="C3" s="30"/>
      <c r="D3" s="30"/>
      <c r="E3" s="30"/>
      <c r="F3" s="30"/>
      <c r="G3" s="30"/>
      <c r="H3" s="64"/>
      <c r="I3" s="64"/>
    </row>
    <row r="4" spans="1:10" hidden="1">
      <c r="A4" s="65"/>
      <c r="B4" s="207" t="s">
        <v>42</v>
      </c>
      <c r="C4" s="207"/>
      <c r="D4" s="207"/>
      <c r="E4" s="207"/>
      <c r="F4" s="207"/>
      <c r="G4" s="207"/>
      <c r="H4" s="66"/>
      <c r="I4" s="66"/>
    </row>
    <row r="5" spans="1:10" s="138" customFormat="1" ht="30.75" customHeight="1">
      <c r="A5" s="136"/>
      <c r="B5" s="207" t="s">
        <v>61</v>
      </c>
      <c r="C5" s="207"/>
      <c r="D5" s="207"/>
      <c r="E5" s="207"/>
      <c r="F5" s="207"/>
      <c r="G5" s="207"/>
      <c r="H5" s="207"/>
      <c r="I5" s="137"/>
    </row>
    <row r="6" spans="1:10" s="138" customFormat="1" ht="19.5" customHeight="1">
      <c r="A6" s="136"/>
      <c r="B6" s="222" t="s">
        <v>64</v>
      </c>
      <c r="C6" s="222"/>
      <c r="D6" s="222"/>
      <c r="E6" s="222"/>
      <c r="F6" s="222"/>
      <c r="G6" s="222"/>
      <c r="H6" s="222"/>
      <c r="I6" s="137"/>
    </row>
    <row r="7" spans="1:10" ht="47.25" customHeight="1">
      <c r="A7" s="59"/>
      <c r="B7" s="206" t="s">
        <v>63</v>
      </c>
      <c r="C7" s="206"/>
      <c r="D7" s="206"/>
      <c r="E7" s="206"/>
      <c r="F7" s="206"/>
      <c r="G7" s="206"/>
      <c r="H7" s="67"/>
      <c r="I7" s="67"/>
    </row>
    <row r="8" spans="1:10">
      <c r="A8" s="68"/>
      <c r="B8" s="217" t="s">
        <v>43</v>
      </c>
      <c r="C8" s="217"/>
      <c r="D8" s="191">
        <f>Hoja1!G8</f>
        <v>43207</v>
      </c>
      <c r="E8" s="69"/>
      <c r="F8" s="59"/>
      <c r="G8" s="70"/>
      <c r="H8" s="59"/>
      <c r="I8" s="71"/>
    </row>
    <row r="9" spans="1:10">
      <c r="A9" s="68"/>
      <c r="B9" s="68"/>
      <c r="C9" s="68"/>
      <c r="D9" s="68"/>
      <c r="E9" s="68"/>
      <c r="F9" s="68"/>
      <c r="G9" s="68"/>
      <c r="H9" s="68"/>
      <c r="I9" s="68"/>
      <c r="J9" s="135"/>
    </row>
    <row r="10" spans="1:10" ht="15.75">
      <c r="A10" s="59"/>
      <c r="B10" s="221" t="s">
        <v>44</v>
      </c>
      <c r="C10" s="221"/>
      <c r="D10" s="221"/>
      <c r="E10" s="221"/>
      <c r="F10" s="221"/>
      <c r="G10" s="221"/>
      <c r="H10" s="221"/>
      <c r="I10" s="72"/>
    </row>
    <row r="11" spans="1:10" ht="15.75" thickBot="1">
      <c r="A11" s="59"/>
      <c r="B11" s="73"/>
      <c r="C11" s="73"/>
      <c r="D11" s="69"/>
      <c r="E11" s="69"/>
      <c r="F11" s="59"/>
      <c r="G11" s="59"/>
      <c r="H11" s="59"/>
      <c r="I11" s="59"/>
    </row>
    <row r="12" spans="1:10">
      <c r="A12" s="59"/>
      <c r="B12" s="114" t="s">
        <v>45</v>
      </c>
      <c r="C12" s="218" t="s">
        <v>46</v>
      </c>
      <c r="D12" s="220" t="s">
        <v>47</v>
      </c>
      <c r="E12" s="220"/>
      <c r="F12" s="100" t="s">
        <v>48</v>
      </c>
      <c r="G12" s="100" t="s">
        <v>49</v>
      </c>
      <c r="H12" s="74" t="s">
        <v>50</v>
      </c>
      <c r="I12" s="72"/>
    </row>
    <row r="13" spans="1:10" ht="15.75" thickBot="1">
      <c r="A13" s="59"/>
      <c r="B13" s="115" t="s">
        <v>51</v>
      </c>
      <c r="C13" s="219"/>
      <c r="D13" s="75" t="s">
        <v>52</v>
      </c>
      <c r="E13" s="75" t="s">
        <v>53</v>
      </c>
      <c r="F13" s="75" t="s">
        <v>54</v>
      </c>
      <c r="G13" s="75" t="s">
        <v>55</v>
      </c>
      <c r="H13" s="76" t="s">
        <v>52</v>
      </c>
      <c r="I13" s="59"/>
    </row>
    <row r="14" spans="1:10" ht="15.75" thickBot="1">
      <c r="A14" s="59"/>
      <c r="B14" s="116">
        <v>0</v>
      </c>
      <c r="C14" s="117"/>
      <c r="D14" s="118"/>
      <c r="E14" s="118"/>
      <c r="F14" s="118"/>
      <c r="G14" s="118"/>
      <c r="H14" s="119"/>
      <c r="I14" s="59"/>
    </row>
    <row r="15" spans="1:10" ht="33.75">
      <c r="A15" s="59"/>
      <c r="B15" s="89">
        <v>1</v>
      </c>
      <c r="C15" s="90" t="s">
        <v>56</v>
      </c>
      <c r="D15" s="79">
        <v>349999996</v>
      </c>
      <c r="E15" s="99">
        <f>D15/SMLM!D40</f>
        <v>448.00458244692425</v>
      </c>
      <c r="F15" s="91">
        <v>7</v>
      </c>
      <c r="G15" s="92">
        <f>IF(D15="","",ROUND(E15/F15,2))</f>
        <v>64</v>
      </c>
      <c r="H15" s="93">
        <f>D15-(D15*10%)</f>
        <v>314999996.39999998</v>
      </c>
      <c r="I15" s="59"/>
    </row>
    <row r="16" spans="1:10">
      <c r="A16" s="59"/>
      <c r="B16" s="94"/>
      <c r="C16" s="85"/>
      <c r="D16" s="49"/>
      <c r="E16" s="86" t="str">
        <f>IF(D16="","",D16/LOOKUP(VALUE($D$8),[1]SMLM!$A$2:$D$36,[1]SMLM!$D$2:$D$36))</f>
        <v/>
      </c>
      <c r="F16" s="87"/>
      <c r="G16" s="88" t="str">
        <f>IF(D16="","",ROUND(E16/F16,2))</f>
        <v/>
      </c>
      <c r="H16" s="95">
        <f>H15/SMLM!$D$40</f>
        <v>403.20412420223181</v>
      </c>
      <c r="I16" s="59"/>
    </row>
    <row r="17" spans="1:9">
      <c r="A17" s="59"/>
      <c r="B17" s="94"/>
      <c r="C17" s="85"/>
      <c r="D17" s="49"/>
      <c r="E17" s="86" t="str">
        <f>IF(D17="","",D17/LOOKUP(VALUE($D$8),[1]SMLM!$A$2:$D$36,[1]SMLM!$D$2:$D$36))</f>
        <v/>
      </c>
      <c r="F17" s="87"/>
      <c r="G17" s="88" t="str">
        <f t="shared" ref="G17" si="0">IF(D17="","",ROUND(E17/F17,2))</f>
        <v/>
      </c>
      <c r="H17" s="95"/>
      <c r="I17" s="59"/>
    </row>
    <row r="18" spans="1:9" ht="15.75" thickBot="1">
      <c r="A18" s="59"/>
      <c r="B18" s="96"/>
      <c r="C18" s="97"/>
      <c r="D18" s="97"/>
      <c r="E18" s="97"/>
      <c r="F18" s="97"/>
      <c r="G18" s="97"/>
      <c r="H18" s="98"/>
      <c r="I18" s="59"/>
    </row>
    <row r="19" spans="1:9" ht="15.75" thickBot="1">
      <c r="A19" s="59"/>
      <c r="B19" s="112">
        <f>COUNT(B15:B17)</f>
        <v>1</v>
      </c>
      <c r="C19" s="82" t="s">
        <v>57</v>
      </c>
      <c r="D19" s="83">
        <f>SUM(D15:D18)</f>
        <v>349999996</v>
      </c>
      <c r="E19" s="83">
        <f>SUM(E15:E18)</f>
        <v>448.00458244692425</v>
      </c>
      <c r="F19" s="84"/>
      <c r="G19" s="83">
        <f>SUM(G15:G18)</f>
        <v>64</v>
      </c>
      <c r="H19" s="113"/>
      <c r="I19" s="59"/>
    </row>
    <row r="20" spans="1:9">
      <c r="A20" s="59"/>
      <c r="B20" s="73"/>
      <c r="C20" s="73"/>
      <c r="D20" s="69"/>
      <c r="E20" s="69"/>
      <c r="F20" s="59"/>
      <c r="G20" s="59"/>
      <c r="H20" s="59"/>
      <c r="I20" s="59"/>
    </row>
    <row r="21" spans="1:9">
      <c r="A21" s="59"/>
      <c r="B21" s="73"/>
      <c r="C21" s="73"/>
      <c r="D21" s="69"/>
      <c r="E21" s="69"/>
      <c r="F21" s="59"/>
      <c r="G21" s="59"/>
      <c r="H21" s="59"/>
      <c r="I21" s="59"/>
    </row>
    <row r="22" spans="1:9">
      <c r="A22" s="59"/>
      <c r="B22" s="73"/>
      <c r="C22" s="73"/>
      <c r="D22" s="69"/>
      <c r="E22" s="69"/>
      <c r="F22" s="59"/>
      <c r="G22" s="59"/>
      <c r="H22" s="59"/>
      <c r="I22" s="59"/>
    </row>
    <row r="23" spans="1:9">
      <c r="A23" s="59"/>
      <c r="B23" s="73"/>
      <c r="C23" s="73"/>
      <c r="D23" s="69"/>
      <c r="E23" s="69"/>
      <c r="F23" s="59"/>
      <c r="G23" s="59"/>
      <c r="H23" s="59"/>
      <c r="I23" s="59"/>
    </row>
    <row r="24" spans="1:9">
      <c r="A24" s="59"/>
      <c r="B24" s="73"/>
      <c r="C24" s="73"/>
      <c r="D24" s="69"/>
      <c r="E24" s="69"/>
      <c r="F24" s="59"/>
      <c r="G24" s="59"/>
      <c r="H24" s="59"/>
      <c r="I24" s="59"/>
    </row>
    <row r="25" spans="1:9">
      <c r="A25" s="59"/>
      <c r="B25" s="73"/>
      <c r="C25" s="73"/>
      <c r="D25" s="69"/>
      <c r="E25" s="69"/>
      <c r="F25" s="59"/>
      <c r="G25" s="59"/>
      <c r="H25" s="59"/>
      <c r="I25" s="59"/>
    </row>
    <row r="26" spans="1:9">
      <c r="A26" s="59"/>
      <c r="B26" s="73"/>
      <c r="C26" s="73"/>
      <c r="D26" s="69"/>
      <c r="E26" s="69"/>
      <c r="F26" s="59"/>
      <c r="G26" s="59"/>
      <c r="H26" s="59"/>
      <c r="I26" s="59"/>
    </row>
    <row r="27" spans="1:9">
      <c r="A27" s="59"/>
      <c r="B27" s="73"/>
      <c r="C27" s="73"/>
      <c r="D27" s="69"/>
      <c r="E27" s="69"/>
      <c r="F27" s="59"/>
      <c r="G27" s="59"/>
      <c r="H27" s="59"/>
      <c r="I27" s="59"/>
    </row>
    <row r="28" spans="1:9">
      <c r="A28" s="59"/>
      <c r="B28" s="73"/>
      <c r="C28" s="73"/>
      <c r="D28" s="69"/>
      <c r="E28" s="69"/>
      <c r="F28" s="59"/>
      <c r="G28" s="59"/>
      <c r="H28" s="59"/>
      <c r="I28" s="59"/>
    </row>
    <row r="29" spans="1:9">
      <c r="A29" s="59"/>
      <c r="B29" s="73"/>
      <c r="C29" s="73"/>
      <c r="D29" s="69"/>
      <c r="E29" s="69"/>
      <c r="F29" s="59"/>
      <c r="G29" s="59"/>
      <c r="H29" s="59"/>
      <c r="I29" s="59"/>
    </row>
    <row r="30" spans="1:9">
      <c r="A30" s="59"/>
      <c r="B30" s="73"/>
      <c r="C30" s="73"/>
      <c r="D30" s="69"/>
      <c r="E30" s="69"/>
      <c r="F30" s="59"/>
      <c r="G30" s="59"/>
      <c r="H30" s="59"/>
      <c r="I30" s="59"/>
    </row>
    <row r="31" spans="1:9">
      <c r="A31" s="59"/>
      <c r="B31" s="73"/>
      <c r="C31" s="73"/>
      <c r="D31" s="69"/>
      <c r="E31" s="69"/>
      <c r="F31" s="59"/>
      <c r="G31" s="59"/>
      <c r="H31" s="59"/>
      <c r="I31" s="59"/>
    </row>
  </sheetData>
  <sheetProtection algorithmName="SHA-512" hashValue="9gnLr8GvBHbXadvbwEtHFVSaezNZ9avBlgNizkb2F7vF3/xTC+C3BIXWX0tBn3KZTKCAGAnMHTQQ9B2RaMd2aw==" saltValue="+U1Z2MNUav+REzy5KnMuUQ==" spinCount="100000" sheet="1" objects="1" scenarios="1"/>
  <mergeCells count="8">
    <mergeCell ref="B4:G4"/>
    <mergeCell ref="B8:C8"/>
    <mergeCell ref="C12:C13"/>
    <mergeCell ref="D12:E12"/>
    <mergeCell ref="B10:H10"/>
    <mergeCell ref="B5:H5"/>
    <mergeCell ref="B6:H6"/>
    <mergeCell ref="B7:G7"/>
  </mergeCells>
  <conditionalFormatting sqref="E15">
    <cfRule type="expression" dxfId="3" priority="4" stopIfTrue="1">
      <formula>MOD(ROW(),2)</formula>
    </cfRule>
  </conditionalFormatting>
  <conditionalFormatting sqref="E15">
    <cfRule type="expression" dxfId="2" priority="3" stopIfTrue="1">
      <formula>MOD(ROW(),2)</formula>
    </cfRule>
  </conditionalFormatting>
  <conditionalFormatting sqref="E15">
    <cfRule type="expression" dxfId="1" priority="2" stopIfTrue="1">
      <formula>MOD(ROW(),2)</formula>
    </cfRule>
  </conditionalFormatting>
  <conditionalFormatting sqref="D15">
    <cfRule type="expression" dxfId="0" priority="1" stopIfTrue="1">
      <formula>MOD(ROW(),2)</formula>
    </cfRule>
  </conditionalFormatting>
  <dataValidations disablePrompts="1" count="1">
    <dataValidation type="list" allowBlank="1" showInputMessage="1" showErrorMessage="1" sqref="B4:G4 B5">
      <formula1>DEPENDENCIAS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PublicarV2">
                <anchor moveWithCells="1" sizeWithCells="1">
                  <from>
                    <xdr:col>3</xdr:col>
                    <xdr:colOff>342900</xdr:colOff>
                    <xdr:row>21</xdr:row>
                    <xdr:rowOff>95250</xdr:rowOff>
                  </from>
                  <to>
                    <xdr:col>4</xdr:col>
                    <xdr:colOff>238125</xdr:colOff>
                    <xdr:row>23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KR Y POM</vt:lpstr>
      <vt:lpstr>VARIABLES</vt:lpstr>
      <vt:lpstr>SMLM</vt:lpstr>
      <vt:lpstr>Hoja1</vt:lpstr>
      <vt:lpstr>KR SLICITADO</vt:lpstr>
      <vt:lpstr>'KR Y POM'!Área_de_impresión</vt:lpstr>
      <vt:lpstr>'KR Y POM'!Títulos_a_imprimir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Lopera Restrepo</dc:creator>
  <cp:lastModifiedBy>Silvia Beatriz Correa Jimenez</cp:lastModifiedBy>
  <cp:lastPrinted>2017-08-27T14:20:58Z</cp:lastPrinted>
  <dcterms:created xsi:type="dcterms:W3CDTF">2014-07-20T19:30:03Z</dcterms:created>
  <dcterms:modified xsi:type="dcterms:W3CDTF">2018-04-24T19:38:30Z</dcterms:modified>
</cp:coreProperties>
</file>