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DEL USUARIO\Desktop\ULTIMA ENTREGA\FLORESTA\"/>
    </mc:Choice>
  </mc:AlternateContent>
  <xr:revisionPtr revIDLastSave="0" documentId="13_ncr:1_{D0CAA19C-F087-481B-BBB9-BE59EB1F4B8E}" xr6:coauthVersionLast="47" xr6:coauthVersionMax="47" xr10:uidLastSave="{00000000-0000-0000-0000-000000000000}"/>
  <bookViews>
    <workbookView xWindow="11730" yWindow="0" windowWidth="11940" windowHeight="12900" xr2:uid="{00000000-000D-0000-FFFF-FFFF00000000}"/>
  </bookViews>
  <sheets>
    <sheet name="AU OBRA CIVIL" sheetId="1" r:id="rId1"/>
    <sheet name="FM" sheetId="2" r:id="rId2"/>
    <sheet name="PRESTACIONES SOCIALES" sheetId="3" r:id="rId3"/>
  </sheets>
  <definedNames>
    <definedName name="_xlnm.Print_Area" localSheetId="0">'AU OBRA CIVIL'!$A$1:$K$65</definedName>
    <definedName name="_xlnm.Print_Area" localSheetId="1">FM!$A$1:$H$11</definedName>
    <definedName name="_xlnm.Print_Area" localSheetId="2">'PRESTACIONES SOCIALES'!$A$1:$D$14</definedName>
    <definedName name="_xlnm.Print_Titles" localSheetId="1">FM!#REF!</definedName>
    <definedName name="_xlnm.Print_Titles" localSheetId="2">'PRESTACIONES SOCIALES'!#REF!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J6" i="1" l="1"/>
  <c r="J7" i="1" s="1"/>
  <c r="G36" i="1"/>
  <c r="G35" i="1"/>
  <c r="G31" i="1"/>
  <c r="G32" i="1"/>
  <c r="G33" i="1"/>
  <c r="G34" i="1"/>
  <c r="G30" i="1"/>
  <c r="J31" i="1" l="1"/>
  <c r="J32" i="1"/>
  <c r="J33" i="1"/>
  <c r="J34" i="1"/>
  <c r="J35" i="1"/>
  <c r="J36" i="1"/>
  <c r="J30" i="1"/>
  <c r="I14" i="1"/>
  <c r="J38" i="1" l="1"/>
  <c r="J39" i="1" s="1"/>
  <c r="F47" i="1"/>
  <c r="F44" i="1"/>
  <c r="F45" i="1"/>
  <c r="F43" i="1"/>
  <c r="F46" i="1"/>
  <c r="F42" i="1"/>
  <c r="J45" i="1" l="1"/>
  <c r="J46" i="1"/>
  <c r="J44" i="1"/>
  <c r="T42" i="1"/>
  <c r="J42" i="1"/>
  <c r="J43" i="1"/>
  <c r="J47" i="1"/>
  <c r="J59" i="1"/>
  <c r="J48" i="1" l="1"/>
  <c r="J49" i="1" s="1"/>
  <c r="J54" i="1" s="1"/>
  <c r="D13" i="3"/>
  <c r="F11" i="2" s="1"/>
  <c r="G11" i="2" s="1"/>
  <c r="J60" i="1"/>
  <c r="J24" i="1"/>
  <c r="I18" i="1"/>
  <c r="I15" i="1"/>
  <c r="F10" i="2"/>
  <c r="G10" i="2" s="1"/>
  <c r="G18" i="1" s="1"/>
  <c r="F6" i="2"/>
  <c r="G6" i="2" s="1"/>
  <c r="G14" i="1" s="1"/>
  <c r="F7" i="2"/>
  <c r="G7" i="2" s="1"/>
  <c r="G15" i="1" s="1"/>
  <c r="F8" i="2" l="1"/>
  <c r="G8" i="2" s="1"/>
  <c r="G16" i="1" s="1"/>
  <c r="J16" i="1" s="1"/>
  <c r="J18" i="1"/>
  <c r="J53" i="1"/>
  <c r="J25" i="1"/>
  <c r="J26" i="1" s="1"/>
  <c r="J52" i="1" s="1"/>
  <c r="J15" i="1"/>
  <c r="J14" i="1"/>
  <c r="J19" i="1" l="1"/>
  <c r="J20" i="1" s="1"/>
  <c r="J51" i="1" s="1"/>
  <c r="J55" i="1" s="1"/>
  <c r="I58" i="1" l="1"/>
  <c r="I61" i="1" s="1"/>
  <c r="J58" i="1" l="1"/>
  <c r="J61" i="1" s="1"/>
</calcChain>
</file>

<file path=xl/sharedStrings.xml><?xml version="1.0" encoding="utf-8"?>
<sst xmlns="http://schemas.openxmlformats.org/spreadsheetml/2006/main" count="108" uniqueCount="90">
  <si>
    <t>PROYECTO:</t>
  </si>
  <si>
    <t>CALCULO ADMINISTRACION Y UTILIDAD CONTRATO OBRA CIVIL</t>
  </si>
  <si>
    <t>COSTOS DIRECTOS OBRA CIVIL</t>
  </si>
  <si>
    <t>CONSIDERACIONES GENERALES</t>
  </si>
  <si>
    <t>COSTO OBRA CIVIL ESTIMADO</t>
  </si>
  <si>
    <t>TERMINO  DE EJECUCIÓN DE OBRA (MESES)</t>
  </si>
  <si>
    <t>A. ADMINISTRACIÓN</t>
  </si>
  <si>
    <t xml:space="preserve">A1.1 PERSONAL PROFESIONAL Y ESPECIALISTAS </t>
  </si>
  <si>
    <t>CANT.</t>
  </si>
  <si>
    <t xml:space="preserve">DESCRIPCION DEL CARGO </t>
  </si>
  <si>
    <t>MES 1</t>
  </si>
  <si>
    <t>DEDICACIÓN MES</t>
  </si>
  <si>
    <t>VALOR MENSUAL INC. PRESTACIONES</t>
  </si>
  <si>
    <t>TOTAL H/MES</t>
  </si>
  <si>
    <t>VALOR TOTAL</t>
  </si>
  <si>
    <t>Cat II N8</t>
  </si>
  <si>
    <t>Director Obra</t>
  </si>
  <si>
    <t>Cat II N6</t>
  </si>
  <si>
    <t>Cat II N4</t>
  </si>
  <si>
    <t>Profesional SST</t>
  </si>
  <si>
    <t xml:space="preserve">A1.2 PERSONAL TÉCNICO Y PERSONAL AUXILIAR </t>
  </si>
  <si>
    <t>Cat I N7</t>
  </si>
  <si>
    <t>Maestro / Tecnico constructor</t>
  </si>
  <si>
    <t>Cat I N6</t>
  </si>
  <si>
    <t>Almacenista</t>
  </si>
  <si>
    <t xml:space="preserve"> COSTOS PERSONAL</t>
  </si>
  <si>
    <t xml:space="preserve">A2. COSTOS Y GASTOS OPERACIONALES </t>
  </si>
  <si>
    <t>CANT</t>
  </si>
  <si>
    <t>COSTO</t>
  </si>
  <si>
    <t>DURACION MESES</t>
  </si>
  <si>
    <t>VALOR ($)</t>
  </si>
  <si>
    <t>Gastos de papelería, fotocopias, impresión de informes y manuales de mantenimiento, etc.</t>
  </si>
  <si>
    <t>SUBTOTAL GASTOS OPERACIONALES</t>
  </si>
  <si>
    <t>A3. IMPUESTOS TASAS Y CONTRIBUCIONES</t>
  </si>
  <si>
    <t>DESCRIPCIÓN</t>
  </si>
  <si>
    <t>VR. BASE</t>
  </si>
  <si>
    <t>IMPUESTO %</t>
  </si>
  <si>
    <t>SUBTOTAL IMPUESTOS</t>
  </si>
  <si>
    <t>FACTOR DE ADMINISTRACION DISCRIMINADO</t>
  </si>
  <si>
    <t>PERSONAL</t>
  </si>
  <si>
    <t xml:space="preserve">COSTOS OPERACIONALES </t>
  </si>
  <si>
    <t>IMPUESTOS  TASAS  Y CONTRIBUCIONES</t>
  </si>
  <si>
    <t>TOTAL EN PORCENTAJE DEL COSTO DIRECTO</t>
  </si>
  <si>
    <t>U. UTILIDAD</t>
  </si>
  <si>
    <t>A.U. (ADMINISTRACIÓN Y UTILIDAD)</t>
  </si>
  <si>
    <t>SUMATORIA DE (A+I+U)</t>
  </si>
  <si>
    <t xml:space="preserve">Elaboró: </t>
  </si>
  <si>
    <t>VALOR MENSUAL DEVENGADO</t>
  </si>
  <si>
    <t>PRESTACIONES SOCIALES PERSONAL</t>
  </si>
  <si>
    <t>Salarios</t>
  </si>
  <si>
    <t>Prima Anual (legal)</t>
  </si>
  <si>
    <t>Cesantías</t>
  </si>
  <si>
    <t>Intereses de Cesantías</t>
  </si>
  <si>
    <t>Vacaciones</t>
  </si>
  <si>
    <t>Seguridad Social (Salud + Pensión)</t>
  </si>
  <si>
    <t>Caja de Compensación familiar</t>
  </si>
  <si>
    <t>ARL</t>
  </si>
  <si>
    <t>SENA</t>
  </si>
  <si>
    <t>ICBF</t>
  </si>
  <si>
    <t>SUBTOTAL</t>
  </si>
  <si>
    <t>SALARIOS Y PRESTACIONES SOCIALES PERSONAL PROFESIONAL</t>
  </si>
  <si>
    <t>Residente obra (Ingeniero o Arquitecto)</t>
  </si>
  <si>
    <t>I. IMPREVISTOS</t>
  </si>
  <si>
    <t>A4. GARANTIAS</t>
  </si>
  <si>
    <t>G.UNICA</t>
  </si>
  <si>
    <t>CUMPLIMIENTO</t>
  </si>
  <si>
    <t>BUEN MANEJO DE ANTICIPO</t>
  </si>
  <si>
    <t>SALARIOS Y PRESTACIONES SOCIALES</t>
  </si>
  <si>
    <t>ESTABILIDAD Y CALIDAD DE OBRA</t>
  </si>
  <si>
    <t>CALIDAD MATERIALES Y PROCEDIMIENTOS CONSTRUCTIVOS</t>
  </si>
  <si>
    <t>% ASEGURADO</t>
  </si>
  <si>
    <t>VIGENCIA AMPARO (MESES)</t>
  </si>
  <si>
    <t>TASA ASEGURADORA</t>
  </si>
  <si>
    <t>RESPONSABILIDAD CIVIL</t>
  </si>
  <si>
    <t>GARANTIAS</t>
  </si>
  <si>
    <t>AIU ESTIMADO OBRA CIVIL</t>
  </si>
  <si>
    <t>A1. ADMINISTRACIÓN</t>
  </si>
  <si>
    <t>A. ADMINISTRACIÓN (1 + 2 + 3 + 4)</t>
  </si>
  <si>
    <t xml:space="preserve"> ESE IMSALUD</t>
  </si>
  <si>
    <t>ING. FRANK IVAN CASTELLANOS</t>
  </si>
  <si>
    <t>No. T.P. 25202-00305 CUNDINAMARCA</t>
  </si>
  <si>
    <t xml:space="preserve">Estampilla Pro-Cultura </t>
  </si>
  <si>
    <t>Estampilla, para el Bienestar del adulto mayor</t>
  </si>
  <si>
    <t>estampilla Pro-Hospital Erasmo Meoz</t>
  </si>
  <si>
    <t xml:space="preserve">Tasa Prodeportes </t>
  </si>
  <si>
    <t>ICA</t>
  </si>
  <si>
    <t>RETEIVA</t>
  </si>
  <si>
    <t xml:space="preserve">RETEFUENTE </t>
  </si>
  <si>
    <t>ITEM</t>
  </si>
  <si>
    <t xml:space="preserve">  ADECUACION DEL PUESTO DE SALUD LA FLORESTA CORREGIMIENTO BUENA ESPERANZA  DE LA ESE IMSALUD DEL DEPARTAMENTO DE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</si>
</sst>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&quot;$&quot;\ * #,##0_);_(&quot;$&quot;\ * \(#,##0\);_(&quot;$&quot;\ * &quot;-&quot;??_);_(@_)"/>
    <numFmt numFmtId="167" formatCode="_-[$$-240A]\ * #,##0.00_-;\-[$$-240A]\ * #,##0.00_-;_-[$$-240A]\ * &quot;-&quot;??_-;_-@_-"/>
    <numFmt numFmtId="168" formatCode="0.0"/>
    <numFmt numFmtId="169" formatCode="_-&quot;$&quot;* #,##0_-;\-&quot;$&quot;* #,##0_-;_-&quot;$&quot;* &quot;-&quot;_-;_-@_-"/>
    <numFmt numFmtId="170" formatCode="#,##0.00;[Red]#,##0.00"/>
    <numFmt numFmtId="171" formatCode="_-[$$-240A]\ * #,##0_-;\-[$$-240A]\ * #,##0_-;_-[$$-240A]\ * &quot;-&quot;??_-;_-@_-"/>
    <numFmt numFmtId="172" formatCode="_-&quot;$&quot;* #,##0.00_-;\-&quot;$&quot;* #,##0.00_-;_-&quot;$&quot;* &quot;-&quot;_-;_-@_-"/>
    <numFmt numFmtId="173" formatCode="_-* #,##0_-;\-* #,##0_-;_-* &quot;-&quot;??_-;_-@_-"/>
    <numFmt numFmtId="174" formatCode="#,##0.0;[Red]#,##0.0"/>
    <numFmt numFmtId="175" formatCode="[$$-240A]\ #,##0.00"/>
    <numFmt numFmtId="176" formatCode="_(* #,##0.00_);_(* \(#,##0.00\);_(* &quot;-&quot;??_);_(@_)"/>
    <numFmt numFmtId="177" formatCode="_-&quot;$&quot;* #,##0.000_-;\-&quot;$&quot;* #,##0.000_-;_-&quot;$&quot;* &quot;-&quot;_-;_-@_-"/>
    <numFmt numFmtId="178" formatCode="_-[$$-240A]\ * #,##0.000000_-;\-[$$-240A]\ * #,##0.000000_-;_-[$$-240A]\ * &quot;-&quot;??_-;_-@_-"/>
    <numFmt numFmtId="179" formatCode="0.0000000%"/>
    <numFmt numFmtId="180" formatCode="_(&quot;$&quot;\ * #,##0.00000_);_(&quot;$&quot;\ * \(#,##0.00000\);_(&quot;$&quot;\ * &quot;-&quot;??_);_(@_)"/>
    <numFmt numFmtId="181" formatCode="_-&quot;$&quot;\ * #,##0.000_-;\-&quot;$&quot;\ * #,##0.000_-;_-&quot;$&quot;\ * &quot;-&quot;_-;_-@_-"/>
  </numFmts>
  <fonts count="18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</font>
    <font>
      <b/>
      <sz val="9"/>
      <color theme="4" tint="-0.249977111117893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9"/>
      <color theme="0"/>
      <name val="Arial"/>
      <family val="2"/>
    </font>
    <font>
      <b/>
      <sz val="12"/>
      <name val="Arial"/>
      <family val="2"/>
    </font>
    <font>
      <sz val="16"/>
      <color rgb="FF212529"/>
      <name val="Montserrat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auto="1"/>
      </right>
      <top style="hair">
        <color indexed="8"/>
      </top>
      <bottom style="hair">
        <color auto="1"/>
      </bottom>
      <diagonal/>
    </border>
  </borders>
  <cellStyleXfs count="20">
    <xf numFmtId="0" fontId="0" fillId="0" borderId="0"/>
    <xf numFmtId="9" fontId="3" fillId="0" borderId="0" applyFont="0" applyFill="0" applyBorder="0" applyAlignment="0" applyProtection="0"/>
    <xf numFmtId="0" fontId="6" fillId="0" borderId="0" applyBorder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6" fillId="0" borderId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0" fontId="6" fillId="0" borderId="0" applyBorder="0"/>
    <xf numFmtId="9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</cellStyleXfs>
  <cellXfs count="235">
    <xf numFmtId="0" fontId="0" fillId="0" borderId="0" xfId="0"/>
    <xf numFmtId="3" fontId="5" fillId="0" borderId="0" xfId="0" applyNumberFormat="1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4" xfId="2" applyFont="1" applyBorder="1" applyAlignment="1">
      <alignment vertical="center"/>
    </xf>
    <xf numFmtId="0" fontId="7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165" fontId="5" fillId="0" borderId="5" xfId="3" applyNumberFormat="1" applyFont="1" applyFill="1" applyBorder="1" applyAlignment="1" applyProtection="1">
      <alignment horizontal="right" vertical="center"/>
    </xf>
    <xf numFmtId="0" fontId="4" fillId="0" borderId="0" xfId="2" applyFont="1" applyBorder="1" applyAlignment="1">
      <alignment vertical="center"/>
    </xf>
    <xf numFmtId="3" fontId="5" fillId="0" borderId="0" xfId="3" applyNumberFormat="1" applyFont="1" applyFill="1" applyBorder="1" applyAlignment="1" applyProtection="1">
      <alignment horizontal="right" vertical="center"/>
    </xf>
    <xf numFmtId="0" fontId="4" fillId="0" borderId="6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5" fillId="0" borderId="7" xfId="2" applyFont="1" applyBorder="1" applyAlignment="1">
      <alignment vertical="center" wrapText="1"/>
    </xf>
    <xf numFmtId="3" fontId="4" fillId="0" borderId="0" xfId="2" applyNumberFormat="1" applyFont="1" applyBorder="1" applyAlignment="1">
      <alignment horizontal="right" vertical="center"/>
    </xf>
    <xf numFmtId="166" fontId="5" fillId="0" borderId="5" xfId="3" applyNumberFormat="1" applyFont="1" applyFill="1" applyBorder="1" applyAlignment="1" applyProtection="1">
      <alignment horizontal="right" vertical="center"/>
    </xf>
    <xf numFmtId="0" fontId="4" fillId="0" borderId="8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164" fontId="4" fillId="0" borderId="9" xfId="2" applyNumberFormat="1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4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 wrapText="1"/>
    </xf>
    <xf numFmtId="0" fontId="5" fillId="0" borderId="5" xfId="2" applyFont="1" applyBorder="1" applyAlignment="1">
      <alignment horizontal="center" vertical="center"/>
    </xf>
    <xf numFmtId="3" fontId="9" fillId="0" borderId="0" xfId="2" applyNumberFormat="1" applyFont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5" fillId="0" borderId="0" xfId="2" applyFont="1" applyBorder="1" applyAlignment="1">
      <alignment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 wrapText="1"/>
    </xf>
    <xf numFmtId="0" fontId="5" fillId="2" borderId="12" xfId="2" applyFont="1" applyFill="1" applyBorder="1" applyAlignment="1">
      <alignment horizontal="center" vertical="center"/>
    </xf>
    <xf numFmtId="167" fontId="5" fillId="2" borderId="5" xfId="4" applyNumberFormat="1" applyFont="1" applyFill="1" applyBorder="1" applyAlignment="1">
      <alignment vertical="center"/>
    </xf>
    <xf numFmtId="0" fontId="4" fillId="0" borderId="0" xfId="2" applyFont="1" applyBorder="1" applyAlignment="1">
      <alignment vertical="center" wrapText="1"/>
    </xf>
    <xf numFmtId="165" fontId="4" fillId="0" borderId="0" xfId="2" applyNumberFormat="1" applyFont="1" applyBorder="1" applyAlignment="1">
      <alignment vertical="center" wrapText="1"/>
    </xf>
    <xf numFmtId="0" fontId="5" fillId="3" borderId="11" xfId="2" applyFont="1" applyFill="1" applyBorder="1" applyAlignment="1">
      <alignment vertical="center"/>
    </xf>
    <xf numFmtId="0" fontId="5" fillId="3" borderId="12" xfId="2" applyFont="1" applyFill="1" applyBorder="1" applyAlignment="1">
      <alignment vertical="center"/>
    </xf>
    <xf numFmtId="0" fontId="5" fillId="3" borderId="12" xfId="2" applyFont="1" applyFill="1" applyBorder="1" applyAlignment="1">
      <alignment vertical="center" wrapText="1"/>
    </xf>
    <xf numFmtId="0" fontId="5" fillId="3" borderId="12" xfId="2" applyFont="1" applyFill="1" applyBorder="1" applyAlignment="1">
      <alignment horizontal="center" vertical="center"/>
    </xf>
    <xf numFmtId="167" fontId="5" fillId="3" borderId="5" xfId="4" applyNumberFormat="1" applyFont="1" applyFill="1" applyBorder="1" applyAlignment="1" applyProtection="1">
      <alignment vertical="center"/>
    </xf>
    <xf numFmtId="0" fontId="4" fillId="5" borderId="0" xfId="2" applyFont="1" applyFill="1" applyAlignment="1">
      <alignment vertical="center" wrapText="1"/>
    </xf>
    <xf numFmtId="0" fontId="4" fillId="0" borderId="0" xfId="6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168" fontId="4" fillId="0" borderId="1" xfId="7" applyNumberFormat="1" applyFont="1" applyFill="1" applyBorder="1" applyAlignment="1" applyProtection="1">
      <alignment horizontal="center" vertical="center" wrapText="1"/>
    </xf>
    <xf numFmtId="9" fontId="4" fillId="0" borderId="1" xfId="7" applyFont="1" applyFill="1" applyBorder="1" applyAlignment="1" applyProtection="1">
      <alignment horizontal="center" vertical="center"/>
    </xf>
    <xf numFmtId="170" fontId="4" fillId="0" borderId="1" xfId="2" applyNumberFormat="1" applyFont="1" applyBorder="1" applyAlignment="1">
      <alignment horizontal="center" vertical="center"/>
    </xf>
    <xf numFmtId="171" fontId="4" fillId="0" borderId="1" xfId="4" applyNumberFormat="1" applyFont="1" applyFill="1" applyBorder="1" applyAlignment="1" applyProtection="1">
      <alignment horizontal="center" vertical="center"/>
    </xf>
    <xf numFmtId="0" fontId="4" fillId="0" borderId="0" xfId="9" applyFont="1" applyAlignment="1">
      <alignment vertical="center"/>
    </xf>
    <xf numFmtId="9" fontId="5" fillId="3" borderId="12" xfId="7" applyFont="1" applyFill="1" applyBorder="1" applyAlignment="1">
      <alignment horizontal="center" vertical="center" wrapText="1"/>
    </xf>
    <xf numFmtId="169" fontId="5" fillId="3" borderId="12" xfId="8" applyFont="1" applyFill="1" applyBorder="1" applyAlignment="1">
      <alignment horizontal="center" vertical="center"/>
    </xf>
    <xf numFmtId="169" fontId="5" fillId="3" borderId="12" xfId="2" applyNumberFormat="1" applyFont="1" applyFill="1" applyBorder="1" applyAlignment="1">
      <alignment horizontal="center" vertical="center"/>
    </xf>
    <xf numFmtId="170" fontId="5" fillId="3" borderId="12" xfId="2" applyNumberFormat="1" applyFont="1" applyFill="1" applyBorder="1" applyAlignment="1">
      <alignment horizontal="center" vertical="center"/>
    </xf>
    <xf numFmtId="171" fontId="5" fillId="3" borderId="5" xfId="4" applyNumberFormat="1" applyFont="1" applyFill="1" applyBorder="1" applyAlignment="1">
      <alignment vertical="center"/>
    </xf>
    <xf numFmtId="172" fontId="5" fillId="3" borderId="12" xfId="8" applyNumberFormat="1" applyFont="1" applyFill="1" applyBorder="1" applyAlignment="1">
      <alignment horizontal="center" vertical="center"/>
    </xf>
    <xf numFmtId="4" fontId="5" fillId="3" borderId="12" xfId="2" applyNumberFormat="1" applyFont="1" applyFill="1" applyBorder="1" applyAlignment="1">
      <alignment horizontal="center" vertical="center"/>
    </xf>
    <xf numFmtId="10" fontId="5" fillId="3" borderId="5" xfId="1" applyNumberFormat="1" applyFont="1" applyFill="1" applyBorder="1" applyAlignment="1">
      <alignment vertical="center"/>
    </xf>
    <xf numFmtId="37" fontId="5" fillId="0" borderId="11" xfId="2" applyNumberFormat="1" applyFont="1" applyBorder="1" applyAlignment="1">
      <alignment horizontal="left" vertical="center"/>
    </xf>
    <xf numFmtId="37" fontId="5" fillId="0" borderId="12" xfId="2" applyNumberFormat="1" applyFont="1" applyBorder="1" applyAlignment="1">
      <alignment horizontal="left" vertical="center"/>
    </xf>
    <xf numFmtId="167" fontId="5" fillId="0" borderId="5" xfId="4" applyNumberFormat="1" applyFont="1" applyFill="1" applyBorder="1" applyAlignment="1" applyProtection="1">
      <alignment horizontal="center" vertical="center"/>
    </xf>
    <xf numFmtId="0" fontId="4" fillId="0" borderId="0" xfId="2" applyFont="1" applyAlignment="1">
      <alignment horizontal="center" vertical="center" wrapText="1"/>
    </xf>
    <xf numFmtId="164" fontId="5" fillId="3" borderId="1" xfId="3" applyFont="1" applyFill="1" applyBorder="1" applyAlignment="1">
      <alignment horizontal="center" vertical="center" wrapText="1"/>
    </xf>
    <xf numFmtId="164" fontId="5" fillId="3" borderId="1" xfId="3" applyFont="1" applyFill="1" applyBorder="1" applyAlignment="1">
      <alignment horizontal="centerContinuous" vertical="center" wrapText="1"/>
    </xf>
    <xf numFmtId="167" fontId="5" fillId="3" borderId="1" xfId="3" applyNumberFormat="1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173" fontId="4" fillId="0" borderId="17" xfId="4" applyNumberFormat="1" applyFont="1" applyFill="1" applyBorder="1" applyAlignment="1" applyProtection="1">
      <alignment horizontal="center" vertical="center" wrapText="1"/>
    </xf>
    <xf numFmtId="174" fontId="4" fillId="0" borderId="18" xfId="2" applyNumberFormat="1" applyFont="1" applyBorder="1" applyAlignment="1">
      <alignment horizontal="center" vertical="center"/>
    </xf>
    <xf numFmtId="171" fontId="4" fillId="0" borderId="19" xfId="4" applyNumberFormat="1" applyFont="1" applyFill="1" applyBorder="1" applyAlignment="1" applyProtection="1">
      <alignment horizontal="center" vertical="center"/>
    </xf>
    <xf numFmtId="0" fontId="4" fillId="0" borderId="0" xfId="9" applyFont="1"/>
    <xf numFmtId="0" fontId="4" fillId="5" borderId="0" xfId="2" applyFont="1" applyFill="1" applyAlignment="1">
      <alignment vertical="center"/>
    </xf>
    <xf numFmtId="171" fontId="5" fillId="3" borderId="1" xfId="4" applyNumberFormat="1" applyFont="1" applyFill="1" applyBorder="1" applyAlignment="1" applyProtection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12" xfId="2" applyFont="1" applyBorder="1" applyAlignment="1">
      <alignment vertical="center" wrapText="1"/>
    </xf>
    <xf numFmtId="9" fontId="5" fillId="0" borderId="12" xfId="7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172" fontId="5" fillId="0" borderId="12" xfId="8" applyNumberFormat="1" applyFont="1" applyFill="1" applyBorder="1" applyAlignment="1">
      <alignment horizontal="center" vertical="center"/>
    </xf>
    <xf numFmtId="4" fontId="5" fillId="0" borderId="12" xfId="2" applyNumberFormat="1" applyFont="1" applyBorder="1" applyAlignment="1">
      <alignment horizontal="center" vertical="center"/>
    </xf>
    <xf numFmtId="170" fontId="5" fillId="0" borderId="12" xfId="2" applyNumberFormat="1" applyFont="1" applyBorder="1" applyAlignment="1">
      <alignment horizontal="center" vertical="center"/>
    </xf>
    <xf numFmtId="10" fontId="5" fillId="0" borderId="5" xfId="1" applyNumberFormat="1" applyFont="1" applyFill="1" applyBorder="1" applyAlignment="1">
      <alignment vertical="center"/>
    </xf>
    <xf numFmtId="171" fontId="5" fillId="2" borderId="5" xfId="4" applyNumberFormat="1" applyFont="1" applyFill="1" applyBorder="1" applyAlignment="1">
      <alignment vertical="center"/>
    </xf>
    <xf numFmtId="164" fontId="4" fillId="3" borderId="1" xfId="3" applyFont="1" applyFill="1" applyBorder="1" applyAlignment="1">
      <alignment horizontal="centerContinuous" vertical="center" wrapText="1"/>
    </xf>
    <xf numFmtId="164" fontId="4" fillId="3" borderId="1" xfId="3" applyFont="1" applyFill="1" applyBorder="1" applyAlignment="1">
      <alignment horizontal="center" vertical="center" wrapText="1"/>
    </xf>
    <xf numFmtId="164" fontId="4" fillId="3" borderId="1" xfId="3" applyFont="1" applyFill="1" applyBorder="1" applyAlignment="1">
      <alignment horizontal="center" vertical="center"/>
    </xf>
    <xf numFmtId="171" fontId="4" fillId="3" borderId="1" xfId="3" applyNumberFormat="1" applyFont="1" applyFill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 wrapText="1"/>
    </xf>
    <xf numFmtId="10" fontId="4" fillId="0" borderId="1" xfId="10" applyNumberFormat="1" applyFont="1" applyBorder="1" applyAlignment="1">
      <alignment horizontal="center" vertical="center" wrapText="1"/>
    </xf>
    <xf numFmtId="171" fontId="4" fillId="0" borderId="1" xfId="4" applyNumberFormat="1" applyFont="1" applyFill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9" fontId="5" fillId="0" borderId="3" xfId="7" applyFont="1" applyFill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172" fontId="5" fillId="0" borderId="3" xfId="8" applyNumberFormat="1" applyFont="1" applyFill="1" applyBorder="1" applyAlignment="1">
      <alignment horizontal="center" vertical="center"/>
    </xf>
    <xf numFmtId="4" fontId="5" fillId="0" borderId="3" xfId="2" applyNumberFormat="1" applyFont="1" applyBorder="1" applyAlignment="1">
      <alignment horizontal="center" vertical="center"/>
    </xf>
    <xf numFmtId="170" fontId="5" fillId="0" borderId="3" xfId="2" applyNumberFormat="1" applyFont="1" applyBorder="1" applyAlignment="1">
      <alignment horizontal="center" vertical="center"/>
    </xf>
    <xf numFmtId="10" fontId="5" fillId="0" borderId="0" xfId="1" applyNumberFormat="1" applyFont="1" applyFill="1" applyBorder="1" applyAlignment="1">
      <alignment vertical="center"/>
    </xf>
    <xf numFmtId="0" fontId="12" fillId="5" borderId="0" xfId="2" applyFont="1" applyFill="1" applyAlignment="1">
      <alignment vertical="center"/>
    </xf>
    <xf numFmtId="10" fontId="14" fillId="3" borderId="1" xfId="10" applyNumberFormat="1" applyFont="1" applyFill="1" applyBorder="1" applyAlignment="1" applyProtection="1">
      <alignment horizontal="right" vertical="center"/>
    </xf>
    <xf numFmtId="0" fontId="12" fillId="0" borderId="0" xfId="2" applyFont="1" applyBorder="1" applyAlignment="1">
      <alignment vertical="center"/>
    </xf>
    <xf numFmtId="10" fontId="13" fillId="3" borderId="1" xfId="10" applyNumberFormat="1" applyFont="1" applyFill="1" applyBorder="1" applyAlignment="1" applyProtection="1">
      <alignment horizontal="right" vertical="center"/>
    </xf>
    <xf numFmtId="0" fontId="4" fillId="6" borderId="2" xfId="2" applyFont="1" applyFill="1" applyBorder="1" applyAlignment="1">
      <alignment horizontal="left" vertical="center"/>
    </xf>
    <xf numFmtId="0" fontId="4" fillId="6" borderId="3" xfId="2" applyFont="1" applyFill="1" applyBorder="1" applyAlignment="1">
      <alignment horizontal="left" vertical="center"/>
    </xf>
    <xf numFmtId="0" fontId="4" fillId="6" borderId="3" xfId="2" applyFont="1" applyFill="1" applyBorder="1" applyAlignment="1">
      <alignment horizontal="left" vertical="center" wrapText="1"/>
    </xf>
    <xf numFmtId="9" fontId="4" fillId="6" borderId="3" xfId="11" applyFont="1" applyFill="1" applyBorder="1" applyAlignment="1" applyProtection="1">
      <alignment horizontal="center" vertical="center"/>
    </xf>
    <xf numFmtId="175" fontId="4" fillId="6" borderId="3" xfId="2" applyNumberFormat="1" applyFont="1" applyFill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/>
    </xf>
    <xf numFmtId="171" fontId="4" fillId="6" borderId="4" xfId="4" applyNumberFormat="1" applyFont="1" applyFill="1" applyBorder="1" applyAlignment="1" applyProtection="1">
      <alignment horizontal="center" vertical="center"/>
    </xf>
    <xf numFmtId="0" fontId="5" fillId="5" borderId="11" xfId="2" applyFont="1" applyFill="1" applyBorder="1" applyAlignment="1">
      <alignment horizontal="left" vertical="center"/>
    </xf>
    <xf numFmtId="0" fontId="5" fillId="5" borderId="12" xfId="2" applyFont="1" applyFill="1" applyBorder="1" applyAlignment="1">
      <alignment horizontal="left" vertical="center"/>
    </xf>
    <xf numFmtId="0" fontId="5" fillId="5" borderId="12" xfId="2" applyFont="1" applyFill="1" applyBorder="1" applyAlignment="1">
      <alignment horizontal="left" vertical="center" wrapText="1"/>
    </xf>
    <xf numFmtId="0" fontId="5" fillId="5" borderId="12" xfId="2" applyFont="1" applyFill="1" applyBorder="1" applyAlignment="1">
      <alignment horizontal="center" vertical="center"/>
    </xf>
    <xf numFmtId="10" fontId="5" fillId="5" borderId="12" xfId="2" applyNumberFormat="1" applyFont="1" applyFill="1" applyBorder="1" applyAlignment="1">
      <alignment horizontal="center" vertical="center"/>
    </xf>
    <xf numFmtId="175" fontId="5" fillId="5" borderId="5" xfId="2" applyNumberFormat="1" applyFont="1" applyFill="1" applyBorder="1" applyAlignment="1">
      <alignment horizontal="center" vertical="center"/>
    </xf>
    <xf numFmtId="171" fontId="5" fillId="0" borderId="1" xfId="7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vertical="center"/>
    </xf>
    <xf numFmtId="175" fontId="5" fillId="5" borderId="12" xfId="2" applyNumberFormat="1" applyFont="1" applyFill="1" applyBorder="1" applyAlignment="1">
      <alignment horizontal="center" vertical="center"/>
    </xf>
    <xf numFmtId="171" fontId="5" fillId="5" borderId="1" xfId="7" applyNumberFormat="1" applyFont="1" applyFill="1" applyBorder="1" applyAlignment="1" applyProtection="1">
      <alignment horizontal="center" vertical="center"/>
    </xf>
    <xf numFmtId="0" fontId="15" fillId="7" borderId="11" xfId="2" applyFont="1" applyFill="1" applyBorder="1" applyAlignment="1">
      <alignment horizontal="left" vertical="center"/>
    </xf>
    <xf numFmtId="0" fontId="15" fillId="7" borderId="12" xfId="2" applyFont="1" applyFill="1" applyBorder="1" applyAlignment="1">
      <alignment horizontal="left" vertical="center"/>
    </xf>
    <xf numFmtId="0" fontId="15" fillId="7" borderId="12" xfId="2" applyFont="1" applyFill="1" applyBorder="1" applyAlignment="1">
      <alignment horizontal="left" vertical="center" wrapText="1"/>
    </xf>
    <xf numFmtId="0" fontId="15" fillId="7" borderId="12" xfId="2" applyFont="1" applyFill="1" applyBorder="1" applyAlignment="1">
      <alignment horizontal="center" vertical="center"/>
    </xf>
    <xf numFmtId="175" fontId="15" fillId="7" borderId="5" xfId="2" applyNumberFormat="1" applyFont="1" applyFill="1" applyBorder="1" applyAlignment="1">
      <alignment horizontal="right" vertical="center"/>
    </xf>
    <xf numFmtId="171" fontId="15" fillId="7" borderId="1" xfId="7" applyNumberFormat="1" applyFont="1" applyFill="1" applyBorder="1" applyAlignment="1" applyProtection="1">
      <alignment horizontal="center" vertical="center"/>
    </xf>
    <xf numFmtId="171" fontId="4" fillId="0" borderId="0" xfId="2" applyNumberFormat="1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167" fontId="4" fillId="0" borderId="0" xfId="4" applyNumberFormat="1" applyFont="1" applyFill="1" applyAlignment="1">
      <alignment vertical="center"/>
    </xf>
    <xf numFmtId="0" fontId="4" fillId="0" borderId="9" xfId="2" applyFont="1" applyBorder="1" applyAlignment="1">
      <alignment horizontal="left" vertical="top" wrapText="1"/>
    </xf>
    <xf numFmtId="0" fontId="5" fillId="0" borderId="0" xfId="2" applyFont="1" applyAlignment="1">
      <alignment horizontal="center" vertical="center" wrapText="1"/>
    </xf>
    <xf numFmtId="169" fontId="4" fillId="0" borderId="1" xfId="8" applyFont="1" applyFill="1" applyBorder="1" applyAlignment="1" applyProtection="1">
      <alignment vertical="center"/>
    </xf>
    <xf numFmtId="10" fontId="4" fillId="0" borderId="1" xfId="1" applyNumberFormat="1" applyFont="1" applyFill="1" applyBorder="1" applyAlignment="1" applyProtection="1">
      <alignment vertical="center"/>
    </xf>
    <xf numFmtId="0" fontId="5" fillId="0" borderId="0" xfId="2" applyFont="1" applyAlignment="1">
      <alignment horizontal="right" vertical="center" wrapText="1"/>
    </xf>
    <xf numFmtId="10" fontId="5" fillId="0" borderId="1" xfId="2" applyNumberFormat="1" applyFont="1" applyBorder="1" applyAlignment="1">
      <alignment horizontal="center" vertical="center"/>
    </xf>
    <xf numFmtId="42" fontId="4" fillId="0" borderId="0" xfId="17" applyFont="1" applyBorder="1" applyAlignment="1">
      <alignment vertical="center"/>
    </xf>
    <xf numFmtId="169" fontId="4" fillId="0" borderId="0" xfId="2" applyNumberFormat="1" applyFont="1" applyBorder="1" applyAlignment="1">
      <alignment vertical="center"/>
    </xf>
    <xf numFmtId="177" fontId="4" fillId="0" borderId="0" xfId="2" applyNumberFormat="1" applyFont="1" applyBorder="1" applyAlignment="1">
      <alignment vertical="center"/>
    </xf>
    <xf numFmtId="169" fontId="4" fillId="0" borderId="0" xfId="2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78" fontId="4" fillId="0" borderId="0" xfId="2" applyNumberFormat="1" applyFont="1" applyBorder="1" applyAlignment="1">
      <alignment vertical="center"/>
    </xf>
    <xf numFmtId="37" fontId="13" fillId="3" borderId="8" xfId="2" applyNumberFormat="1" applyFont="1" applyFill="1" applyBorder="1" applyAlignment="1">
      <alignment horizontal="center" vertical="center"/>
    </xf>
    <xf numFmtId="37" fontId="13" fillId="3" borderId="9" xfId="2" applyNumberFormat="1" applyFont="1" applyFill="1" applyBorder="1" applyAlignment="1">
      <alignment horizontal="center" vertical="center"/>
    </xf>
    <xf numFmtId="37" fontId="13" fillId="3" borderId="10" xfId="2" applyNumberFormat="1" applyFont="1" applyFill="1" applyBorder="1" applyAlignment="1">
      <alignment horizontal="center" vertical="center"/>
    </xf>
    <xf numFmtId="42" fontId="4" fillId="0" borderId="0" xfId="17" applyFont="1" applyAlignment="1">
      <alignment horizontal="center" vertical="center"/>
    </xf>
    <xf numFmtId="0" fontId="4" fillId="0" borderId="1" xfId="2" applyFont="1" applyBorder="1" applyAlignment="1">
      <alignment vertical="center" wrapText="1"/>
    </xf>
    <xf numFmtId="9" fontId="4" fillId="0" borderId="1" xfId="1" applyFont="1" applyFill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center" vertical="center" wrapText="1"/>
    </xf>
    <xf numFmtId="0" fontId="4" fillId="0" borderId="1" xfId="18" applyNumberFormat="1" applyFont="1" applyFill="1" applyBorder="1" applyAlignment="1">
      <alignment horizontal="center" vertical="center" wrapText="1"/>
    </xf>
    <xf numFmtId="42" fontId="4" fillId="0" borderId="1" xfId="17" applyFont="1" applyBorder="1" applyAlignment="1">
      <alignment horizontal="center" vertical="center" wrapText="1"/>
    </xf>
    <xf numFmtId="179" fontId="4" fillId="0" borderId="0" xfId="1" applyNumberFormat="1" applyFont="1" applyBorder="1" applyAlignment="1">
      <alignment vertical="center"/>
    </xf>
    <xf numFmtId="180" fontId="4" fillId="0" borderId="0" xfId="2" applyNumberFormat="1" applyFont="1" applyBorder="1" applyAlignment="1">
      <alignment vertical="center"/>
    </xf>
    <xf numFmtId="10" fontId="4" fillId="0" borderId="1" xfId="1" applyNumberFormat="1" applyFont="1" applyBorder="1" applyAlignment="1">
      <alignment horizontal="center" vertical="center" wrapText="1"/>
    </xf>
    <xf numFmtId="181" fontId="4" fillId="0" borderId="0" xfId="17" applyNumberFormat="1" applyFont="1" applyBorder="1" applyAlignment="1">
      <alignment vertical="center"/>
    </xf>
    <xf numFmtId="42" fontId="17" fillId="0" borderId="0" xfId="17" applyFont="1"/>
    <xf numFmtId="37" fontId="5" fillId="3" borderId="11" xfId="2" applyNumberFormat="1" applyFont="1" applyFill="1" applyBorder="1" applyAlignment="1">
      <alignment horizontal="left" vertical="center"/>
    </xf>
    <xf numFmtId="37" fontId="5" fillId="3" borderId="12" xfId="2" applyNumberFormat="1" applyFont="1" applyFill="1" applyBorder="1" applyAlignment="1">
      <alignment horizontal="left" vertical="center"/>
    </xf>
    <xf numFmtId="0" fontId="4" fillId="5" borderId="0" xfId="2" applyFont="1" applyFill="1" applyAlignment="1">
      <alignment horizontal="center" vertical="center" wrapText="1"/>
    </xf>
    <xf numFmtId="164" fontId="4" fillId="5" borderId="1" xfId="3" applyFont="1" applyFill="1" applyBorder="1" applyAlignment="1">
      <alignment horizontal="center" vertical="center" wrapText="1"/>
    </xf>
    <xf numFmtId="171" fontId="4" fillId="5" borderId="1" xfId="3" applyNumberFormat="1" applyFont="1" applyFill="1" applyBorder="1" applyAlignment="1">
      <alignment horizontal="centerContinuous" vertical="center" wrapText="1"/>
    </xf>
    <xf numFmtId="0" fontId="4" fillId="5" borderId="0" xfId="2" applyFont="1" applyFill="1" applyBorder="1" applyAlignment="1">
      <alignment horizontal="center" vertical="center" wrapText="1"/>
    </xf>
    <xf numFmtId="0" fontId="4" fillId="5" borderId="0" xfId="9" applyFont="1" applyFill="1"/>
    <xf numFmtId="0" fontId="4" fillId="0" borderId="1" xfId="2" applyNumberFormat="1" applyFont="1" applyBorder="1" applyAlignment="1">
      <alignment horizontal="center" vertical="center"/>
    </xf>
    <xf numFmtId="9" fontId="4" fillId="5" borderId="1" xfId="3" applyNumberFormat="1" applyFont="1" applyFill="1" applyBorder="1" applyAlignment="1">
      <alignment horizontal="centerContinuous" vertical="center" wrapText="1"/>
    </xf>
    <xf numFmtId="10" fontId="4" fillId="5" borderId="1" xfId="3" applyNumberFormat="1" applyFont="1" applyFill="1" applyBorder="1" applyAlignment="1">
      <alignment horizontal="centerContinuous" vertical="center" wrapText="1"/>
    </xf>
    <xf numFmtId="9" fontId="15" fillId="7" borderId="1" xfId="7" applyNumberFormat="1" applyFont="1" applyFill="1" applyBorder="1" applyAlignment="1" applyProtection="1">
      <alignment horizontal="center" vertical="center"/>
    </xf>
    <xf numFmtId="9" fontId="5" fillId="0" borderId="1" xfId="7" applyNumberFormat="1" applyFont="1" applyFill="1" applyBorder="1" applyAlignment="1" applyProtection="1">
      <alignment horizontal="center" vertical="center"/>
    </xf>
    <xf numFmtId="9" fontId="5" fillId="5" borderId="1" xfId="7" applyNumberFormat="1" applyFont="1" applyFill="1" applyBorder="1" applyAlignment="1" applyProtection="1">
      <alignment horizontal="center" vertical="center"/>
    </xf>
    <xf numFmtId="169" fontId="4" fillId="0" borderId="1" xfId="8" applyFont="1" applyFill="1" applyBorder="1" applyAlignment="1">
      <alignment horizontal="center" vertical="center" wrapText="1"/>
    </xf>
    <xf numFmtId="164" fontId="4" fillId="5" borderId="11" xfId="3" applyFont="1" applyFill="1" applyBorder="1" applyAlignment="1">
      <alignment horizontal="left" vertical="center" wrapText="1"/>
    </xf>
    <xf numFmtId="164" fontId="4" fillId="5" borderId="5" xfId="3" applyFont="1" applyFill="1" applyBorder="1" applyAlignment="1">
      <alignment horizontal="left" vertical="center" wrapText="1"/>
    </xf>
    <xf numFmtId="0" fontId="5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37" fontId="5" fillId="3" borderId="1" xfId="2" applyNumberFormat="1" applyFont="1" applyFill="1" applyBorder="1" applyAlignment="1">
      <alignment horizontal="left" vertical="center"/>
    </xf>
    <xf numFmtId="37" fontId="13" fillId="3" borderId="2" xfId="2" applyNumberFormat="1" applyFont="1" applyFill="1" applyBorder="1" applyAlignment="1">
      <alignment horizontal="center" vertical="center"/>
    </xf>
    <xf numFmtId="37" fontId="13" fillId="3" borderId="3" xfId="2" applyNumberFormat="1" applyFont="1" applyFill="1" applyBorder="1" applyAlignment="1">
      <alignment horizontal="center" vertical="center"/>
    </xf>
    <xf numFmtId="37" fontId="13" fillId="3" borderId="4" xfId="2" applyNumberFormat="1" applyFont="1" applyFill="1" applyBorder="1" applyAlignment="1">
      <alignment horizontal="center" vertical="center"/>
    </xf>
    <xf numFmtId="37" fontId="13" fillId="3" borderId="6" xfId="2" applyNumberFormat="1" applyFont="1" applyFill="1" applyBorder="1" applyAlignment="1">
      <alignment horizontal="center" vertical="center"/>
    </xf>
    <xf numFmtId="37" fontId="13" fillId="3" borderId="0" xfId="2" applyNumberFormat="1" applyFont="1" applyFill="1" applyBorder="1" applyAlignment="1">
      <alignment horizontal="center" vertical="center"/>
    </xf>
    <xf numFmtId="37" fontId="13" fillId="3" borderId="7" xfId="2" applyNumberFormat="1" applyFont="1" applyFill="1" applyBorder="1" applyAlignment="1">
      <alignment horizontal="center" vertical="center"/>
    </xf>
    <xf numFmtId="37" fontId="13" fillId="3" borderId="8" xfId="2" applyNumberFormat="1" applyFont="1" applyFill="1" applyBorder="1" applyAlignment="1">
      <alignment horizontal="center" vertical="center"/>
    </xf>
    <xf numFmtId="37" fontId="13" fillId="3" borderId="9" xfId="2" applyNumberFormat="1" applyFont="1" applyFill="1" applyBorder="1" applyAlignment="1">
      <alignment horizontal="center" vertical="center"/>
    </xf>
    <xf numFmtId="37" fontId="13" fillId="3" borderId="10" xfId="2" applyNumberFormat="1" applyFont="1" applyFill="1" applyBorder="1" applyAlignment="1">
      <alignment horizontal="center" vertical="center"/>
    </xf>
    <xf numFmtId="37" fontId="13" fillId="3" borderId="11" xfId="2" applyNumberFormat="1" applyFont="1" applyFill="1" applyBorder="1" applyAlignment="1">
      <alignment horizontal="center" vertical="center"/>
    </xf>
    <xf numFmtId="37" fontId="13" fillId="3" borderId="12" xfId="2" applyNumberFormat="1" applyFont="1" applyFill="1" applyBorder="1" applyAlignment="1">
      <alignment horizontal="center" vertical="center"/>
    </xf>
    <xf numFmtId="37" fontId="13" fillId="3" borderId="5" xfId="2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37" fontId="13" fillId="3" borderId="1" xfId="2" applyNumberFormat="1" applyFont="1" applyFill="1" applyBorder="1" applyAlignment="1">
      <alignment horizontal="left" vertical="center"/>
    </xf>
    <xf numFmtId="0" fontId="4" fillId="0" borderId="0" xfId="2" applyFont="1" applyBorder="1" applyAlignment="1">
      <alignment horizontal="left" vertical="top"/>
    </xf>
    <xf numFmtId="164" fontId="5" fillId="3" borderId="1" xfId="3" applyFont="1" applyFill="1" applyBorder="1" applyAlignment="1">
      <alignment horizontal="center" vertical="center" wrapText="1"/>
    </xf>
    <xf numFmtId="0" fontId="4" fillId="0" borderId="15" xfId="2" applyFont="1" applyBorder="1" applyAlignment="1">
      <alignment horizontal="left" vertical="center" wrapText="1"/>
    </xf>
    <xf numFmtId="0" fontId="4" fillId="0" borderId="16" xfId="2" applyFont="1" applyBorder="1" applyAlignment="1">
      <alignment horizontal="left" vertical="center" wrapText="1"/>
    </xf>
    <xf numFmtId="169" fontId="4" fillId="0" borderId="15" xfId="8" applyFont="1" applyFill="1" applyBorder="1" applyAlignment="1" applyProtection="1">
      <alignment horizontal="center" vertical="center"/>
    </xf>
    <xf numFmtId="169" fontId="4" fillId="0" borderId="16" xfId="8" applyFont="1" applyFill="1" applyBorder="1" applyAlignment="1" applyProtection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164" fontId="4" fillId="5" borderId="1" xfId="3" applyFont="1" applyFill="1" applyBorder="1" applyAlignment="1">
      <alignment horizontal="left" vertical="center" wrapText="1"/>
    </xf>
    <xf numFmtId="164" fontId="10" fillId="4" borderId="1" xfId="3" applyFont="1" applyFill="1" applyBorder="1" applyAlignment="1">
      <alignment horizontal="center" vertical="center" wrapText="1"/>
    </xf>
    <xf numFmtId="169" fontId="4" fillId="0" borderId="1" xfId="8" applyFont="1" applyFill="1" applyBorder="1" applyAlignment="1" applyProtection="1">
      <alignment horizontal="center" vertical="center"/>
    </xf>
    <xf numFmtId="164" fontId="5" fillId="3" borderId="11" xfId="3" applyFont="1" applyFill="1" applyBorder="1" applyAlignment="1">
      <alignment horizontal="center" vertical="center" wrapText="1"/>
    </xf>
    <xf numFmtId="164" fontId="5" fillId="3" borderId="5" xfId="3" applyFont="1" applyFill="1" applyBorder="1" applyAlignment="1">
      <alignment horizontal="center" vertical="center" wrapText="1"/>
    </xf>
    <xf numFmtId="0" fontId="5" fillId="5" borderId="2" xfId="3" applyNumberFormat="1" applyFont="1" applyFill="1" applyBorder="1" applyAlignment="1">
      <alignment horizontal="center" vertical="center" wrapText="1"/>
    </xf>
    <xf numFmtId="0" fontId="5" fillId="5" borderId="4" xfId="3" applyNumberFormat="1" applyFont="1" applyFill="1" applyBorder="1" applyAlignment="1">
      <alignment horizontal="center" vertical="center" wrapText="1"/>
    </xf>
    <xf numFmtId="0" fontId="5" fillId="3" borderId="1" xfId="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3" fontId="16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7" fontId="10" fillId="4" borderId="1" xfId="3" applyNumberFormat="1" applyFont="1" applyFill="1" applyBorder="1" applyAlignment="1">
      <alignment horizontal="center" vertical="center" wrapText="1"/>
    </xf>
    <xf numFmtId="0" fontId="10" fillId="4" borderId="1" xfId="5" applyFont="1" applyFill="1" applyBorder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</cellXfs>
  <cellStyles count="20">
    <cellStyle name="Millares [0]" xfId="18" builtinId="6"/>
    <cellStyle name="Millares 128" xfId="4" xr:uid="{00000000-0005-0000-0000-000001000000}"/>
    <cellStyle name="Millares 2 77" xfId="13" xr:uid="{00000000-0005-0000-0000-000002000000}"/>
    <cellStyle name="Moneda [0]" xfId="17" builtinId="7"/>
    <cellStyle name="Moneda [0] 7" xfId="8" xr:uid="{00000000-0005-0000-0000-000004000000}"/>
    <cellStyle name="Moneda 10" xfId="3" xr:uid="{00000000-0005-0000-0000-000005000000}"/>
    <cellStyle name="Normal" xfId="0" builtinId="0"/>
    <cellStyle name="Normal 10 10" xfId="6" xr:uid="{00000000-0005-0000-0000-000007000000}"/>
    <cellStyle name="Normal 2" xfId="19" xr:uid="{00000000-0005-0000-0000-000008000000}"/>
    <cellStyle name="Normal 2 2 4" xfId="14" xr:uid="{00000000-0005-0000-0000-000009000000}"/>
    <cellStyle name="Normal 3" xfId="12" xr:uid="{00000000-0005-0000-0000-00000A000000}"/>
    <cellStyle name="Normal 3 10" xfId="9" xr:uid="{00000000-0005-0000-0000-00000B000000}"/>
    <cellStyle name="Normal 3 10 2" xfId="16" xr:uid="{00000000-0005-0000-0000-00000C000000}"/>
    <cellStyle name="Normal 31" xfId="5" xr:uid="{00000000-0005-0000-0000-00000D000000}"/>
    <cellStyle name="Normal_Libro1" xfId="2" xr:uid="{00000000-0005-0000-0000-00000E000000}"/>
    <cellStyle name="Porcentaje" xfId="1" builtinId="5"/>
    <cellStyle name="Porcentaje 2" xfId="10" xr:uid="{00000000-0005-0000-0000-000010000000}"/>
    <cellStyle name="Porcentaje 2 2" xfId="15" xr:uid="{00000000-0005-0000-0000-000011000000}"/>
    <cellStyle name="Porcentaje 5" xfId="7" xr:uid="{00000000-0005-0000-0000-000012000000}"/>
    <cellStyle name="Porcentual_AIU 2008 SESAC JULIO 42" xfId="11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852236</xdr:colOff>
      <xdr:row>61</xdr:row>
      <xdr:rowOff>169870</xdr:rowOff>
    </xdr:from>
    <xdr:to>
      <xdr:col>3</xdr:col>
      <xdr:colOff>1955132</xdr:colOff>
      <xdr:row>63</xdr:row>
      <xdr:rowOff>128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95CF57-2EFA-4D0F-AB9C-1AC2D349B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5841" y="13214107"/>
          <a:ext cx="1102896" cy="592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V78"/>
  <sheetViews>
    <sheetView tabSelected="1" view="pageBreakPreview" topLeftCell="B47" zoomScale="82" zoomScaleNormal="100" zoomScaleSheetLayoutView="82" workbookViewId="0">
      <selection activeCell="F17" sqref="F17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9.5703125" style="4" customWidth="1"/>
    <col min="4" max="4" width="44" style="35" customWidth="1"/>
    <col min="5" max="5" width="8" style="35" customWidth="1"/>
    <col min="6" max="7" width="15.5703125" style="133" customWidth="1"/>
    <col min="8" max="8" width="19.140625" style="133" customWidth="1"/>
    <col min="9" max="9" width="14" style="133" bestFit="1" customWidth="1"/>
    <col min="10" max="10" width="23.5703125" style="134" customWidth="1"/>
    <col min="11" max="11" width="4.5703125" style="13" customWidth="1"/>
    <col min="12" max="12" width="21.140625" style="13" customWidth="1"/>
    <col min="13" max="13" width="1.5703125" style="13" customWidth="1"/>
    <col min="14" max="14" width="14.5703125" style="13" customWidth="1"/>
    <col min="15" max="15" width="8.85546875" style="13"/>
    <col min="16" max="16" width="13.42578125" style="13" bestFit="1" customWidth="1"/>
    <col min="17" max="17" width="8.85546875" style="13"/>
    <col min="18" max="18" width="11.5703125" style="13" bestFit="1" customWidth="1"/>
    <col min="19" max="19" width="8.85546875" style="13"/>
    <col min="20" max="20" width="11.85546875" style="13" bestFit="1" customWidth="1"/>
    <col min="21" max="16384" width="8.85546875" style="13"/>
  </cols>
  <sheetData>
    <row r="1" spans="1:14" s="2" customFormat="1" ht="15" customHeight="1" x14ac:dyDescent="0.2">
      <c r="A1" s="215"/>
      <c r="B1" s="215"/>
      <c r="C1" s="216" t="s">
        <v>78</v>
      </c>
      <c r="D1" s="216"/>
      <c r="E1" s="216"/>
      <c r="F1" s="216"/>
      <c r="G1" s="216"/>
      <c r="H1" s="216"/>
      <c r="I1" s="216"/>
      <c r="J1" s="216"/>
      <c r="K1" s="1"/>
    </row>
    <row r="2" spans="1:14" s="145" customFormat="1" ht="22.5" customHeight="1" x14ac:dyDescent="0.2">
      <c r="A2" s="215"/>
      <c r="B2" s="215"/>
      <c r="C2" s="217" t="s">
        <v>0</v>
      </c>
      <c r="D2" s="218"/>
      <c r="E2" s="219"/>
      <c r="F2" s="223" t="s">
        <v>89</v>
      </c>
      <c r="G2" s="224"/>
      <c r="H2" s="224"/>
      <c r="I2" s="224"/>
      <c r="J2" s="225"/>
      <c r="K2" s="3"/>
    </row>
    <row r="3" spans="1:14" s="2" customFormat="1" ht="15" customHeight="1" x14ac:dyDescent="0.2">
      <c r="A3" s="215"/>
      <c r="B3" s="215"/>
      <c r="C3" s="220"/>
      <c r="D3" s="221"/>
      <c r="E3" s="222"/>
      <c r="F3" s="226"/>
      <c r="G3" s="227"/>
      <c r="H3" s="227"/>
      <c r="I3" s="227"/>
      <c r="J3" s="228"/>
      <c r="K3" s="3"/>
    </row>
    <row r="4" spans="1:14" s="2" customFormat="1" ht="15" customHeight="1" x14ac:dyDescent="0.2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3"/>
    </row>
    <row r="5" spans="1:14" ht="15" customHeight="1" x14ac:dyDescent="0.2">
      <c r="B5" s="5"/>
      <c r="C5" s="6" t="s">
        <v>1</v>
      </c>
      <c r="D5" s="7"/>
      <c r="E5" s="7"/>
      <c r="F5" s="8"/>
      <c r="G5" s="9" t="s">
        <v>2</v>
      </c>
      <c r="H5" s="10"/>
      <c r="I5" s="11"/>
      <c r="J5" s="12">
        <v>290945065</v>
      </c>
      <c r="L5" s="14"/>
      <c r="N5" s="14"/>
    </row>
    <row r="6" spans="1:14" ht="15" customHeight="1" x14ac:dyDescent="0.2">
      <c r="B6" s="15"/>
      <c r="C6" s="16" t="s">
        <v>3</v>
      </c>
      <c r="D6" s="13"/>
      <c r="E6" s="13"/>
      <c r="F6" s="17"/>
      <c r="G6" s="18" t="s">
        <v>75</v>
      </c>
      <c r="H6" s="19"/>
      <c r="I6" s="20"/>
      <c r="J6" s="12">
        <f>J5*0.3</f>
        <v>87283519.5</v>
      </c>
      <c r="L6" s="21"/>
    </row>
    <row r="7" spans="1:14" ht="15" customHeight="1" x14ac:dyDescent="0.2">
      <c r="B7" s="15"/>
      <c r="C7" s="16"/>
      <c r="D7" s="13"/>
      <c r="E7" s="13"/>
      <c r="F7" s="17"/>
      <c r="G7" s="18" t="s">
        <v>4</v>
      </c>
      <c r="H7" s="18"/>
      <c r="I7" s="18"/>
      <c r="J7" s="22">
        <f>+J5+J6</f>
        <v>378228584.5</v>
      </c>
      <c r="L7" s="14"/>
    </row>
    <row r="8" spans="1:14" ht="15" customHeight="1" x14ac:dyDescent="0.2">
      <c r="B8" s="23"/>
      <c r="C8" s="24"/>
      <c r="D8" s="25"/>
      <c r="E8" s="25"/>
      <c r="F8" s="26"/>
      <c r="G8" s="27" t="s">
        <v>5</v>
      </c>
      <c r="H8" s="28"/>
      <c r="I8" s="29"/>
      <c r="J8" s="30">
        <v>3</v>
      </c>
      <c r="N8" s="31"/>
    </row>
    <row r="9" spans="1:14" ht="4.5" customHeight="1" x14ac:dyDescent="0.2">
      <c r="B9" s="13"/>
      <c r="C9" s="13"/>
      <c r="D9" s="32"/>
      <c r="E9" s="32"/>
      <c r="F9" s="13"/>
      <c r="G9" s="16"/>
      <c r="H9" s="19"/>
      <c r="I9" s="33"/>
      <c r="J9" s="34"/>
    </row>
    <row r="10" spans="1:14" s="41" customFormat="1" ht="15" customHeight="1" x14ac:dyDescent="0.2">
      <c r="A10" s="35"/>
      <c r="B10" s="36" t="s">
        <v>76</v>
      </c>
      <c r="C10" s="37"/>
      <c r="D10" s="38"/>
      <c r="E10" s="38"/>
      <c r="F10" s="39"/>
      <c r="G10" s="39"/>
      <c r="H10" s="39"/>
      <c r="I10" s="39"/>
      <c r="J10" s="40"/>
      <c r="N10" s="42"/>
    </row>
    <row r="11" spans="1:14" s="41" customFormat="1" ht="15" customHeight="1" x14ac:dyDescent="0.2">
      <c r="A11" s="35"/>
      <c r="B11" s="43" t="s">
        <v>7</v>
      </c>
      <c r="C11" s="44"/>
      <c r="D11" s="45"/>
      <c r="E11" s="45"/>
      <c r="F11" s="46"/>
      <c r="G11" s="46"/>
      <c r="H11" s="46"/>
      <c r="I11" s="46"/>
      <c r="J11" s="47"/>
    </row>
    <row r="12" spans="1:14" ht="11.25" customHeight="1" x14ac:dyDescent="0.2">
      <c r="B12" s="231" t="s">
        <v>8</v>
      </c>
      <c r="C12" s="232"/>
      <c r="D12" s="231" t="s">
        <v>9</v>
      </c>
      <c r="E12" s="208" t="s">
        <v>10</v>
      </c>
      <c r="F12" s="208" t="s">
        <v>11</v>
      </c>
      <c r="G12" s="208" t="s">
        <v>12</v>
      </c>
      <c r="H12" s="208"/>
      <c r="I12" s="208" t="s">
        <v>13</v>
      </c>
      <c r="J12" s="230" t="s">
        <v>14</v>
      </c>
    </row>
    <row r="13" spans="1:14" s="41" customFormat="1" ht="11.25" customHeight="1" x14ac:dyDescent="0.2">
      <c r="A13" s="48"/>
      <c r="B13" s="231"/>
      <c r="C13" s="232"/>
      <c r="D13" s="231"/>
      <c r="E13" s="208"/>
      <c r="F13" s="208"/>
      <c r="G13" s="208"/>
      <c r="H13" s="208"/>
      <c r="I13" s="208"/>
      <c r="J13" s="230"/>
    </row>
    <row r="14" spans="1:14" ht="15" customHeight="1" x14ac:dyDescent="0.2">
      <c r="A14" s="49"/>
      <c r="B14" s="50">
        <v>1</v>
      </c>
      <c r="C14" s="50" t="s">
        <v>15</v>
      </c>
      <c r="D14" s="51" t="s">
        <v>16</v>
      </c>
      <c r="E14" s="52">
        <v>3</v>
      </c>
      <c r="F14" s="53">
        <v>0.4</v>
      </c>
      <c r="G14" s="209">
        <f>+FM!G6</f>
        <v>4036395</v>
      </c>
      <c r="H14" s="209">
        <v>4</v>
      </c>
      <c r="I14" s="54">
        <f>+B14*E14*F14</f>
        <v>1.2000000000000002</v>
      </c>
      <c r="J14" s="55">
        <f>ROUND((G14*I14),0)</f>
        <v>4843674</v>
      </c>
    </row>
    <row r="15" spans="1:14" ht="15" customHeight="1" x14ac:dyDescent="0.2">
      <c r="A15" s="49"/>
      <c r="B15" s="50">
        <v>1</v>
      </c>
      <c r="C15" s="50" t="s">
        <v>17</v>
      </c>
      <c r="D15" s="51" t="s">
        <v>61</v>
      </c>
      <c r="E15" s="52">
        <v>3</v>
      </c>
      <c r="F15" s="53">
        <v>1</v>
      </c>
      <c r="G15" s="209">
        <f>+FM!G7</f>
        <v>3165800</v>
      </c>
      <c r="H15" s="209">
        <v>5</v>
      </c>
      <c r="I15" s="54">
        <f t="shared" ref="I15" si="0">+B15*E15*F15</f>
        <v>3</v>
      </c>
      <c r="J15" s="55">
        <f t="shared" ref="J15:J16" si="1">ROUND((G15*I15),0)</f>
        <v>9497400</v>
      </c>
    </row>
    <row r="16" spans="1:14" ht="15" customHeight="1" x14ac:dyDescent="0.2">
      <c r="A16" s="49"/>
      <c r="B16" s="50">
        <v>1</v>
      </c>
      <c r="C16" s="50" t="s">
        <v>18</v>
      </c>
      <c r="D16" s="51" t="s">
        <v>19</v>
      </c>
      <c r="E16" s="52">
        <v>3</v>
      </c>
      <c r="F16" s="53">
        <v>0.7</v>
      </c>
      <c r="G16" s="209">
        <f>+FM!G8</f>
        <v>2374350</v>
      </c>
      <c r="H16" s="209">
        <v>11</v>
      </c>
      <c r="I16" s="54">
        <f>+B16*E16*F16</f>
        <v>2.0999999999999996</v>
      </c>
      <c r="J16" s="55">
        <f t="shared" si="1"/>
        <v>4986135</v>
      </c>
    </row>
    <row r="17" spans="1:22" s="41" customFormat="1" ht="15" customHeight="1" x14ac:dyDescent="0.2">
      <c r="A17" s="35"/>
      <c r="B17" s="43" t="s">
        <v>20</v>
      </c>
      <c r="C17" s="44"/>
      <c r="D17" s="45"/>
      <c r="E17" s="57"/>
      <c r="F17" s="46"/>
      <c r="G17" s="58"/>
      <c r="H17" s="59"/>
      <c r="I17" s="60"/>
      <c r="J17" s="61"/>
    </row>
    <row r="18" spans="1:22" ht="15" customHeight="1" x14ac:dyDescent="0.2">
      <c r="A18" s="49"/>
      <c r="B18" s="50">
        <v>1</v>
      </c>
      <c r="C18" s="50" t="s">
        <v>21</v>
      </c>
      <c r="D18" s="51" t="s">
        <v>22</v>
      </c>
      <c r="E18" s="52">
        <v>3</v>
      </c>
      <c r="F18" s="53">
        <v>1</v>
      </c>
      <c r="G18" s="209">
        <f>+FM!G10</f>
        <v>3007510</v>
      </c>
      <c r="H18" s="209">
        <v>12</v>
      </c>
      <c r="I18" s="54">
        <f t="shared" ref="I18" si="2">+B18*E18*F18</f>
        <v>3</v>
      </c>
      <c r="J18" s="55">
        <f t="shared" ref="J18" si="3">ROUND((G18*I18),0)</f>
        <v>9022530</v>
      </c>
    </row>
    <row r="19" spans="1:22" s="41" customFormat="1" ht="15" customHeight="1" x14ac:dyDescent="0.2">
      <c r="A19" s="35"/>
      <c r="B19" s="43" t="s">
        <v>25</v>
      </c>
      <c r="C19" s="44"/>
      <c r="D19" s="45"/>
      <c r="E19" s="57"/>
      <c r="F19" s="46"/>
      <c r="G19" s="62"/>
      <c r="H19" s="63"/>
      <c r="I19" s="60"/>
      <c r="J19" s="61">
        <f>SUM(J14:J18)</f>
        <v>28349739</v>
      </c>
    </row>
    <row r="20" spans="1:22" s="41" customFormat="1" ht="15" customHeight="1" x14ac:dyDescent="0.2">
      <c r="A20" s="35"/>
      <c r="B20" s="43"/>
      <c r="C20" s="44"/>
      <c r="D20" s="45"/>
      <c r="E20" s="57"/>
      <c r="F20" s="46"/>
      <c r="G20" s="62"/>
      <c r="H20" s="63"/>
      <c r="I20" s="60"/>
      <c r="J20" s="64">
        <f>+J19/$J$5</f>
        <v>9.744017826870513E-2</v>
      </c>
    </row>
    <row r="21" spans="1:22" ht="15" customHeight="1" x14ac:dyDescent="0.2">
      <c r="B21" s="65"/>
      <c r="C21" s="66"/>
      <c r="D21" s="66"/>
      <c r="E21" s="66"/>
      <c r="F21" s="66"/>
      <c r="G21" s="66"/>
      <c r="H21" s="66"/>
      <c r="I21" s="66"/>
      <c r="J21" s="67"/>
    </row>
    <row r="22" spans="1:22" s="41" customFormat="1" ht="15" customHeight="1" x14ac:dyDescent="0.2">
      <c r="A22" s="35"/>
      <c r="B22" s="36" t="s">
        <v>26</v>
      </c>
      <c r="C22" s="37"/>
      <c r="D22" s="38"/>
      <c r="E22" s="38"/>
      <c r="F22" s="39"/>
      <c r="G22" s="39"/>
      <c r="H22" s="39"/>
      <c r="I22" s="39"/>
      <c r="J22" s="40"/>
    </row>
    <row r="23" spans="1:22" s="72" customFormat="1" ht="45.75" customHeight="1" x14ac:dyDescent="0.2">
      <c r="A23" s="68"/>
      <c r="B23" s="69" t="s">
        <v>27</v>
      </c>
      <c r="C23" s="70"/>
      <c r="D23" s="70"/>
      <c r="E23" s="70"/>
      <c r="F23" s="69"/>
      <c r="G23" s="201" t="s">
        <v>28</v>
      </c>
      <c r="H23" s="201"/>
      <c r="I23" s="69" t="s">
        <v>29</v>
      </c>
      <c r="J23" s="71" t="s">
        <v>30</v>
      </c>
    </row>
    <row r="24" spans="1:22" ht="30" customHeight="1" x14ac:dyDescent="0.2">
      <c r="B24" s="73">
        <v>1</v>
      </c>
      <c r="C24" s="74"/>
      <c r="D24" s="202" t="s">
        <v>31</v>
      </c>
      <c r="E24" s="203"/>
      <c r="F24" s="75"/>
      <c r="G24" s="204">
        <v>250000</v>
      </c>
      <c r="H24" s="205"/>
      <c r="I24" s="76">
        <v>3</v>
      </c>
      <c r="J24" s="77">
        <f t="shared" ref="J24" si="4">(B24*G24*I24)</f>
        <v>750000</v>
      </c>
    </row>
    <row r="25" spans="1:22" ht="15" customHeight="1" x14ac:dyDescent="0.2">
      <c r="A25" s="79"/>
      <c r="B25" s="180" t="s">
        <v>32</v>
      </c>
      <c r="C25" s="180"/>
      <c r="D25" s="180"/>
      <c r="E25" s="180"/>
      <c r="F25" s="180"/>
      <c r="G25" s="180"/>
      <c r="H25" s="180"/>
      <c r="I25" s="180"/>
      <c r="J25" s="80">
        <f>SUM(J24:J24)</f>
        <v>750000</v>
      </c>
      <c r="N25" s="78"/>
      <c r="V25" s="78"/>
    </row>
    <row r="26" spans="1:22" s="41" customFormat="1" ht="15" customHeight="1" x14ac:dyDescent="0.2">
      <c r="A26" s="35"/>
      <c r="B26" s="43"/>
      <c r="C26" s="44"/>
      <c r="D26" s="45"/>
      <c r="E26" s="57"/>
      <c r="F26" s="46"/>
      <c r="G26" s="62"/>
      <c r="H26" s="63"/>
      <c r="I26" s="60"/>
      <c r="J26" s="64">
        <f>+J25/$J$5</f>
        <v>2.5778062260653914E-3</v>
      </c>
    </row>
    <row r="27" spans="1:22" s="41" customFormat="1" ht="15" customHeight="1" x14ac:dyDescent="0.2">
      <c r="A27" s="35"/>
      <c r="B27" s="81"/>
      <c r="C27" s="82"/>
      <c r="D27" s="83"/>
      <c r="E27" s="84"/>
      <c r="F27" s="85"/>
      <c r="G27" s="86"/>
      <c r="H27" s="87"/>
      <c r="I27" s="88"/>
      <c r="J27" s="89"/>
    </row>
    <row r="28" spans="1:22" s="41" customFormat="1" ht="15" customHeight="1" x14ac:dyDescent="0.2">
      <c r="A28" s="35"/>
      <c r="B28" s="36" t="s">
        <v>33</v>
      </c>
      <c r="C28" s="37"/>
      <c r="D28" s="38"/>
      <c r="E28" s="38"/>
      <c r="F28" s="39"/>
      <c r="G28" s="39"/>
      <c r="H28" s="39"/>
      <c r="I28" s="39"/>
      <c r="J28" s="90"/>
      <c r="L28" s="78"/>
      <c r="N28" s="78"/>
      <c r="V28" s="78"/>
    </row>
    <row r="29" spans="1:22" s="72" customFormat="1" ht="15" customHeight="1" x14ac:dyDescent="0.2">
      <c r="A29" s="68"/>
      <c r="B29" s="214" t="s">
        <v>88</v>
      </c>
      <c r="C29" s="214"/>
      <c r="D29" s="210" t="s">
        <v>34</v>
      </c>
      <c r="E29" s="211"/>
      <c r="F29" s="92"/>
      <c r="G29" s="91" t="s">
        <v>35</v>
      </c>
      <c r="H29" s="91"/>
      <c r="I29" s="93" t="s">
        <v>36</v>
      </c>
      <c r="J29" s="94" t="s">
        <v>30</v>
      </c>
      <c r="L29" s="78"/>
    </row>
    <row r="30" spans="1:22" s="166" customFormat="1" ht="15" customHeight="1" x14ac:dyDescent="0.2">
      <c r="A30" s="163"/>
      <c r="B30" s="212">
        <v>1</v>
      </c>
      <c r="C30" s="213"/>
      <c r="D30" s="175" t="s">
        <v>81</v>
      </c>
      <c r="E30" s="176"/>
      <c r="F30" s="164"/>
      <c r="G30" s="174">
        <f>$J$5/1.19</f>
        <v>244491651.26050422</v>
      </c>
      <c r="H30" s="174"/>
      <c r="I30" s="169">
        <v>0.01</v>
      </c>
      <c r="J30" s="165">
        <f>G30*I30</f>
        <v>2444916.5126050422</v>
      </c>
      <c r="L30" s="167"/>
    </row>
    <row r="31" spans="1:22" s="166" customFormat="1" ht="15" customHeight="1" x14ac:dyDescent="0.2">
      <c r="A31" s="163"/>
      <c r="B31" s="212">
        <v>2</v>
      </c>
      <c r="C31" s="213"/>
      <c r="D31" s="175" t="s">
        <v>82</v>
      </c>
      <c r="E31" s="176"/>
      <c r="F31" s="164"/>
      <c r="G31" s="174">
        <f t="shared" ref="G31:G34" si="5">$J$5/1.19</f>
        <v>244491651.26050422</v>
      </c>
      <c r="H31" s="174"/>
      <c r="I31" s="169">
        <v>0.02</v>
      </c>
      <c r="J31" s="165">
        <f t="shared" ref="J31:J36" si="6">G31*I31</f>
        <v>4889833.0252100844</v>
      </c>
      <c r="L31" s="167"/>
    </row>
    <row r="32" spans="1:22" s="166" customFormat="1" ht="15" customHeight="1" x14ac:dyDescent="0.2">
      <c r="A32" s="163"/>
      <c r="B32" s="212">
        <v>3</v>
      </c>
      <c r="C32" s="213"/>
      <c r="D32" s="206" t="s">
        <v>83</v>
      </c>
      <c r="E32" s="207"/>
      <c r="F32" s="164"/>
      <c r="G32" s="174">
        <f t="shared" si="5"/>
        <v>244491651.26050422</v>
      </c>
      <c r="H32" s="174"/>
      <c r="I32" s="169">
        <v>0.02</v>
      </c>
      <c r="J32" s="165">
        <f t="shared" si="6"/>
        <v>4889833.0252100844</v>
      </c>
      <c r="L32" s="167"/>
    </row>
    <row r="33" spans="1:20" s="166" customFormat="1" ht="15" customHeight="1" x14ac:dyDescent="0.2">
      <c r="A33" s="163"/>
      <c r="B33" s="212">
        <v>4</v>
      </c>
      <c r="C33" s="213"/>
      <c r="D33" s="206" t="s">
        <v>84</v>
      </c>
      <c r="E33" s="207"/>
      <c r="F33" s="164"/>
      <c r="G33" s="174">
        <f t="shared" si="5"/>
        <v>244491651.26050422</v>
      </c>
      <c r="H33" s="174"/>
      <c r="I33" s="169">
        <v>0.02</v>
      </c>
      <c r="J33" s="165">
        <f t="shared" si="6"/>
        <v>4889833.0252100844</v>
      </c>
      <c r="L33" s="167"/>
    </row>
    <row r="34" spans="1:20" s="166" customFormat="1" ht="15" customHeight="1" x14ac:dyDescent="0.2">
      <c r="A34" s="163"/>
      <c r="B34" s="212">
        <v>5</v>
      </c>
      <c r="C34" s="213"/>
      <c r="D34" s="206" t="s">
        <v>85</v>
      </c>
      <c r="E34" s="207"/>
      <c r="F34" s="164"/>
      <c r="G34" s="174">
        <f t="shared" si="5"/>
        <v>244491651.26050422</v>
      </c>
      <c r="H34" s="174"/>
      <c r="I34" s="169">
        <v>0.01</v>
      </c>
      <c r="J34" s="165">
        <f t="shared" si="6"/>
        <v>2444916.5126050422</v>
      </c>
      <c r="L34" s="167"/>
    </row>
    <row r="35" spans="1:20" s="166" customFormat="1" ht="15" customHeight="1" x14ac:dyDescent="0.2">
      <c r="A35" s="163"/>
      <c r="B35" s="212">
        <v>6</v>
      </c>
      <c r="C35" s="213"/>
      <c r="D35" s="206" t="s">
        <v>86</v>
      </c>
      <c r="E35" s="207"/>
      <c r="F35" s="164"/>
      <c r="G35" s="174">
        <f>$J$5*19%</f>
        <v>55279562.350000001</v>
      </c>
      <c r="H35" s="174"/>
      <c r="I35" s="169">
        <v>0.15</v>
      </c>
      <c r="J35" s="165">
        <f t="shared" si="6"/>
        <v>8291934.3525</v>
      </c>
      <c r="L35" s="167"/>
    </row>
    <row r="36" spans="1:20" s="166" customFormat="1" ht="15.75" customHeight="1" x14ac:dyDescent="0.2">
      <c r="A36" s="163"/>
      <c r="B36" s="212">
        <v>7</v>
      </c>
      <c r="C36" s="213"/>
      <c r="D36" s="206" t="s">
        <v>87</v>
      </c>
      <c r="E36" s="207"/>
      <c r="F36" s="164"/>
      <c r="G36" s="174">
        <f>$J$5/1.19</f>
        <v>244491651.26050422</v>
      </c>
      <c r="H36" s="174"/>
      <c r="I36" s="170">
        <v>2.5000000000000001E-2</v>
      </c>
      <c r="J36" s="165">
        <f t="shared" si="6"/>
        <v>6112291.281512606</v>
      </c>
      <c r="L36" s="167"/>
    </row>
    <row r="37" spans="1:20" ht="15.75" customHeight="1" x14ac:dyDescent="0.2">
      <c r="B37" s="168"/>
      <c r="C37" s="168"/>
      <c r="D37" s="206"/>
      <c r="E37" s="206"/>
      <c r="F37" s="95"/>
      <c r="G37" s="174"/>
      <c r="H37" s="174"/>
      <c r="I37" s="96"/>
      <c r="J37" s="97"/>
      <c r="L37" s="78"/>
    </row>
    <row r="38" spans="1:20" ht="15" customHeight="1" x14ac:dyDescent="0.2">
      <c r="B38" s="180" t="s">
        <v>37</v>
      </c>
      <c r="C38" s="180"/>
      <c r="D38" s="180"/>
      <c r="E38" s="180"/>
      <c r="F38" s="180"/>
      <c r="G38" s="180"/>
      <c r="H38" s="180"/>
      <c r="I38" s="180"/>
      <c r="J38" s="80">
        <f>SUM(J30:J36)</f>
        <v>33963557.73485294</v>
      </c>
    </row>
    <row r="39" spans="1:20" ht="15" customHeight="1" x14ac:dyDescent="0.2">
      <c r="B39" s="161"/>
      <c r="C39" s="162"/>
      <c r="D39" s="162"/>
      <c r="E39" s="162"/>
      <c r="F39" s="162"/>
      <c r="G39" s="162"/>
      <c r="H39" s="162"/>
      <c r="I39" s="162"/>
      <c r="J39" s="64">
        <f>+J38/$J$5</f>
        <v>0.11673529411764705</v>
      </c>
    </row>
    <row r="40" spans="1:20" ht="15" customHeight="1" x14ac:dyDescent="0.2">
      <c r="B40" s="36" t="s">
        <v>63</v>
      </c>
      <c r="C40" s="37"/>
      <c r="D40" s="38"/>
      <c r="E40" s="38"/>
      <c r="F40" s="39"/>
      <c r="G40" s="39"/>
      <c r="H40" s="39"/>
      <c r="I40" s="39"/>
      <c r="J40" s="90"/>
    </row>
    <row r="41" spans="1:20" ht="23.1" customHeight="1" x14ac:dyDescent="0.2">
      <c r="B41" s="70" t="s">
        <v>34</v>
      </c>
      <c r="C41" s="91"/>
      <c r="D41" s="91"/>
      <c r="E41" s="91"/>
      <c r="F41" s="92" t="s">
        <v>35</v>
      </c>
      <c r="G41" s="91" t="s">
        <v>70</v>
      </c>
      <c r="H41" s="91" t="s">
        <v>71</v>
      </c>
      <c r="I41" s="91" t="s">
        <v>72</v>
      </c>
      <c r="J41" s="94" t="s">
        <v>30</v>
      </c>
    </row>
    <row r="42" spans="1:20" ht="30" customHeight="1" x14ac:dyDescent="0.45">
      <c r="B42" s="193" t="s">
        <v>64</v>
      </c>
      <c r="C42" s="194"/>
      <c r="D42" s="151" t="s">
        <v>65</v>
      </c>
      <c r="E42" s="151"/>
      <c r="F42" s="153">
        <f>+J5</f>
        <v>290945065</v>
      </c>
      <c r="G42" s="152">
        <v>0.1</v>
      </c>
      <c r="H42" s="154">
        <v>6</v>
      </c>
      <c r="I42" s="158">
        <v>1.7018485191484648E-3</v>
      </c>
      <c r="J42" s="97">
        <f>+I42*G42*F42</f>
        <v>49514.442802380385</v>
      </c>
      <c r="L42" s="160"/>
      <c r="N42" s="159"/>
      <c r="P42" s="141"/>
      <c r="R42" s="156"/>
      <c r="T42" s="157">
        <f>+R42*G42*F42</f>
        <v>0</v>
      </c>
    </row>
    <row r="43" spans="1:20" ht="30" customHeight="1" x14ac:dyDescent="0.45">
      <c r="B43" s="195"/>
      <c r="C43" s="196"/>
      <c r="D43" s="51" t="s">
        <v>66</v>
      </c>
      <c r="E43" s="51"/>
      <c r="F43" s="155">
        <f>+$J$5*G43</f>
        <v>87283519.5</v>
      </c>
      <c r="G43" s="152">
        <v>0.3</v>
      </c>
      <c r="H43" s="154">
        <v>6</v>
      </c>
      <c r="I43" s="158">
        <v>3.7819296739736051E-3</v>
      </c>
      <c r="J43" s="97">
        <f t="shared" ref="J43:J47" si="7">+I43*G43*F43</f>
        <v>99030.039733771133</v>
      </c>
      <c r="L43" s="160"/>
      <c r="N43" s="159"/>
      <c r="P43" s="141"/>
      <c r="R43" s="156"/>
    </row>
    <row r="44" spans="1:20" ht="30" customHeight="1" x14ac:dyDescent="0.45">
      <c r="B44" s="195"/>
      <c r="C44" s="196"/>
      <c r="D44" s="51" t="s">
        <v>67</v>
      </c>
      <c r="E44" s="51"/>
      <c r="F44" s="155">
        <f t="shared" ref="F44:F47" si="8">+$J$5*G44</f>
        <v>29094506.5</v>
      </c>
      <c r="G44" s="152">
        <v>0.1</v>
      </c>
      <c r="H44" s="154">
        <v>6</v>
      </c>
      <c r="I44" s="158">
        <v>1.1345921249518527E-2</v>
      </c>
      <c r="J44" s="97">
        <f t="shared" si="7"/>
        <v>33010.397954260494</v>
      </c>
      <c r="L44" s="160"/>
      <c r="N44" s="159"/>
      <c r="P44" s="141"/>
      <c r="R44" s="156"/>
    </row>
    <row r="45" spans="1:20" ht="30" customHeight="1" x14ac:dyDescent="0.45">
      <c r="B45" s="195"/>
      <c r="C45" s="196"/>
      <c r="D45" s="51" t="s">
        <v>68</v>
      </c>
      <c r="E45" s="51"/>
      <c r="F45" s="155">
        <f t="shared" si="8"/>
        <v>29094506.5</v>
      </c>
      <c r="G45" s="152">
        <v>0.1</v>
      </c>
      <c r="H45" s="154">
        <v>6</v>
      </c>
      <c r="I45" s="158">
        <v>1.021101177833216E-2</v>
      </c>
      <c r="J45" s="97">
        <f t="shared" si="7"/>
        <v>29708.434855626158</v>
      </c>
      <c r="L45" s="160"/>
      <c r="N45" s="159"/>
      <c r="P45" s="141"/>
      <c r="R45" s="156"/>
    </row>
    <row r="46" spans="1:20" ht="30" customHeight="1" x14ac:dyDescent="0.45">
      <c r="B46" s="195"/>
      <c r="C46" s="196"/>
      <c r="D46" s="51" t="s">
        <v>69</v>
      </c>
      <c r="E46" s="51"/>
      <c r="F46" s="155">
        <f t="shared" si="8"/>
        <v>29094506.5</v>
      </c>
      <c r="G46" s="152">
        <v>0.1</v>
      </c>
      <c r="H46" s="154">
        <v>6</v>
      </c>
      <c r="I46" s="158">
        <v>1.1345921249518527E-2</v>
      </c>
      <c r="J46" s="97">
        <f t="shared" si="7"/>
        <v>33010.397954260494</v>
      </c>
      <c r="L46" s="160"/>
      <c r="N46" s="159"/>
      <c r="P46" s="141"/>
      <c r="R46" s="156"/>
    </row>
    <row r="47" spans="1:20" ht="30" customHeight="1" x14ac:dyDescent="0.45">
      <c r="B47" s="197"/>
      <c r="C47" s="198"/>
      <c r="D47" s="51" t="s">
        <v>73</v>
      </c>
      <c r="E47" s="51"/>
      <c r="F47" s="155">
        <f t="shared" si="8"/>
        <v>29094506.5</v>
      </c>
      <c r="G47" s="152">
        <v>0.1</v>
      </c>
      <c r="H47" s="154">
        <v>6</v>
      </c>
      <c r="I47" s="158">
        <v>1.7634136886444884E-2</v>
      </c>
      <c r="J47" s="97">
        <f t="shared" si="7"/>
        <v>51305.651026456049</v>
      </c>
      <c r="L47" s="160"/>
      <c r="N47" s="159"/>
      <c r="P47" s="141"/>
      <c r="R47" s="156"/>
    </row>
    <row r="48" spans="1:20" ht="15" customHeight="1" x14ac:dyDescent="0.2">
      <c r="A48" s="79"/>
      <c r="B48" s="180" t="s">
        <v>37</v>
      </c>
      <c r="C48" s="180"/>
      <c r="D48" s="180"/>
      <c r="E48" s="180"/>
      <c r="F48" s="180"/>
      <c r="G48" s="180"/>
      <c r="H48" s="180"/>
      <c r="I48" s="180"/>
      <c r="J48" s="80">
        <f>SUM(J42:J47)</f>
        <v>295579.3643267547</v>
      </c>
    </row>
    <row r="49" spans="1:14" s="41" customFormat="1" ht="15" customHeight="1" x14ac:dyDescent="0.2">
      <c r="A49" s="35"/>
      <c r="B49" s="43"/>
      <c r="C49" s="44"/>
      <c r="D49" s="45"/>
      <c r="E49" s="57"/>
      <c r="F49" s="46"/>
      <c r="G49" s="62"/>
      <c r="H49" s="63"/>
      <c r="I49" s="60"/>
      <c r="J49" s="64">
        <f>+J48/$J$5</f>
        <v>1.0159284342106118E-3</v>
      </c>
    </row>
    <row r="50" spans="1:14" s="41" customFormat="1" ht="15" customHeight="1" x14ac:dyDescent="0.2">
      <c r="B50" s="6"/>
      <c r="C50" s="6"/>
      <c r="D50" s="98"/>
      <c r="E50" s="99"/>
      <c r="F50" s="100"/>
      <c r="G50" s="101"/>
      <c r="H50" s="102"/>
      <c r="I50" s="103"/>
      <c r="J50" s="104"/>
    </row>
    <row r="51" spans="1:14" s="107" customFormat="1" ht="15" customHeight="1" x14ac:dyDescent="0.2">
      <c r="A51" s="105"/>
      <c r="B51" s="181" t="s">
        <v>38</v>
      </c>
      <c r="C51" s="182"/>
      <c r="D51" s="182"/>
      <c r="E51" s="183"/>
      <c r="F51" s="190" t="s">
        <v>39</v>
      </c>
      <c r="G51" s="191"/>
      <c r="H51" s="191"/>
      <c r="I51" s="192"/>
      <c r="J51" s="106">
        <f>+J20</f>
        <v>9.744017826870513E-2</v>
      </c>
    </row>
    <row r="52" spans="1:14" s="107" customFormat="1" ht="15" customHeight="1" x14ac:dyDescent="0.2">
      <c r="A52" s="105"/>
      <c r="B52" s="184"/>
      <c r="C52" s="185"/>
      <c r="D52" s="185"/>
      <c r="E52" s="186"/>
      <c r="F52" s="190" t="s">
        <v>40</v>
      </c>
      <c r="G52" s="191"/>
      <c r="H52" s="191"/>
      <c r="I52" s="192"/>
      <c r="J52" s="106">
        <f>+J26</f>
        <v>2.5778062260653914E-3</v>
      </c>
    </row>
    <row r="53" spans="1:14" s="107" customFormat="1" ht="15" customHeight="1" x14ac:dyDescent="0.2">
      <c r="A53" s="105"/>
      <c r="B53" s="187"/>
      <c r="C53" s="188"/>
      <c r="D53" s="188"/>
      <c r="E53" s="189"/>
      <c r="F53" s="190" t="s">
        <v>41</v>
      </c>
      <c r="G53" s="191"/>
      <c r="H53" s="191"/>
      <c r="I53" s="192"/>
      <c r="J53" s="106">
        <f>+J39</f>
        <v>0.11673529411764705</v>
      </c>
    </row>
    <row r="54" spans="1:14" s="107" customFormat="1" ht="15" customHeight="1" x14ac:dyDescent="0.2">
      <c r="A54" s="105"/>
      <c r="B54" s="147"/>
      <c r="C54" s="148"/>
      <c r="D54" s="148"/>
      <c r="E54" s="149"/>
      <c r="F54" s="190" t="s">
        <v>74</v>
      </c>
      <c r="G54" s="191"/>
      <c r="H54" s="191"/>
      <c r="I54" s="192"/>
      <c r="J54" s="106">
        <f>+J49</f>
        <v>1.0159284342106118E-3</v>
      </c>
    </row>
    <row r="55" spans="1:14" s="107" customFormat="1" ht="15" customHeight="1" x14ac:dyDescent="0.2">
      <c r="A55" s="105"/>
      <c r="B55" s="199" t="s">
        <v>42</v>
      </c>
      <c r="C55" s="199"/>
      <c r="D55" s="199"/>
      <c r="E55" s="199"/>
      <c r="F55" s="199"/>
      <c r="G55" s="199"/>
      <c r="H55" s="199"/>
      <c r="I55" s="199"/>
      <c r="J55" s="108">
        <f>ROUND(SUM(J51:J54),4)</f>
        <v>0.21779999999999999</v>
      </c>
    </row>
    <row r="56" spans="1:14" ht="15" customHeight="1" x14ac:dyDescent="0.2">
      <c r="B56" s="109"/>
      <c r="C56" s="110"/>
      <c r="D56" s="111"/>
      <c r="E56" s="111"/>
      <c r="F56" s="112"/>
      <c r="G56" s="113"/>
      <c r="H56" s="114"/>
      <c r="I56" s="114"/>
      <c r="J56" s="115"/>
    </row>
    <row r="58" spans="1:14" ht="15" customHeight="1" x14ac:dyDescent="0.2">
      <c r="B58" s="116" t="s">
        <v>77</v>
      </c>
      <c r="C58" s="117"/>
      <c r="D58" s="118"/>
      <c r="E58" s="118"/>
      <c r="F58" s="119"/>
      <c r="G58" s="120"/>
      <c r="H58" s="121"/>
      <c r="I58" s="172">
        <f>+J55</f>
        <v>0.21779999999999999</v>
      </c>
      <c r="J58" s="122">
        <f>+I58*J5</f>
        <v>63367835.156999998</v>
      </c>
    </row>
    <row r="59" spans="1:14" ht="15" customHeight="1" x14ac:dyDescent="0.2">
      <c r="B59" s="116" t="s">
        <v>62</v>
      </c>
      <c r="C59" s="117"/>
      <c r="D59" s="118"/>
      <c r="E59" s="118"/>
      <c r="F59" s="119"/>
      <c r="G59" s="120"/>
      <c r="H59" s="121"/>
      <c r="I59" s="172">
        <v>0.01</v>
      </c>
      <c r="J59" s="125">
        <f>ROUND(I59*J5,0)</f>
        <v>2909451</v>
      </c>
    </row>
    <row r="60" spans="1:14" s="16" customFormat="1" ht="15" customHeight="1" x14ac:dyDescent="0.2">
      <c r="A60" s="123"/>
      <c r="B60" s="116" t="s">
        <v>43</v>
      </c>
      <c r="C60" s="117"/>
      <c r="D60" s="118"/>
      <c r="E60" s="118"/>
      <c r="F60" s="119"/>
      <c r="G60" s="124"/>
      <c r="H60" s="121"/>
      <c r="I60" s="173">
        <v>7.0000000000000007E-2</v>
      </c>
      <c r="J60" s="125">
        <f>ROUND(I60*J5,0)</f>
        <v>20366155</v>
      </c>
    </row>
    <row r="61" spans="1:14" ht="15" customHeight="1" x14ac:dyDescent="0.2">
      <c r="B61" s="126" t="s">
        <v>44</v>
      </c>
      <c r="C61" s="127"/>
      <c r="D61" s="128"/>
      <c r="E61" s="128"/>
      <c r="F61" s="129"/>
      <c r="G61" s="129"/>
      <c r="H61" s="130" t="s">
        <v>45</v>
      </c>
      <c r="I61" s="171">
        <f>I58+I60+I59</f>
        <v>0.29780000000000001</v>
      </c>
      <c r="J61" s="131">
        <f>ROUND(SUM(J58:J60),0)</f>
        <v>86643441</v>
      </c>
      <c r="L61" s="132"/>
      <c r="N61" s="146"/>
    </row>
    <row r="62" spans="1:14" ht="15" customHeight="1" x14ac:dyDescent="0.2">
      <c r="K62" s="134"/>
    </row>
    <row r="63" spans="1:14" ht="45" customHeight="1" x14ac:dyDescent="0.2">
      <c r="D63" s="135" t="s">
        <v>46</v>
      </c>
      <c r="G63" s="200"/>
      <c r="H63" s="200"/>
      <c r="I63" s="200"/>
      <c r="K63" s="134"/>
    </row>
    <row r="64" spans="1:14" ht="26.1" customHeight="1" x14ac:dyDescent="0.2">
      <c r="D64" s="136" t="s">
        <v>79</v>
      </c>
      <c r="G64" s="177"/>
      <c r="H64" s="178"/>
      <c r="I64" s="178"/>
      <c r="K64" s="134"/>
    </row>
    <row r="65" spans="4:11" ht="27" customHeight="1" x14ac:dyDescent="0.2">
      <c r="D65" s="68" t="s">
        <v>80</v>
      </c>
      <c r="G65" s="179"/>
      <c r="H65" s="179"/>
      <c r="I65" s="179"/>
      <c r="K65" s="134"/>
    </row>
    <row r="66" spans="4:11" ht="15" customHeight="1" x14ac:dyDescent="0.2">
      <c r="K66" s="134"/>
    </row>
    <row r="67" spans="4:11" ht="15" customHeight="1" x14ac:dyDescent="0.2">
      <c r="K67" s="134"/>
    </row>
    <row r="68" spans="4:11" ht="15" customHeight="1" x14ac:dyDescent="0.2">
      <c r="K68" s="134"/>
    </row>
    <row r="69" spans="4:11" ht="15" customHeight="1" x14ac:dyDescent="0.2">
      <c r="K69" s="134"/>
    </row>
    <row r="70" spans="4:11" ht="15" customHeight="1" x14ac:dyDescent="0.2">
      <c r="K70" s="134"/>
    </row>
    <row r="71" spans="4:11" ht="15" customHeight="1" x14ac:dyDescent="0.2">
      <c r="K71" s="134"/>
    </row>
    <row r="72" spans="4:11" ht="15" customHeight="1" x14ac:dyDescent="0.2">
      <c r="K72" s="134"/>
    </row>
    <row r="73" spans="4:11" ht="15" customHeight="1" x14ac:dyDescent="0.2">
      <c r="K73" s="134"/>
    </row>
    <row r="74" spans="4:11" ht="15" customHeight="1" x14ac:dyDescent="0.2">
      <c r="K74" s="134"/>
    </row>
    <row r="75" spans="4:11" ht="15" customHeight="1" x14ac:dyDescent="0.2">
      <c r="K75" s="134"/>
    </row>
    <row r="76" spans="4:11" ht="15" customHeight="1" x14ac:dyDescent="0.2">
      <c r="K76" s="134"/>
    </row>
    <row r="77" spans="4:11" ht="15" customHeight="1" x14ac:dyDescent="0.2">
      <c r="K77" s="134"/>
    </row>
    <row r="78" spans="4:11" ht="15" customHeight="1" x14ac:dyDescent="0.2">
      <c r="K78" s="134"/>
    </row>
  </sheetData>
  <mergeCells count="58">
    <mergeCell ref="B33:C33"/>
    <mergeCell ref="B34:C34"/>
    <mergeCell ref="B35:C35"/>
    <mergeCell ref="B36:C36"/>
    <mergeCell ref="I12:I13"/>
    <mergeCell ref="J12:J13"/>
    <mergeCell ref="G16:H16"/>
    <mergeCell ref="B12:B13"/>
    <mergeCell ref="C12:C13"/>
    <mergeCell ref="D12:D13"/>
    <mergeCell ref="A1:B3"/>
    <mergeCell ref="C1:J1"/>
    <mergeCell ref="C2:E3"/>
    <mergeCell ref="F2:J3"/>
    <mergeCell ref="A4:J4"/>
    <mergeCell ref="E12:E13"/>
    <mergeCell ref="F12:F13"/>
    <mergeCell ref="G18:H18"/>
    <mergeCell ref="G14:H14"/>
    <mergeCell ref="G15:H15"/>
    <mergeCell ref="G12:H13"/>
    <mergeCell ref="G23:H23"/>
    <mergeCell ref="D24:E24"/>
    <mergeCell ref="G24:H24"/>
    <mergeCell ref="D37:E37"/>
    <mergeCell ref="G37:H37"/>
    <mergeCell ref="B25:I25"/>
    <mergeCell ref="D32:E32"/>
    <mergeCell ref="D33:E33"/>
    <mergeCell ref="D34:E34"/>
    <mergeCell ref="D35:E35"/>
    <mergeCell ref="D36:E36"/>
    <mergeCell ref="D29:E29"/>
    <mergeCell ref="B30:C30"/>
    <mergeCell ref="B29:C29"/>
    <mergeCell ref="B31:C31"/>
    <mergeCell ref="B32:C32"/>
    <mergeCell ref="D30:E30"/>
    <mergeCell ref="D31:E31"/>
    <mergeCell ref="G64:I64"/>
    <mergeCell ref="G65:I65"/>
    <mergeCell ref="B48:I48"/>
    <mergeCell ref="B51:E53"/>
    <mergeCell ref="F51:I51"/>
    <mergeCell ref="F52:I52"/>
    <mergeCell ref="F53:I53"/>
    <mergeCell ref="B42:C47"/>
    <mergeCell ref="B38:I38"/>
    <mergeCell ref="F54:I54"/>
    <mergeCell ref="B55:I55"/>
    <mergeCell ref="G63:I63"/>
    <mergeCell ref="G35:H35"/>
    <mergeCell ref="G36:H36"/>
    <mergeCell ref="G30:H30"/>
    <mergeCell ref="G31:H31"/>
    <mergeCell ref="G32:H32"/>
    <mergeCell ref="G33:H33"/>
    <mergeCell ref="G34:H34"/>
  </mergeCells>
  <printOptions horizontalCentered="1"/>
  <pageMargins left="0.39370078740157499" right="0.39370078740157499" top="0.39370078740157499" bottom="0.78740157480314998" header="0.31496062992126" footer="0.43307086614173201"/>
  <pageSetup scale="59" orientation="portrait" r:id="rId1"/>
  <headerFooter>
    <oddFooter>&amp;R&amp;A&amp;P</oddFooter>
  </headerFooter>
  <rowBreaks count="1" manualBreakCount="1">
    <brk id="2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1:L23"/>
  <sheetViews>
    <sheetView topLeftCell="C4" zoomScale="98" zoomScaleNormal="98" workbookViewId="0">
      <selection activeCell="E8" sqref="E8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9.5703125" style="4" customWidth="1"/>
    <col min="4" max="4" width="44" style="35" customWidth="1"/>
    <col min="5" max="5" width="30.42578125" style="35" bestFit="1" customWidth="1"/>
    <col min="6" max="6" width="15.5703125" style="133" customWidth="1"/>
    <col min="7" max="7" width="11.5703125" style="133" customWidth="1"/>
    <col min="8" max="8" width="15" style="133" customWidth="1"/>
    <col min="9" max="9" width="4.5703125" style="13" customWidth="1"/>
    <col min="10" max="10" width="15.42578125" style="13" bestFit="1" customWidth="1"/>
    <col min="11" max="11" width="1.5703125" style="13" customWidth="1"/>
    <col min="12" max="12" width="14.5703125" style="13" customWidth="1"/>
    <col min="13" max="16384" width="8.85546875" style="13"/>
  </cols>
  <sheetData>
    <row r="1" spans="1:12" ht="4.5" customHeight="1" x14ac:dyDescent="0.2">
      <c r="B1" s="13"/>
      <c r="C1" s="13"/>
      <c r="D1" s="32"/>
      <c r="E1" s="32"/>
      <c r="F1" s="13"/>
      <c r="G1" s="16"/>
      <c r="H1" s="19"/>
    </row>
    <row r="2" spans="1:12" s="41" customFormat="1" ht="15" customHeight="1" x14ac:dyDescent="0.2">
      <c r="A2" s="35"/>
      <c r="B2" s="36" t="s">
        <v>6</v>
      </c>
      <c r="C2" s="37"/>
      <c r="D2" s="38"/>
      <c r="E2" s="38"/>
      <c r="F2" s="39"/>
      <c r="G2" s="39"/>
      <c r="H2" s="39"/>
      <c r="L2" s="42"/>
    </row>
    <row r="3" spans="1:12" s="41" customFormat="1" ht="15" customHeight="1" x14ac:dyDescent="0.2">
      <c r="A3" s="35"/>
      <c r="B3" s="43" t="s">
        <v>7</v>
      </c>
      <c r="C3" s="44"/>
      <c r="D3" s="45"/>
      <c r="E3" s="45"/>
      <c r="F3" s="46"/>
      <c r="G3" s="46"/>
      <c r="H3" s="46"/>
    </row>
    <row r="4" spans="1:12" ht="11.25" customHeight="1" x14ac:dyDescent="0.2">
      <c r="B4" s="231" t="s">
        <v>8</v>
      </c>
      <c r="C4" s="232"/>
      <c r="D4" s="231" t="s">
        <v>9</v>
      </c>
      <c r="E4" s="208" t="s">
        <v>47</v>
      </c>
      <c r="F4" s="208" t="s">
        <v>48</v>
      </c>
      <c r="G4" s="208" t="s">
        <v>12</v>
      </c>
      <c r="H4" s="208"/>
    </row>
    <row r="5" spans="1:12" s="41" customFormat="1" ht="22.5" customHeight="1" x14ac:dyDescent="0.2">
      <c r="A5" s="48"/>
      <c r="B5" s="231"/>
      <c r="C5" s="232"/>
      <c r="D5" s="231"/>
      <c r="E5" s="208"/>
      <c r="F5" s="208"/>
      <c r="G5" s="208"/>
      <c r="H5" s="208"/>
    </row>
    <row r="6" spans="1:12" ht="15" customHeight="1" x14ac:dyDescent="0.2">
      <c r="A6" s="49"/>
      <c r="B6" s="50">
        <v>1</v>
      </c>
      <c r="C6" s="50" t="s">
        <v>15</v>
      </c>
      <c r="D6" s="51" t="s">
        <v>16</v>
      </c>
      <c r="E6" s="137">
        <v>2550000</v>
      </c>
      <c r="F6" s="138">
        <f>+'PRESTACIONES SOCIALES'!$D$13</f>
        <v>1.5829000000000002</v>
      </c>
      <c r="G6" s="209">
        <f t="shared" ref="G6:G8" si="0">ROUND((E6*F6),0)</f>
        <v>4036395</v>
      </c>
      <c r="H6" s="209">
        <v>4</v>
      </c>
      <c r="J6" s="143"/>
      <c r="L6" s="142"/>
    </row>
    <row r="7" spans="1:12" ht="15" customHeight="1" x14ac:dyDescent="0.2">
      <c r="A7" s="49"/>
      <c r="B7" s="50">
        <v>1</v>
      </c>
      <c r="C7" s="50" t="s">
        <v>17</v>
      </c>
      <c r="D7" s="51" t="s">
        <v>61</v>
      </c>
      <c r="E7" s="137">
        <v>2000000</v>
      </c>
      <c r="F7" s="138">
        <f>+'PRESTACIONES SOCIALES'!$D$13</f>
        <v>1.5829000000000002</v>
      </c>
      <c r="G7" s="209">
        <f t="shared" si="0"/>
        <v>3165800</v>
      </c>
      <c r="H7" s="209">
        <v>5</v>
      </c>
      <c r="J7" s="143"/>
      <c r="L7" s="142"/>
    </row>
    <row r="8" spans="1:12" ht="15" customHeight="1" x14ac:dyDescent="0.2">
      <c r="A8" s="49"/>
      <c r="B8" s="50">
        <v>1</v>
      </c>
      <c r="C8" s="50" t="s">
        <v>18</v>
      </c>
      <c r="D8" s="51" t="s">
        <v>19</v>
      </c>
      <c r="E8" s="137">
        <v>1500000</v>
      </c>
      <c r="F8" s="138">
        <f>+'PRESTACIONES SOCIALES'!$D$13</f>
        <v>1.5829000000000002</v>
      </c>
      <c r="G8" s="209">
        <f t="shared" si="0"/>
        <v>2374350</v>
      </c>
      <c r="H8" s="209">
        <v>11</v>
      </c>
      <c r="J8" s="143"/>
      <c r="L8" s="142"/>
    </row>
    <row r="9" spans="1:12" s="41" customFormat="1" ht="15" customHeight="1" x14ac:dyDescent="0.2">
      <c r="A9" s="35"/>
      <c r="B9" s="43" t="s">
        <v>20</v>
      </c>
      <c r="C9" s="44"/>
      <c r="D9" s="45"/>
      <c r="E9" s="58"/>
      <c r="F9" s="59"/>
      <c r="G9" s="58"/>
      <c r="H9" s="59"/>
      <c r="J9" s="143"/>
    </row>
    <row r="10" spans="1:12" ht="15" customHeight="1" x14ac:dyDescent="0.2">
      <c r="A10" s="49"/>
      <c r="B10" s="50">
        <v>1</v>
      </c>
      <c r="C10" s="50" t="s">
        <v>21</v>
      </c>
      <c r="D10" s="51" t="s">
        <v>22</v>
      </c>
      <c r="E10" s="137">
        <v>1900000</v>
      </c>
      <c r="F10" s="138">
        <f>+'PRESTACIONES SOCIALES'!$D$13</f>
        <v>1.5829000000000002</v>
      </c>
      <c r="G10" s="209">
        <f>ROUND((E10*F10),0)</f>
        <v>3007510</v>
      </c>
      <c r="H10" s="209">
        <v>13</v>
      </c>
      <c r="J10" s="143"/>
      <c r="L10" s="142"/>
    </row>
    <row r="11" spans="1:12" ht="15" customHeight="1" x14ac:dyDescent="0.2">
      <c r="A11" s="56"/>
      <c r="B11" s="50">
        <v>1</v>
      </c>
      <c r="C11" s="50" t="s">
        <v>23</v>
      </c>
      <c r="D11" s="51" t="s">
        <v>24</v>
      </c>
      <c r="E11" s="137">
        <v>1462000</v>
      </c>
      <c r="F11" s="138">
        <f>+'PRESTACIONES SOCIALES'!$D$13</f>
        <v>1.5829000000000002</v>
      </c>
      <c r="G11" s="209">
        <f>ROUND((E11*F11),0)</f>
        <v>2314200</v>
      </c>
      <c r="H11" s="209">
        <v>13</v>
      </c>
      <c r="J11" s="143"/>
      <c r="L11" s="142"/>
    </row>
    <row r="12" spans="1:12" ht="15" customHeight="1" x14ac:dyDescent="0.2">
      <c r="F12" s="150"/>
      <c r="H12" s="144"/>
      <c r="I12" s="134"/>
    </row>
    <row r="13" spans="1:12" ht="15" customHeight="1" x14ac:dyDescent="0.2">
      <c r="F13" s="144"/>
      <c r="I13" s="134"/>
    </row>
    <row r="14" spans="1:12" ht="15" customHeight="1" x14ac:dyDescent="0.2">
      <c r="I14" s="134"/>
    </row>
    <row r="15" spans="1:12" ht="15" customHeight="1" x14ac:dyDescent="0.2">
      <c r="I15" s="134"/>
    </row>
    <row r="16" spans="1:12" ht="15" customHeight="1" x14ac:dyDescent="0.2">
      <c r="I16" s="134"/>
    </row>
    <row r="17" spans="9:9" ht="15" customHeight="1" x14ac:dyDescent="0.2">
      <c r="I17" s="134"/>
    </row>
    <row r="18" spans="9:9" ht="15" customHeight="1" x14ac:dyDescent="0.2">
      <c r="I18" s="134"/>
    </row>
    <row r="19" spans="9:9" ht="15" customHeight="1" x14ac:dyDescent="0.2">
      <c r="I19" s="134"/>
    </row>
    <row r="20" spans="9:9" ht="15" customHeight="1" x14ac:dyDescent="0.2">
      <c r="I20" s="134"/>
    </row>
    <row r="21" spans="9:9" ht="15" customHeight="1" x14ac:dyDescent="0.2">
      <c r="I21" s="134"/>
    </row>
    <row r="22" spans="9:9" ht="15" customHeight="1" x14ac:dyDescent="0.2">
      <c r="I22" s="134"/>
    </row>
    <row r="23" spans="9:9" ht="15" customHeight="1" x14ac:dyDescent="0.2">
      <c r="I23" s="134"/>
    </row>
  </sheetData>
  <mergeCells count="11">
    <mergeCell ref="G8:H8"/>
    <mergeCell ref="G10:H10"/>
    <mergeCell ref="G11:H11"/>
    <mergeCell ref="B4:B5"/>
    <mergeCell ref="C4:C5"/>
    <mergeCell ref="D4:D5"/>
    <mergeCell ref="E4:E5"/>
    <mergeCell ref="F4:F5"/>
    <mergeCell ref="G4:H5"/>
    <mergeCell ref="G6:H6"/>
    <mergeCell ref="G7:H7"/>
  </mergeCells>
  <pageMargins left="0.39370078740157483" right="0.39370078740157483" top="0.39370078740157483" bottom="0.78740157480314965" header="0.31496062992125984" footer="0.43307086614173229"/>
  <pageSetup scale="72" fitToHeight="0" orientation="portrait" r:id="rId1"/>
  <headerFooter>
    <oddFooter>&amp;R&amp;A&amp;P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E21"/>
  <sheetViews>
    <sheetView zoomScaleNormal="100" workbookViewId="0">
      <selection activeCell="C20" sqref="C20"/>
    </sheetView>
  </sheetViews>
  <sheetFormatPr baseColWidth="10" defaultColWidth="8.85546875" defaultRowHeight="15" customHeight="1" x14ac:dyDescent="0.2"/>
  <cols>
    <col min="1" max="1" width="3.140625" style="4" customWidth="1"/>
    <col min="2" max="2" width="7.85546875" style="4" customWidth="1"/>
    <col min="3" max="3" width="44" style="35" customWidth="1"/>
    <col min="4" max="4" width="15.5703125" style="133" customWidth="1"/>
    <col min="5" max="5" width="4.5703125" style="13" customWidth="1"/>
    <col min="6" max="6" width="14" style="13" customWidth="1"/>
    <col min="7" max="7" width="1.5703125" style="13" customWidth="1"/>
    <col min="8" max="8" width="14.5703125" style="13" customWidth="1"/>
    <col min="9" max="16384" width="8.85546875" style="13"/>
  </cols>
  <sheetData>
    <row r="1" spans="1:5" ht="4.5" customHeight="1" x14ac:dyDescent="0.2">
      <c r="B1" s="13"/>
      <c r="C1" s="32"/>
      <c r="D1" s="13"/>
    </row>
    <row r="2" spans="1:5" s="41" customFormat="1" ht="15" customHeight="1" x14ac:dyDescent="0.2">
      <c r="A2" s="35"/>
      <c r="B2" s="233" t="s">
        <v>60</v>
      </c>
      <c r="C2" s="234"/>
      <c r="D2" s="234"/>
    </row>
    <row r="3" spans="1:5" ht="15" customHeight="1" x14ac:dyDescent="0.2">
      <c r="A3" s="49"/>
      <c r="B3" s="50">
        <v>1</v>
      </c>
      <c r="C3" s="51" t="s">
        <v>49</v>
      </c>
      <c r="D3" s="138">
        <v>1</v>
      </c>
    </row>
    <row r="4" spans="1:5" ht="15" customHeight="1" x14ac:dyDescent="0.2">
      <c r="A4" s="49"/>
      <c r="B4" s="50">
        <v>2</v>
      </c>
      <c r="C4" s="51" t="s">
        <v>50</v>
      </c>
      <c r="D4" s="138">
        <v>8.3299999999999999E-2</v>
      </c>
    </row>
    <row r="5" spans="1:5" ht="15" customHeight="1" x14ac:dyDescent="0.2">
      <c r="A5" s="49"/>
      <c r="B5" s="50">
        <v>3</v>
      </c>
      <c r="C5" s="51" t="s">
        <v>51</v>
      </c>
      <c r="D5" s="138">
        <v>8.3299999999999999E-2</v>
      </c>
    </row>
    <row r="6" spans="1:5" ht="15" customHeight="1" x14ac:dyDescent="0.2">
      <c r="A6" s="49"/>
      <c r="B6" s="50">
        <v>4</v>
      </c>
      <c r="C6" s="51" t="s">
        <v>52</v>
      </c>
      <c r="D6" s="138">
        <v>0.01</v>
      </c>
    </row>
    <row r="7" spans="1:5" ht="15" customHeight="1" x14ac:dyDescent="0.2">
      <c r="A7" s="49"/>
      <c r="B7" s="50">
        <v>5</v>
      </c>
      <c r="C7" s="51" t="s">
        <v>53</v>
      </c>
      <c r="D7" s="138">
        <v>4.1700000000000001E-2</v>
      </c>
    </row>
    <row r="8" spans="1:5" ht="15" customHeight="1" x14ac:dyDescent="0.2">
      <c r="A8" s="49"/>
      <c r="B8" s="50">
        <v>6</v>
      </c>
      <c r="C8" s="51" t="s">
        <v>54</v>
      </c>
      <c r="D8" s="138">
        <v>0.20499999999999999</v>
      </c>
    </row>
    <row r="9" spans="1:5" ht="15" customHeight="1" x14ac:dyDescent="0.2">
      <c r="A9" s="49"/>
      <c r="B9" s="50">
        <v>7</v>
      </c>
      <c r="C9" s="51" t="s">
        <v>55</v>
      </c>
      <c r="D9" s="138">
        <v>0.04</v>
      </c>
    </row>
    <row r="10" spans="1:5" ht="15" customHeight="1" x14ac:dyDescent="0.2">
      <c r="A10" s="49"/>
      <c r="B10" s="50">
        <v>8</v>
      </c>
      <c r="C10" s="51" t="s">
        <v>56</v>
      </c>
      <c r="D10" s="138">
        <v>6.9599999999999995E-2</v>
      </c>
    </row>
    <row r="11" spans="1:5" ht="15" customHeight="1" x14ac:dyDescent="0.2">
      <c r="A11" s="56"/>
      <c r="B11" s="50">
        <v>9</v>
      </c>
      <c r="C11" s="51" t="s">
        <v>57</v>
      </c>
      <c r="D11" s="138">
        <v>0.02</v>
      </c>
    </row>
    <row r="12" spans="1:5" ht="15" customHeight="1" x14ac:dyDescent="0.2">
      <c r="A12" s="49"/>
      <c r="B12" s="50">
        <v>10</v>
      </c>
      <c r="C12" s="51" t="s">
        <v>58</v>
      </c>
      <c r="D12" s="138">
        <v>0.03</v>
      </c>
    </row>
    <row r="13" spans="1:5" ht="15" customHeight="1" x14ac:dyDescent="0.2">
      <c r="C13" s="139" t="s">
        <v>59</v>
      </c>
      <c r="D13" s="140">
        <f>SUM(D3:D12)</f>
        <v>1.5829000000000002</v>
      </c>
      <c r="E13" s="134"/>
    </row>
    <row r="14" spans="1:5" ht="15" customHeight="1" x14ac:dyDescent="0.2">
      <c r="E14" s="134"/>
    </row>
    <row r="15" spans="1:5" ht="15" customHeight="1" x14ac:dyDescent="0.2">
      <c r="E15" s="134"/>
    </row>
    <row r="16" spans="1:5" ht="15" customHeight="1" x14ac:dyDescent="0.2">
      <c r="E16" s="134"/>
    </row>
    <row r="17" spans="5:5" ht="15" customHeight="1" x14ac:dyDescent="0.2">
      <c r="E17" s="134"/>
    </row>
    <row r="18" spans="5:5" ht="15" customHeight="1" x14ac:dyDescent="0.2">
      <c r="E18" s="134"/>
    </row>
    <row r="19" spans="5:5" ht="15" customHeight="1" x14ac:dyDescent="0.2">
      <c r="E19" s="134"/>
    </row>
    <row r="20" spans="5:5" ht="15" customHeight="1" x14ac:dyDescent="0.2">
      <c r="E20" s="134"/>
    </row>
    <row r="21" spans="5:5" ht="15" customHeight="1" x14ac:dyDescent="0.2">
      <c r="E21" s="134"/>
    </row>
  </sheetData>
  <mergeCells count="1">
    <mergeCell ref="B2:D2"/>
  </mergeCells>
  <pageMargins left="0.39370078740157483" right="0.39370078740157483" top="0.39370078740157483" bottom="0.78740157480314965" header="0.31496062992125984" footer="0.43307086614173229"/>
  <pageSetup fitToHeight="0" orientation="portrait" r:id="rId1"/>
  <headerFooter>
    <oddFooter>&amp;R&amp;A&amp;P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AU OBRA CIVIL</vt:lpstr>
      <vt:lpstr>FM</vt:lpstr>
      <vt:lpstr>PRESTACIONES SOCIALES</vt:lpstr>
      <vt:lpstr>'AU OBRA CIVIL'!Área_de_impresión</vt:lpstr>
      <vt:lpstr>FM!Área_de_impresión</vt:lpstr>
      <vt:lpstr>'PRESTACIONES SOCIALES'!Área_de_impresión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PEREZ</dc:creator>
  <cp:lastModifiedBy>USUARIO 1</cp:lastModifiedBy>
  <cp:lastPrinted>2024-10-23T16:12:59Z</cp:lastPrinted>
  <dcterms:created xsi:type="dcterms:W3CDTF">2023-11-23T20:08:35Z</dcterms:created>
  <dcterms:modified xsi:type="dcterms:W3CDTF">2024-12-17T18:37:36Z</dcterms:modified>
</cp:coreProperties>
</file>