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guerrero_sena_edu_co2/Documents/Documentos/ALEXIS 2025/PROCESOS BIENES Y SERVICIOS/21. MANTENIMIENTO APE/"/>
    </mc:Choice>
  </mc:AlternateContent>
  <xr:revisionPtr revIDLastSave="0" documentId="8_{7CA7ED7D-1876-4B4B-ACD4-8701D4E683F8}" xr6:coauthVersionLast="47" xr6:coauthVersionMax="47" xr10:uidLastSave="{00000000-0000-0000-0000-000000000000}"/>
  <bookViews>
    <workbookView xWindow="14415" yWindow="105" windowWidth="14475" windowHeight="15480" activeTab="1" xr2:uid="{A4189FA3-52CA-41EE-B9A2-07BF1332CB50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2" l="1"/>
  <c r="M9" i="2" s="1"/>
  <c r="K9" i="2"/>
  <c r="L23" i="2"/>
  <c r="M23" i="2" s="1"/>
  <c r="K23" i="2"/>
  <c r="I23" i="2"/>
  <c r="G23" i="2"/>
  <c r="L22" i="2"/>
  <c r="M22" i="2" s="1"/>
  <c r="K22" i="2"/>
  <c r="G22" i="2"/>
  <c r="L21" i="2"/>
  <c r="M21" i="2" s="1"/>
  <c r="K21" i="2"/>
  <c r="I21" i="2"/>
  <c r="G21" i="2"/>
  <c r="L20" i="2"/>
  <c r="M20" i="2" s="1"/>
  <c r="K20" i="2"/>
  <c r="I20" i="2"/>
  <c r="G20" i="2"/>
  <c r="L19" i="2"/>
  <c r="M19" i="2" s="1"/>
  <c r="K19" i="2"/>
  <c r="I19" i="2"/>
  <c r="G19" i="2"/>
  <c r="L18" i="2"/>
  <c r="M18" i="2" s="1"/>
  <c r="K18" i="2"/>
  <c r="I18" i="2"/>
  <c r="G18" i="2"/>
  <c r="L17" i="2"/>
  <c r="M17" i="2" s="1"/>
  <c r="K17" i="2"/>
  <c r="I17" i="2"/>
  <c r="G17" i="2"/>
  <c r="L16" i="2"/>
  <c r="M16" i="2" s="1"/>
  <c r="K16" i="2"/>
  <c r="I16" i="2"/>
  <c r="G16" i="2"/>
  <c r="L15" i="2"/>
  <c r="M15" i="2" s="1"/>
  <c r="K15" i="2"/>
  <c r="I15" i="2"/>
  <c r="G15" i="2"/>
  <c r="L14" i="2"/>
  <c r="M14" i="2" s="1"/>
  <c r="K14" i="2"/>
  <c r="I14" i="2"/>
  <c r="G14" i="2"/>
  <c r="L13" i="2"/>
  <c r="M13" i="2" s="1"/>
  <c r="K13" i="2"/>
  <c r="I13" i="2"/>
  <c r="G13" i="2"/>
  <c r="L12" i="2"/>
  <c r="M12" i="2" s="1"/>
  <c r="K12" i="2"/>
  <c r="I12" i="2"/>
  <c r="G12" i="2"/>
  <c r="L11" i="2"/>
  <c r="M11" i="2" s="1"/>
  <c r="K11" i="2"/>
  <c r="I11" i="2"/>
  <c r="G11" i="2"/>
  <c r="L10" i="2"/>
  <c r="M10" i="2" s="1"/>
  <c r="K10" i="2"/>
  <c r="I10" i="2"/>
  <c r="G10" i="2"/>
  <c r="I9" i="2"/>
  <c r="G9" i="2"/>
  <c r="M19" i="1"/>
  <c r="L18" i="1"/>
  <c r="M18" i="1" s="1"/>
  <c r="M17" i="1"/>
  <c r="L17" i="1"/>
  <c r="M5" i="1"/>
  <c r="M6" i="1"/>
  <c r="M7" i="1"/>
  <c r="M8" i="1"/>
  <c r="M9" i="1"/>
  <c r="M10" i="1"/>
  <c r="M11" i="1"/>
  <c r="M12" i="1"/>
  <c r="M13" i="1"/>
  <c r="M14" i="1"/>
  <c r="M15" i="1"/>
  <c r="M16" i="1"/>
  <c r="L6" i="1"/>
  <c r="L7" i="1"/>
  <c r="L8" i="1"/>
  <c r="L9" i="1"/>
  <c r="L10" i="1"/>
  <c r="L11" i="1"/>
  <c r="L12" i="1"/>
  <c r="L13" i="1"/>
  <c r="L14" i="1"/>
  <c r="L15" i="1"/>
  <c r="L16" i="1"/>
  <c r="L5" i="1"/>
  <c r="M4" i="1"/>
  <c r="L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4" i="1"/>
  <c r="I24" i="1"/>
  <c r="I23" i="1"/>
  <c r="I22" i="1"/>
  <c r="I21" i="1"/>
  <c r="I20" i="1"/>
  <c r="I19" i="1"/>
  <c r="I5" i="1"/>
  <c r="I6" i="1"/>
  <c r="I7" i="1"/>
  <c r="I8" i="1"/>
  <c r="I9" i="1"/>
  <c r="I10" i="1"/>
  <c r="I11" i="1"/>
  <c r="I12" i="1"/>
  <c r="I13" i="1"/>
  <c r="I14" i="1"/>
  <c r="I15" i="1"/>
  <c r="I16" i="1"/>
  <c r="I18" i="1"/>
  <c r="I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4" i="1"/>
  <c r="M24" i="2" l="1"/>
  <c r="M20" i="1"/>
  <c r="M24" i="1" s="1"/>
  <c r="M22" i="1"/>
  <c r="M23" i="1" s="1"/>
  <c r="G19" i="1"/>
  <c r="G22" i="1"/>
  <c r="G23" i="1" s="1"/>
  <c r="G20" i="1"/>
  <c r="M26" i="2" l="1"/>
  <c r="M27" i="2" s="1"/>
  <c r="M25" i="2"/>
  <c r="G24" i="1"/>
  <c r="M28" i="2" l="1"/>
</calcChain>
</file>

<file path=xl/sharedStrings.xml><?xml version="1.0" encoding="utf-8"?>
<sst xmlns="http://schemas.openxmlformats.org/spreadsheetml/2006/main" count="105" uniqueCount="41">
  <si>
    <t>ITEM</t>
  </si>
  <si>
    <t xml:space="preserve">DESCRIPCION ACTIVIDAD </t>
  </si>
  <si>
    <t xml:space="preserve">UNIDAD </t>
  </si>
  <si>
    <t xml:space="preserve">CANTIDAD </t>
  </si>
  <si>
    <t>Desmonte, suministro e instalación de cielo raso , consiste en realizar desmonte de lámina placa yeso existente en mal estado, suministrar e instalar laminas  placa yeso ST 1/2/ PG E: 12.7 mm, lijar y pintar, cubrir las areas de trabajo con plástico negro y/o material resistente al polvo, incluye disposición final.</t>
  </si>
  <si>
    <t>m2</t>
  </si>
  <si>
    <t xml:space="preserve">Desmonte de tubería en PVC de 3" los elementos compuestos a la red de tubería de agua lluvia a desmontar e incluye herramienta menor y elementos para desarrollo de trabajo en alturas  </t>
  </si>
  <si>
    <t>ml</t>
  </si>
  <si>
    <t xml:space="preserve">Suministro e instalación de tapón PVC de prueba 3" e incluye los elementos necesarios para su correcta función </t>
  </si>
  <si>
    <t xml:space="preserve">unidad </t>
  </si>
  <si>
    <t xml:space="preserve">Ampliación de tragante existente de 3" a 6" en canal de agua lluvia metálico e incluye los accesorios y elementos necesarios para su correcta función </t>
  </si>
  <si>
    <t>Bajante aguas lluvias tubería de ventilación PVC 6" incluye accesorios, mano de obra, suministro, transporte, instalación de tubería y todo lo demás requerido para su correcta ejecución y funcionamiento.</t>
  </si>
  <si>
    <t xml:space="preserve">ml </t>
  </si>
  <si>
    <t>Suministro e instalación de columna falsa medidas 0.30m x 0.30m en placa fibrocemento 8mm e incluye masilla, lijado, esquineros plásticos y pintura para exteriores y los accesorios necesarios para su correcta instalación</t>
  </si>
  <si>
    <t xml:space="preserve">m2 </t>
  </si>
  <si>
    <t>Demolición y relleno de piso en concreto (3000 psi) e=15cm para la conexión de bajante agua lluvia tubo en PVC 6" a caja de registro de desagüe, pendiente aproximada 1%, incluye retiro de escombros.</t>
  </si>
  <si>
    <t xml:space="preserve">Desmonte, suministro e instalación de lámparas led sobreponer 24w panel luz blanca ojo de buey voltaje 110V, dimensiones largo 28cm y altura 3cm, incluye los accesorios necesarios para su correcta instalación </t>
  </si>
  <si>
    <t>Vidrio divisorio. -Vidrio templado de 10mm de 2,3 m de altura, incluye vinilo institucional del SENA y todos los accesorios de soporte (incluye suministro, transporte y colocación, limpieza y todo lo requerido para la correcta ejecución y recibo a satisfacción)</t>
  </si>
  <si>
    <t>Desmonte y retiro de piso laminado PVC existente, incluye retiro y/o disposición final</t>
  </si>
  <si>
    <t>Enchape de piso laminado, - Piso de madera laminado Nut Elegante 1215*8.3mm. (incluye suministro, transporte e instalación, limpieza y todo lo requerido para la correcta ejecución y recibo a satisfacción)</t>
  </si>
  <si>
    <t>Enchape Zócalo PVC. Guardaescoba en PVC Sapelli 8.5x1.4x3m. Ref. 218425 o similar al existente, (incluye suministro, transporte e instalación, limpieza y todo lo requerido para la correcta ejecución y recibo a satisfacción)</t>
  </si>
  <si>
    <t xml:space="preserve">Reparación de dispositivo de termostato modelo COOLMASTER  TH-57V, incluyes accesorios necesarios para su correcta instalación y funcionamiento </t>
  </si>
  <si>
    <t>Realizar adecuación de cubierta, incluye impermeabilizante líquido (poliuretano-acrílico) a prueba de agua, basada en la tecnología (CET) y color a elección de la entidad (Incluye trabajo seguro en alturas, desmonte de tejas y elementos que la componen que se encuentren en mal estado y suministro, mano de obra y equipos para aplicación), cinta bituminosa autoadhesiva para impermeables, con el fin de realizar una correcta función.</t>
  </si>
  <si>
    <t>Gárgola prefabricada de concreto, de color blanco, de 150x300x70 mm y base rectangular; colocación con adhesivo cementoso flexible y de gran adherencia, C2 S2; y sellado e impermeabilización de la junta perimetral con masilla de poliuretano, previa aplicación de la imprimación.</t>
  </si>
  <si>
    <t>GILSEN PEREZ SAS</t>
  </si>
  <si>
    <t>VALOR UNITARIO</t>
  </si>
  <si>
    <t>VALOR TOTAL</t>
  </si>
  <si>
    <t>SPACAS SAS</t>
  </si>
  <si>
    <t>COSTO INDIRECTO</t>
  </si>
  <si>
    <t>ADMINISTRACION 15%</t>
  </si>
  <si>
    <t>UTILIDAD 5%</t>
  </si>
  <si>
    <t>IVA SOBRE UTILIDAD 19%</t>
  </si>
  <si>
    <t xml:space="preserve">IMPREVISTOS </t>
  </si>
  <si>
    <t>FERROMASTER</t>
  </si>
  <si>
    <t>VALOR UNITARIO PROMEDIO</t>
  </si>
  <si>
    <t>VALOR TOTAL PROMEDIO</t>
  </si>
  <si>
    <t xml:space="preserve">SERVICIO NACIONAL DE APRENDIZAJE SENA - COMPLEJO TECNOLÓGICO AGROINDUSTRIAL, PECUARIO Y TURÍSTICO - APARTADÓ ANTIOQUIA </t>
  </si>
  <si>
    <t>ESTUDIO DE MERCADO  PARA COMPRA DE EQUIPOS, MUEBLES Y ENSERES PARA EL GIMNASIO  DEL CTAPT DEL SENA (DOCUMENTO DE APOYO)</t>
  </si>
  <si>
    <t>OBJETO: CONTRATAR LAS ADECUACIONES GENERALES DE LA INFRAESTRUCTURA FÍSICA DE LA AGENCIA PÚBLICA DE EMPLEO DEL COMPLEJO TECNOLÓGICO AGROINDUSTRIAL, PECUARIO Y TURÍSTICO DEL SENA</t>
  </si>
  <si>
    <t>CERTIFICADO DE DISPONIBILIDAD PRESUPUESTAL: 12825 del 15 de julio de 2025, por valor de NOVENTA Y SIETE MILLONES SETECIENTOS CUARENTA Y CUATRO MIL SIETE PESOS ($97.744.007) M/CTE</t>
  </si>
  <si>
    <t xml:space="preserve">Reparación de dispositivo de termostato modelo COOLMASTER  TH-57V, incluye accesorios necesarios para su correcta instalación y funcionamiento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</si>
</sst>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0"/>
      <color rgb="FF000000"/>
      <name val="Calibri"/>
      <family val="2"/>
    </font>
    <font>
      <b/>
      <i/>
      <sz val="10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4" fontId="1" fillId="0" borderId="11" xfId="1" applyFont="1" applyBorder="1" applyAlignment="1">
      <alignment horizontal="center" vertical="center" wrapText="1"/>
    </xf>
    <xf numFmtId="44" fontId="1" fillId="0" borderId="2" xfId="0" applyNumberFormat="1" applyFont="1" applyBorder="1" applyAlignment="1">
      <alignment horizontal="center" vertical="center" wrapText="1"/>
    </xf>
    <xf numFmtId="44" fontId="1" fillId="0" borderId="8" xfId="1" applyFont="1" applyBorder="1" applyAlignment="1">
      <alignment horizontal="center" vertical="center" wrapText="1"/>
    </xf>
    <xf numFmtId="44" fontId="1" fillId="0" borderId="5" xfId="0" applyNumberFormat="1" applyFont="1" applyBorder="1" applyAlignment="1">
      <alignment horizontal="center" vertical="center" wrapText="1"/>
    </xf>
    <xf numFmtId="44" fontId="0" fillId="0" borderId="0" xfId="1" applyFont="1" applyAlignment="1">
      <alignment horizontal="center" vertical="center"/>
    </xf>
    <xf numFmtId="44" fontId="3" fillId="2" borderId="8" xfId="1" applyFont="1" applyFill="1" applyBorder="1" applyAlignment="1">
      <alignment horizontal="center" vertical="center" wrapText="1"/>
    </xf>
    <xf numFmtId="44" fontId="0" fillId="0" borderId="11" xfId="1" applyFont="1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44" fontId="0" fillId="3" borderId="8" xfId="1" applyFont="1" applyFill="1" applyBorder="1" applyAlignment="1">
      <alignment horizontal="center" vertical="center"/>
    </xf>
    <xf numFmtId="44" fontId="0" fillId="3" borderId="5" xfId="1" applyFont="1" applyFill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44" fontId="1" fillId="3" borderId="8" xfId="1" applyFont="1" applyFill="1" applyBorder="1" applyAlignment="1">
      <alignment horizontal="center" vertical="center" wrapText="1"/>
    </xf>
    <xf numFmtId="44" fontId="1" fillId="3" borderId="5" xfId="0" applyNumberFormat="1" applyFont="1" applyFill="1" applyBorder="1" applyAlignment="1">
      <alignment horizontal="center" vertical="center" wrapText="1"/>
    </xf>
    <xf numFmtId="44" fontId="0" fillId="0" borderId="11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0" fillId="0" borderId="12" xfId="0" applyNumberFormat="1" applyBorder="1" applyAlignment="1">
      <alignment horizontal="center" vertical="center"/>
    </xf>
    <xf numFmtId="44" fontId="0" fillId="0" borderId="12" xfId="1" applyFont="1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0" fillId="0" borderId="14" xfId="0" applyNumberFormat="1" applyBorder="1" applyAlignment="1">
      <alignment horizontal="center" vertical="center"/>
    </xf>
    <xf numFmtId="44" fontId="1" fillId="0" borderId="11" xfId="1" applyFont="1" applyFill="1" applyBorder="1" applyAlignment="1">
      <alignment horizontal="center" vertical="center" wrapText="1"/>
    </xf>
    <xf numFmtId="44" fontId="0" fillId="0" borderId="8" xfId="1" applyFont="1" applyFill="1" applyBorder="1" applyAlignment="1">
      <alignment horizontal="center" vertical="center"/>
    </xf>
    <xf numFmtId="44" fontId="0" fillId="0" borderId="5" xfId="1" applyFont="1" applyFill="1" applyBorder="1" applyAlignment="1">
      <alignment horizontal="center" vertical="center"/>
    </xf>
    <xf numFmtId="44" fontId="1" fillId="0" borderId="8" xfId="1" applyFont="1" applyFill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horizontal="center" vertical="center" wrapText="1"/>
    </xf>
    <xf numFmtId="44" fontId="3" fillId="2" borderId="7" xfId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4" fontId="3" fillId="2" borderId="2" xfId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4" borderId="8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210272</xdr:colOff>
      <xdr:row>2</xdr:row>
      <xdr:rowOff>85725</xdr:rowOff>
    </xdr:from>
    <xdr:to>
      <xdr:col>2</xdr:col>
      <xdr:colOff>330200</xdr:colOff>
      <xdr:row>2</xdr:row>
      <xdr:rowOff>819150</xdr:rowOff>
    </xdr:to>
    <xdr:pic>
      <xdr:nvPicPr>
        <xdr:cNvPr id="2" name="Imagen 1" descr="Icono&#10;&#10;Descripción generada automáticamente">
          <a:extLst>
            <a:ext uri="{FF2B5EF4-FFF2-40B4-BE49-F238E27FC236}">
              <a16:creationId xmlns:a16="http://schemas.microsoft.com/office/drawing/2014/main" id="{6D4BEAD2-A081-4FCC-A3E8-E1A4DDF37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0372" y="447675"/>
          <a:ext cx="643803" cy="704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2EE65-C151-4DDD-A483-093602886388}">
  <dimension ref="B1:M24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11.42578125" style="1"/>
    <col min="2" max="2" width="7.85546875" style="1" customWidth="1"/>
    <col min="3" max="3" width="55.7109375" style="2" customWidth="1"/>
    <col min="4" max="4" width="12.28515625" style="1" customWidth="1"/>
    <col min="5" max="5" width="14.28515625" style="1" customWidth="1"/>
    <col min="6" max="6" width="14.7109375" style="1" customWidth="1"/>
    <col min="7" max="7" width="15.85546875" style="1" customWidth="1"/>
    <col min="8" max="8" width="17.42578125" style="20" customWidth="1"/>
    <col min="9" max="9" width="15.42578125" style="1" customWidth="1"/>
    <col min="10" max="10" width="17" style="20" customWidth="1"/>
    <col min="11" max="11" width="15.7109375" style="1" customWidth="1"/>
    <col min="12" max="12" width="16" style="1" customWidth="1"/>
    <col min="13" max="13" width="15.5703125" style="1" customWidth="1"/>
    <col min="14" max="16384" width="11.42578125" style="1"/>
  </cols>
  <sheetData>
    <row r="1" spans="2:13" ht="15.75" thickBot="1" x14ac:dyDescent="0.3"/>
    <row r="2" spans="2:13" ht="26.25" customHeight="1" thickBot="1" x14ac:dyDescent="0.3">
      <c r="F2" s="44" t="s">
        <v>24</v>
      </c>
      <c r="G2" s="45"/>
      <c r="H2" s="44" t="s">
        <v>27</v>
      </c>
      <c r="I2" s="45"/>
      <c r="J2" s="44" t="s">
        <v>33</v>
      </c>
      <c r="K2" s="45"/>
      <c r="L2" s="46" t="s">
        <v>34</v>
      </c>
      <c r="M2" s="46" t="s">
        <v>35</v>
      </c>
    </row>
    <row r="3" spans="2:13" ht="15.75" thickBot="1" x14ac:dyDescent="0.3">
      <c r="B3" s="11" t="s">
        <v>0</v>
      </c>
      <c r="C3" s="12" t="s">
        <v>1</v>
      </c>
      <c r="D3" s="12" t="s">
        <v>2</v>
      </c>
      <c r="E3" s="13" t="s">
        <v>3</v>
      </c>
      <c r="F3" s="13" t="s">
        <v>25</v>
      </c>
      <c r="G3" s="13" t="s">
        <v>26</v>
      </c>
      <c r="H3" s="21" t="s">
        <v>25</v>
      </c>
      <c r="I3" s="12" t="s">
        <v>26</v>
      </c>
      <c r="J3" s="21" t="s">
        <v>25</v>
      </c>
      <c r="K3" s="12" t="s">
        <v>26</v>
      </c>
      <c r="L3" s="47"/>
      <c r="M3" s="47"/>
    </row>
    <row r="4" spans="2:13" ht="90.75" thickBot="1" x14ac:dyDescent="0.3">
      <c r="B4" s="3">
        <v>1</v>
      </c>
      <c r="C4" s="8" t="s">
        <v>4</v>
      </c>
      <c r="D4" s="4" t="s">
        <v>5</v>
      </c>
      <c r="E4" s="14">
        <v>330</v>
      </c>
      <c r="F4" s="30">
        <v>110000</v>
      </c>
      <c r="G4" s="31">
        <f>F4*E4</f>
        <v>36300000</v>
      </c>
      <c r="H4" s="26"/>
      <c r="I4" s="27">
        <f>H4*E4</f>
        <v>0</v>
      </c>
      <c r="J4" s="23">
        <v>135000</v>
      </c>
      <c r="K4" s="28">
        <f>J4*E4</f>
        <v>44550000</v>
      </c>
      <c r="L4" s="33">
        <f>(F4+J4)/2</f>
        <v>122500</v>
      </c>
      <c r="M4" s="28">
        <f>L4*E4</f>
        <v>40425000</v>
      </c>
    </row>
    <row r="5" spans="2:13" ht="60.75" thickBot="1" x14ac:dyDescent="0.3">
      <c r="B5" s="5">
        <v>2</v>
      </c>
      <c r="C5" s="9" t="s">
        <v>6</v>
      </c>
      <c r="D5" s="4" t="s">
        <v>7</v>
      </c>
      <c r="E5" s="14">
        <v>15</v>
      </c>
      <c r="F5" s="16">
        <v>45000</v>
      </c>
      <c r="G5" s="17">
        <f t="shared" ref="G5:G18" si="0">F5*E5</f>
        <v>675000</v>
      </c>
      <c r="H5" s="22">
        <v>14000</v>
      </c>
      <c r="I5" s="25">
        <f t="shared" ref="I5:I18" si="1">H5*E5</f>
        <v>210000</v>
      </c>
      <c r="J5" s="23">
        <v>0</v>
      </c>
      <c r="K5" s="28">
        <f t="shared" ref="K5:K18" si="2">J5*E5</f>
        <v>0</v>
      </c>
      <c r="L5" s="32">
        <f>(F5+H5)/2</f>
        <v>29500</v>
      </c>
      <c r="M5" s="29">
        <f t="shared" ref="M5:M18" si="3">L5*E5</f>
        <v>442500</v>
      </c>
    </row>
    <row r="6" spans="2:13" ht="30.75" thickBot="1" x14ac:dyDescent="0.3">
      <c r="B6" s="6">
        <v>3</v>
      </c>
      <c r="C6" s="10" t="s">
        <v>8</v>
      </c>
      <c r="D6" s="4" t="s">
        <v>9</v>
      </c>
      <c r="E6" s="14">
        <v>2</v>
      </c>
      <c r="F6" s="18">
        <v>90000</v>
      </c>
      <c r="G6" s="19">
        <f t="shared" si="0"/>
        <v>180000</v>
      </c>
      <c r="H6" s="23">
        <v>7500</v>
      </c>
      <c r="I6" s="24">
        <f t="shared" si="1"/>
        <v>15000</v>
      </c>
      <c r="J6" s="22">
        <v>0</v>
      </c>
      <c r="K6" s="29">
        <f t="shared" si="2"/>
        <v>0</v>
      </c>
      <c r="L6" s="33">
        <f t="shared" ref="L6:L18" si="4">(F6+H6)/2</f>
        <v>48750</v>
      </c>
      <c r="M6" s="28">
        <f t="shared" si="3"/>
        <v>97500</v>
      </c>
    </row>
    <row r="7" spans="2:13" ht="45.75" thickBot="1" x14ac:dyDescent="0.3">
      <c r="B7" s="3">
        <v>4</v>
      </c>
      <c r="C7" s="10" t="s">
        <v>10</v>
      </c>
      <c r="D7" s="4" t="s">
        <v>9</v>
      </c>
      <c r="E7" s="14">
        <v>3</v>
      </c>
      <c r="F7" s="16">
        <v>250000</v>
      </c>
      <c r="G7" s="17">
        <f t="shared" si="0"/>
        <v>750000</v>
      </c>
      <c r="H7" s="22">
        <v>450000</v>
      </c>
      <c r="I7" s="25">
        <f t="shared" si="1"/>
        <v>1350000</v>
      </c>
      <c r="J7" s="23">
        <v>0</v>
      </c>
      <c r="K7" s="28">
        <f t="shared" si="2"/>
        <v>0</v>
      </c>
      <c r="L7" s="32">
        <f t="shared" si="4"/>
        <v>350000</v>
      </c>
      <c r="M7" s="29">
        <f t="shared" si="3"/>
        <v>1050000</v>
      </c>
    </row>
    <row r="8" spans="2:13" ht="60.75" thickBot="1" x14ac:dyDescent="0.3">
      <c r="B8" s="5">
        <v>5</v>
      </c>
      <c r="C8" s="10" t="s">
        <v>11</v>
      </c>
      <c r="D8" s="4" t="s">
        <v>12</v>
      </c>
      <c r="E8" s="14">
        <v>23</v>
      </c>
      <c r="F8" s="18">
        <v>115000</v>
      </c>
      <c r="G8" s="19">
        <f t="shared" si="0"/>
        <v>2645000</v>
      </c>
      <c r="H8" s="23">
        <v>84300</v>
      </c>
      <c r="I8" s="24">
        <f t="shared" si="1"/>
        <v>1938900</v>
      </c>
      <c r="J8" s="22">
        <v>0</v>
      </c>
      <c r="K8" s="29">
        <f t="shared" si="2"/>
        <v>0</v>
      </c>
      <c r="L8" s="33">
        <f t="shared" si="4"/>
        <v>99650</v>
      </c>
      <c r="M8" s="28">
        <f t="shared" si="3"/>
        <v>2291950</v>
      </c>
    </row>
    <row r="9" spans="2:13" ht="60.75" thickBot="1" x14ac:dyDescent="0.3">
      <c r="B9" s="6">
        <v>6</v>
      </c>
      <c r="C9" s="10" t="s">
        <v>13</v>
      </c>
      <c r="D9" s="4" t="s">
        <v>14</v>
      </c>
      <c r="E9" s="14">
        <v>9</v>
      </c>
      <c r="F9" s="16">
        <v>185000</v>
      </c>
      <c r="G9" s="17">
        <f t="shared" si="0"/>
        <v>1665000</v>
      </c>
      <c r="H9" s="22">
        <v>123200</v>
      </c>
      <c r="I9" s="25">
        <f t="shared" si="1"/>
        <v>1108800</v>
      </c>
      <c r="J9" s="23">
        <v>0</v>
      </c>
      <c r="K9" s="28">
        <f t="shared" si="2"/>
        <v>0</v>
      </c>
      <c r="L9" s="32">
        <f t="shared" si="4"/>
        <v>154100</v>
      </c>
      <c r="M9" s="29">
        <f t="shared" si="3"/>
        <v>1386900</v>
      </c>
    </row>
    <row r="10" spans="2:13" ht="60.75" thickBot="1" x14ac:dyDescent="0.3">
      <c r="B10" s="3">
        <v>7</v>
      </c>
      <c r="C10" s="10" t="s">
        <v>15</v>
      </c>
      <c r="D10" s="4" t="s">
        <v>7</v>
      </c>
      <c r="E10" s="14">
        <v>9</v>
      </c>
      <c r="F10" s="18">
        <v>80000</v>
      </c>
      <c r="G10" s="19">
        <f t="shared" si="0"/>
        <v>720000</v>
      </c>
      <c r="H10" s="23">
        <v>65000</v>
      </c>
      <c r="I10" s="24">
        <f t="shared" si="1"/>
        <v>585000</v>
      </c>
      <c r="J10" s="22">
        <v>0</v>
      </c>
      <c r="K10" s="29">
        <f t="shared" si="2"/>
        <v>0</v>
      </c>
      <c r="L10" s="33">
        <f t="shared" si="4"/>
        <v>72500</v>
      </c>
      <c r="M10" s="28">
        <f t="shared" si="3"/>
        <v>652500</v>
      </c>
    </row>
    <row r="11" spans="2:13" ht="60.75" thickBot="1" x14ac:dyDescent="0.3">
      <c r="B11" s="5">
        <v>8</v>
      </c>
      <c r="C11" s="10" t="s">
        <v>16</v>
      </c>
      <c r="D11" s="4" t="s">
        <v>9</v>
      </c>
      <c r="E11" s="14">
        <v>4</v>
      </c>
      <c r="F11" s="16">
        <v>160000</v>
      </c>
      <c r="G11" s="17">
        <f t="shared" si="0"/>
        <v>640000</v>
      </c>
      <c r="H11" s="23">
        <v>45200</v>
      </c>
      <c r="I11" s="24">
        <f t="shared" si="1"/>
        <v>180800</v>
      </c>
      <c r="J11" s="23">
        <v>0</v>
      </c>
      <c r="K11" s="28">
        <f t="shared" si="2"/>
        <v>0</v>
      </c>
      <c r="L11" s="32">
        <f t="shared" si="4"/>
        <v>102600</v>
      </c>
      <c r="M11" s="29">
        <f t="shared" si="3"/>
        <v>410400</v>
      </c>
    </row>
    <row r="12" spans="2:13" ht="75.75" thickBot="1" x14ac:dyDescent="0.3">
      <c r="B12" s="6">
        <v>9</v>
      </c>
      <c r="C12" s="10" t="s">
        <v>17</v>
      </c>
      <c r="D12" s="4" t="s">
        <v>5</v>
      </c>
      <c r="E12" s="14">
        <v>3.5</v>
      </c>
      <c r="F12" s="18">
        <v>1050000</v>
      </c>
      <c r="G12" s="19">
        <f t="shared" si="0"/>
        <v>3675000</v>
      </c>
      <c r="H12" s="22">
        <v>540000</v>
      </c>
      <c r="I12" s="25">
        <f t="shared" si="1"/>
        <v>1890000</v>
      </c>
      <c r="J12" s="22">
        <v>0</v>
      </c>
      <c r="K12" s="29">
        <f t="shared" si="2"/>
        <v>0</v>
      </c>
      <c r="L12" s="33">
        <f t="shared" si="4"/>
        <v>795000</v>
      </c>
      <c r="M12" s="28">
        <f t="shared" si="3"/>
        <v>2782500</v>
      </c>
    </row>
    <row r="13" spans="2:13" ht="30.75" thickBot="1" x14ac:dyDescent="0.3">
      <c r="B13" s="3">
        <v>10</v>
      </c>
      <c r="C13" s="10" t="s">
        <v>18</v>
      </c>
      <c r="D13" s="4" t="s">
        <v>5</v>
      </c>
      <c r="E13" s="14">
        <v>56</v>
      </c>
      <c r="F13" s="16">
        <v>25000</v>
      </c>
      <c r="G13" s="17">
        <f t="shared" si="0"/>
        <v>1400000</v>
      </c>
      <c r="H13" s="23">
        <v>23000</v>
      </c>
      <c r="I13" s="24">
        <f t="shared" si="1"/>
        <v>1288000</v>
      </c>
      <c r="J13" s="23">
        <v>0</v>
      </c>
      <c r="K13" s="28">
        <f t="shared" si="2"/>
        <v>0</v>
      </c>
      <c r="L13" s="32">
        <f t="shared" si="4"/>
        <v>24000</v>
      </c>
      <c r="M13" s="29">
        <f t="shared" si="3"/>
        <v>1344000</v>
      </c>
    </row>
    <row r="14" spans="2:13" ht="60.75" thickBot="1" x14ac:dyDescent="0.3">
      <c r="B14" s="5">
        <v>11</v>
      </c>
      <c r="C14" s="10" t="s">
        <v>19</v>
      </c>
      <c r="D14" s="4" t="s">
        <v>5</v>
      </c>
      <c r="E14" s="14">
        <v>56</v>
      </c>
      <c r="F14" s="18">
        <v>85000</v>
      </c>
      <c r="G14" s="19">
        <f t="shared" si="0"/>
        <v>4760000</v>
      </c>
      <c r="H14" s="22">
        <v>87100</v>
      </c>
      <c r="I14" s="25">
        <f t="shared" si="1"/>
        <v>4877600</v>
      </c>
      <c r="J14" s="22">
        <v>0</v>
      </c>
      <c r="K14" s="29">
        <f t="shared" si="2"/>
        <v>0</v>
      </c>
      <c r="L14" s="33">
        <f t="shared" si="4"/>
        <v>86050</v>
      </c>
      <c r="M14" s="28">
        <f t="shared" si="3"/>
        <v>4818800</v>
      </c>
    </row>
    <row r="15" spans="2:13" ht="60.75" thickBot="1" x14ac:dyDescent="0.3">
      <c r="B15" s="6">
        <v>12</v>
      </c>
      <c r="C15" s="10" t="s">
        <v>20</v>
      </c>
      <c r="D15" s="4" t="s">
        <v>7</v>
      </c>
      <c r="E15" s="14">
        <v>42</v>
      </c>
      <c r="F15" s="16">
        <v>55000</v>
      </c>
      <c r="G15" s="17">
        <f t="shared" si="0"/>
        <v>2310000</v>
      </c>
      <c r="H15" s="23">
        <v>60970</v>
      </c>
      <c r="I15" s="24">
        <f t="shared" si="1"/>
        <v>2560740</v>
      </c>
      <c r="J15" s="23">
        <v>0</v>
      </c>
      <c r="K15" s="28">
        <f t="shared" si="2"/>
        <v>0</v>
      </c>
      <c r="L15" s="32">
        <f t="shared" si="4"/>
        <v>57985</v>
      </c>
      <c r="M15" s="29">
        <f t="shared" si="3"/>
        <v>2435370</v>
      </c>
    </row>
    <row r="16" spans="2:13" ht="45.75" thickBot="1" x14ac:dyDescent="0.3">
      <c r="B16" s="3">
        <v>13</v>
      </c>
      <c r="C16" s="10" t="s">
        <v>21</v>
      </c>
      <c r="D16" s="4" t="s">
        <v>9</v>
      </c>
      <c r="E16" s="14">
        <v>3</v>
      </c>
      <c r="F16" s="18">
        <v>350000</v>
      </c>
      <c r="G16" s="19">
        <f t="shared" si="0"/>
        <v>1050000</v>
      </c>
      <c r="H16" s="22">
        <v>150000</v>
      </c>
      <c r="I16" s="25">
        <f t="shared" si="1"/>
        <v>450000</v>
      </c>
      <c r="J16" s="22">
        <v>0</v>
      </c>
      <c r="K16" s="29">
        <f t="shared" si="2"/>
        <v>0</v>
      </c>
      <c r="L16" s="33">
        <f t="shared" si="4"/>
        <v>250000</v>
      </c>
      <c r="M16" s="28">
        <f t="shared" si="3"/>
        <v>750000</v>
      </c>
    </row>
    <row r="17" spans="2:13" ht="120.75" thickBot="1" x14ac:dyDescent="0.3">
      <c r="B17" s="5">
        <v>14</v>
      </c>
      <c r="C17" s="9" t="s">
        <v>22</v>
      </c>
      <c r="D17" s="7" t="s">
        <v>5</v>
      </c>
      <c r="E17" s="15">
        <v>280</v>
      </c>
      <c r="F17" s="16">
        <v>55000</v>
      </c>
      <c r="G17" s="17">
        <f t="shared" si="0"/>
        <v>15400000</v>
      </c>
      <c r="H17" s="26">
        <v>0</v>
      </c>
      <c r="I17" s="27">
        <v>0</v>
      </c>
      <c r="J17" s="23">
        <v>49500</v>
      </c>
      <c r="K17" s="28">
        <f t="shared" si="2"/>
        <v>13860000</v>
      </c>
      <c r="L17" s="32">
        <f>(F17+J17)/2</f>
        <v>52250</v>
      </c>
      <c r="M17" s="29">
        <f t="shared" si="3"/>
        <v>14630000</v>
      </c>
    </row>
    <row r="18" spans="2:13" ht="75.75" thickBot="1" x14ac:dyDescent="0.3">
      <c r="B18" s="5">
        <v>15</v>
      </c>
      <c r="C18" s="9" t="s">
        <v>23</v>
      </c>
      <c r="D18" s="7" t="s">
        <v>2</v>
      </c>
      <c r="E18" s="15">
        <v>6</v>
      </c>
      <c r="F18" s="18">
        <v>120000</v>
      </c>
      <c r="G18" s="19">
        <f t="shared" si="0"/>
        <v>720000</v>
      </c>
      <c r="H18" s="23">
        <v>832800</v>
      </c>
      <c r="I18" s="24">
        <f t="shared" si="1"/>
        <v>4996800</v>
      </c>
      <c r="J18" s="23">
        <v>0</v>
      </c>
      <c r="K18" s="28">
        <f t="shared" si="2"/>
        <v>0</v>
      </c>
      <c r="L18" s="33">
        <f t="shared" si="4"/>
        <v>476400</v>
      </c>
      <c r="M18" s="28">
        <f t="shared" si="3"/>
        <v>2858400</v>
      </c>
    </row>
    <row r="19" spans="2:13" x14ac:dyDescent="0.25">
      <c r="B19" s="48" t="s">
        <v>28</v>
      </c>
      <c r="C19" s="48"/>
      <c r="D19" s="48"/>
      <c r="E19" s="48"/>
      <c r="F19" s="48"/>
      <c r="G19" s="37">
        <f>SUM(G4:G18)</f>
        <v>72890000</v>
      </c>
      <c r="H19" s="36"/>
      <c r="I19" s="37">
        <f>SUM(I4:I18)</f>
        <v>21451640</v>
      </c>
      <c r="J19" s="36"/>
      <c r="M19" s="37">
        <f>SUM(M4:M18)</f>
        <v>76375820</v>
      </c>
    </row>
    <row r="20" spans="2:13" x14ac:dyDescent="0.25">
      <c r="B20" s="49" t="s">
        <v>29</v>
      </c>
      <c r="C20" s="49"/>
      <c r="D20" s="49"/>
      <c r="E20" s="49"/>
      <c r="F20" s="49"/>
      <c r="G20" s="34">
        <f>G19*0.15</f>
        <v>10933500</v>
      </c>
      <c r="H20" s="36"/>
      <c r="I20" s="34">
        <f>I19*0.08</f>
        <v>1716131.2</v>
      </c>
      <c r="J20" s="36"/>
      <c r="M20" s="34">
        <f>M19*0.15</f>
        <v>11456373</v>
      </c>
    </row>
    <row r="21" spans="2:13" x14ac:dyDescent="0.25">
      <c r="B21" s="50" t="s">
        <v>32</v>
      </c>
      <c r="C21" s="50"/>
      <c r="D21" s="50"/>
      <c r="E21" s="50"/>
      <c r="F21" s="50"/>
      <c r="G21" s="35">
        <v>0</v>
      </c>
      <c r="H21" s="36"/>
      <c r="I21" s="34">
        <f>I19*0.04</f>
        <v>858065.6</v>
      </c>
      <c r="J21" s="36"/>
      <c r="M21" s="35">
        <v>0</v>
      </c>
    </row>
    <row r="22" spans="2:13" x14ac:dyDescent="0.25">
      <c r="B22" s="49" t="s">
        <v>30</v>
      </c>
      <c r="C22" s="49"/>
      <c r="D22" s="49"/>
      <c r="E22" s="49"/>
      <c r="F22" s="49"/>
      <c r="G22" s="34">
        <f>G19*0.05</f>
        <v>3644500</v>
      </c>
      <c r="H22" s="36"/>
      <c r="I22" s="34">
        <f>I19*0.04</f>
        <v>858065.6</v>
      </c>
      <c r="J22" s="36"/>
      <c r="M22" s="34">
        <f>M19*0.05</f>
        <v>3818791</v>
      </c>
    </row>
    <row r="23" spans="2:13" x14ac:dyDescent="0.25">
      <c r="B23" s="49" t="s">
        <v>31</v>
      </c>
      <c r="C23" s="49"/>
      <c r="D23" s="49"/>
      <c r="E23" s="49"/>
      <c r="F23" s="49"/>
      <c r="G23" s="34">
        <f>G22*0.19</f>
        <v>692455</v>
      </c>
      <c r="H23" s="36"/>
      <c r="I23" s="34">
        <f>I22*0.19</f>
        <v>163032.46400000001</v>
      </c>
      <c r="J23" s="36"/>
      <c r="M23" s="34">
        <f>M22*0.19</f>
        <v>725570.29</v>
      </c>
    </row>
    <row r="24" spans="2:13" x14ac:dyDescent="0.25">
      <c r="B24" s="49" t="s">
        <v>26</v>
      </c>
      <c r="C24" s="49"/>
      <c r="D24" s="49"/>
      <c r="E24" s="49"/>
      <c r="F24" s="49"/>
      <c r="G24" s="34">
        <f>SUM(G19:G23)</f>
        <v>88160455</v>
      </c>
      <c r="H24" s="36"/>
      <c r="I24" s="34">
        <f>SUM(I19:I23)</f>
        <v>25046934.864000004</v>
      </c>
      <c r="J24" s="36"/>
      <c r="M24" s="34">
        <f>SUM(M19:M23)</f>
        <v>92376554.290000007</v>
      </c>
    </row>
  </sheetData>
  <mergeCells count="11">
    <mergeCell ref="B20:F20"/>
    <mergeCell ref="B21:F21"/>
    <mergeCell ref="B22:F22"/>
    <mergeCell ref="B23:F23"/>
    <mergeCell ref="B24:F24"/>
    <mergeCell ref="H2:I2"/>
    <mergeCell ref="J2:K2"/>
    <mergeCell ref="L2:L3"/>
    <mergeCell ref="M2:M3"/>
    <mergeCell ref="B19:F19"/>
    <mergeCell ref="F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649C4-5E52-4FD1-A94E-F70DC6EE97F5}">
  <dimension ref="B1:M28"/>
  <sheetViews>
    <sheetView tabSelected="1" topLeftCell="F20" workbookViewId="0">
      <selection activeCell="M28" sqref="M28"/>
    </sheetView>
  </sheetViews>
  <sheetFormatPr baseColWidth="10" defaultColWidth="11.42578125" defaultRowHeight="15" x14ac:dyDescent="0.25"/>
  <cols>
    <col min="1" max="1" width="11.42578125" style="1"/>
    <col min="2" max="2" width="7.85546875" style="1" customWidth="1"/>
    <col min="3" max="3" width="55.7109375" style="2" customWidth="1"/>
    <col min="4" max="4" width="12.28515625" style="1" customWidth="1"/>
    <col min="5" max="5" width="14.28515625" style="1" customWidth="1"/>
    <col min="6" max="6" width="14.7109375" style="1" customWidth="1"/>
    <col min="7" max="7" width="15.85546875" style="1" customWidth="1"/>
    <col min="8" max="8" width="17.42578125" style="20" customWidth="1"/>
    <col min="9" max="9" width="15.42578125" style="1" customWidth="1"/>
    <col min="10" max="10" width="17" style="20" customWidth="1"/>
    <col min="11" max="11" width="15.7109375" style="1" customWidth="1"/>
    <col min="12" max="12" width="16" style="1" customWidth="1"/>
    <col min="13" max="13" width="15.5703125" style="1" customWidth="1"/>
    <col min="14" max="16384" width="11.42578125" style="1"/>
  </cols>
  <sheetData>
    <row r="1" spans="2:13" ht="15.75" thickBot="1" x14ac:dyDescent="0.3"/>
    <row r="2" spans="2:13" ht="15.75" customHeight="1" thickBot="1" x14ac:dyDescent="0.3">
      <c r="B2" s="57" t="s">
        <v>36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9"/>
    </row>
    <row r="3" spans="2:13" ht="68.25" customHeight="1" thickBot="1" x14ac:dyDescent="0.3">
      <c r="B3" s="60" t="s">
        <v>37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2"/>
    </row>
    <row r="4" spans="2:13" ht="15.75" customHeight="1" thickBot="1" x14ac:dyDescent="0.3">
      <c r="B4" s="63" t="s">
        <v>38</v>
      </c>
      <c r="C4" s="64"/>
      <c r="D4" s="64"/>
      <c r="E4" s="64"/>
      <c r="F4" s="64"/>
      <c r="G4" s="64"/>
      <c r="H4" s="64"/>
      <c r="I4" s="64"/>
      <c r="J4" s="64"/>
      <c r="K4" s="64"/>
      <c r="L4" s="64"/>
      <c r="M4" s="65"/>
    </row>
    <row r="5" spans="2:13" ht="15.75" thickBot="1" x14ac:dyDescent="0.3">
      <c r="B5" s="66" t="s">
        <v>39</v>
      </c>
      <c r="C5" s="67"/>
      <c r="D5" s="67"/>
      <c r="E5" s="67"/>
      <c r="F5" s="67"/>
      <c r="G5" s="67"/>
      <c r="H5" s="67"/>
      <c r="I5" s="67"/>
      <c r="J5" s="67"/>
      <c r="K5" s="67"/>
      <c r="L5" s="67"/>
      <c r="M5" s="68"/>
    </row>
    <row r="6" spans="2:13" ht="4.5" customHeight="1" thickBot="1" x14ac:dyDescent="0.3"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1"/>
    </row>
    <row r="7" spans="2:13" ht="26.25" customHeight="1" thickBot="1" x14ac:dyDescent="0.3">
      <c r="B7" s="72" t="s">
        <v>0</v>
      </c>
      <c r="C7" s="74" t="s">
        <v>1</v>
      </c>
      <c r="D7" s="76" t="s">
        <v>2</v>
      </c>
      <c r="E7" s="74" t="s">
        <v>3</v>
      </c>
      <c r="F7" s="51" t="s">
        <v>24</v>
      </c>
      <c r="G7" s="52"/>
      <c r="H7" s="51" t="s">
        <v>27</v>
      </c>
      <c r="I7" s="52"/>
      <c r="J7" s="51" t="s">
        <v>33</v>
      </c>
      <c r="K7" s="52"/>
      <c r="L7" s="53" t="s">
        <v>34</v>
      </c>
      <c r="M7" s="53" t="s">
        <v>35</v>
      </c>
    </row>
    <row r="8" spans="2:13" ht="15.75" thickBot="1" x14ac:dyDescent="0.3">
      <c r="B8" s="73"/>
      <c r="C8" s="75"/>
      <c r="D8" s="77"/>
      <c r="E8" s="75"/>
      <c r="F8" s="13" t="s">
        <v>25</v>
      </c>
      <c r="G8" s="13" t="s">
        <v>26</v>
      </c>
      <c r="H8" s="21" t="s">
        <v>25</v>
      </c>
      <c r="I8" s="12" t="s">
        <v>26</v>
      </c>
      <c r="J8" s="21" t="s">
        <v>25</v>
      </c>
      <c r="K8" s="12" t="s">
        <v>26</v>
      </c>
      <c r="L8" s="47"/>
      <c r="M8" s="47"/>
    </row>
    <row r="9" spans="2:13" ht="90.75" thickBot="1" x14ac:dyDescent="0.3">
      <c r="B9" s="3">
        <v>1</v>
      </c>
      <c r="C9" s="8" t="s">
        <v>4</v>
      </c>
      <c r="D9" s="4" t="s">
        <v>5</v>
      </c>
      <c r="E9" s="14">
        <v>330</v>
      </c>
      <c r="F9" s="41">
        <v>110000</v>
      </c>
      <c r="G9" s="19">
        <f>F9*E9</f>
        <v>36300000</v>
      </c>
      <c r="H9" s="39"/>
      <c r="I9" s="40">
        <f>H9*E9</f>
        <v>0</v>
      </c>
      <c r="J9" s="23">
        <v>135000</v>
      </c>
      <c r="K9" s="28">
        <f>J9*E9</f>
        <v>44550000</v>
      </c>
      <c r="L9" s="33">
        <f>(F9+J9)/2</f>
        <v>122500</v>
      </c>
      <c r="M9" s="28">
        <f>L9*E9</f>
        <v>40425000</v>
      </c>
    </row>
    <row r="10" spans="2:13" ht="60.75" thickBot="1" x14ac:dyDescent="0.3">
      <c r="B10" s="5">
        <v>2</v>
      </c>
      <c r="C10" s="9" t="s">
        <v>6</v>
      </c>
      <c r="D10" s="4" t="s">
        <v>7</v>
      </c>
      <c r="E10" s="14">
        <v>15</v>
      </c>
      <c r="F10" s="16">
        <v>45000</v>
      </c>
      <c r="G10" s="17">
        <f t="shared" ref="G10:G23" si="0">F10*E10</f>
        <v>675000</v>
      </c>
      <c r="H10" s="22">
        <v>14000</v>
      </c>
      <c r="I10" s="25">
        <f t="shared" ref="I10:I23" si="1">H10*E10</f>
        <v>210000</v>
      </c>
      <c r="J10" s="23">
        <v>0</v>
      </c>
      <c r="K10" s="28">
        <f t="shared" ref="K10:K23" si="2">J10*E10</f>
        <v>0</v>
      </c>
      <c r="L10" s="32">
        <f>(F10+H10)/2</f>
        <v>29500</v>
      </c>
      <c r="M10" s="29">
        <f t="shared" ref="M10:M23" si="3">L10*E10</f>
        <v>442500</v>
      </c>
    </row>
    <row r="11" spans="2:13" ht="30.75" thickBot="1" x14ac:dyDescent="0.3">
      <c r="B11" s="6">
        <v>3</v>
      </c>
      <c r="C11" s="10" t="s">
        <v>8</v>
      </c>
      <c r="D11" s="4" t="s">
        <v>9</v>
      </c>
      <c r="E11" s="14">
        <v>2</v>
      </c>
      <c r="F11" s="18">
        <v>90000</v>
      </c>
      <c r="G11" s="19">
        <f t="shared" si="0"/>
        <v>180000</v>
      </c>
      <c r="H11" s="23">
        <v>7500</v>
      </c>
      <c r="I11" s="24">
        <f t="shared" si="1"/>
        <v>15000</v>
      </c>
      <c r="J11" s="22">
        <v>0</v>
      </c>
      <c r="K11" s="29">
        <f t="shared" si="2"/>
        <v>0</v>
      </c>
      <c r="L11" s="33">
        <f t="shared" ref="L11:L23" si="4">(F11+H11)/2</f>
        <v>48750</v>
      </c>
      <c r="M11" s="28">
        <f t="shared" si="3"/>
        <v>97500</v>
      </c>
    </row>
    <row r="12" spans="2:13" ht="45.75" thickBot="1" x14ac:dyDescent="0.3">
      <c r="B12" s="3">
        <v>4</v>
      </c>
      <c r="C12" s="10" t="s">
        <v>10</v>
      </c>
      <c r="D12" s="4" t="s">
        <v>9</v>
      </c>
      <c r="E12" s="14">
        <v>3</v>
      </c>
      <c r="F12" s="16">
        <v>250000</v>
      </c>
      <c r="G12" s="17">
        <f t="shared" si="0"/>
        <v>750000</v>
      </c>
      <c r="H12" s="22">
        <v>450000</v>
      </c>
      <c r="I12" s="25">
        <f t="shared" si="1"/>
        <v>1350000</v>
      </c>
      <c r="J12" s="23">
        <v>0</v>
      </c>
      <c r="K12" s="28">
        <f t="shared" si="2"/>
        <v>0</v>
      </c>
      <c r="L12" s="32">
        <f t="shared" si="4"/>
        <v>350000</v>
      </c>
      <c r="M12" s="29">
        <f t="shared" si="3"/>
        <v>1050000</v>
      </c>
    </row>
    <row r="13" spans="2:13" ht="60.75" thickBot="1" x14ac:dyDescent="0.3">
      <c r="B13" s="5">
        <v>5</v>
      </c>
      <c r="C13" s="10" t="s">
        <v>11</v>
      </c>
      <c r="D13" s="4" t="s">
        <v>12</v>
      </c>
      <c r="E13" s="14">
        <v>23</v>
      </c>
      <c r="F13" s="18">
        <v>115000</v>
      </c>
      <c r="G13" s="19">
        <f t="shared" si="0"/>
        <v>2645000</v>
      </c>
      <c r="H13" s="23">
        <v>84300</v>
      </c>
      <c r="I13" s="24">
        <f t="shared" si="1"/>
        <v>1938900</v>
      </c>
      <c r="J13" s="22">
        <v>0</v>
      </c>
      <c r="K13" s="29">
        <f t="shared" si="2"/>
        <v>0</v>
      </c>
      <c r="L13" s="33">
        <f t="shared" si="4"/>
        <v>99650</v>
      </c>
      <c r="M13" s="28">
        <f t="shared" si="3"/>
        <v>2291950</v>
      </c>
    </row>
    <row r="14" spans="2:13" ht="60.75" thickBot="1" x14ac:dyDescent="0.3">
      <c r="B14" s="6">
        <v>6</v>
      </c>
      <c r="C14" s="10" t="s">
        <v>13</v>
      </c>
      <c r="D14" s="4" t="s">
        <v>14</v>
      </c>
      <c r="E14" s="14">
        <v>9</v>
      </c>
      <c r="F14" s="16">
        <v>185000</v>
      </c>
      <c r="G14" s="17">
        <f t="shared" si="0"/>
        <v>1665000</v>
      </c>
      <c r="H14" s="22">
        <v>123200</v>
      </c>
      <c r="I14" s="25">
        <f t="shared" si="1"/>
        <v>1108800</v>
      </c>
      <c r="J14" s="23">
        <v>0</v>
      </c>
      <c r="K14" s="28">
        <f t="shared" si="2"/>
        <v>0</v>
      </c>
      <c r="L14" s="32">
        <f t="shared" si="4"/>
        <v>154100</v>
      </c>
      <c r="M14" s="29">
        <f t="shared" si="3"/>
        <v>1386900</v>
      </c>
    </row>
    <row r="15" spans="2:13" ht="60.75" thickBot="1" x14ac:dyDescent="0.3">
      <c r="B15" s="3">
        <v>7</v>
      </c>
      <c r="C15" s="10" t="s">
        <v>15</v>
      </c>
      <c r="D15" s="4" t="s">
        <v>7</v>
      </c>
      <c r="E15" s="14">
        <v>9</v>
      </c>
      <c r="F15" s="18">
        <v>80000</v>
      </c>
      <c r="G15" s="19">
        <f t="shared" si="0"/>
        <v>720000</v>
      </c>
      <c r="H15" s="23">
        <v>65000</v>
      </c>
      <c r="I15" s="24">
        <f t="shared" si="1"/>
        <v>585000</v>
      </c>
      <c r="J15" s="22">
        <v>0</v>
      </c>
      <c r="K15" s="29">
        <f t="shared" si="2"/>
        <v>0</v>
      </c>
      <c r="L15" s="33">
        <f t="shared" si="4"/>
        <v>72500</v>
      </c>
      <c r="M15" s="28">
        <f t="shared" si="3"/>
        <v>652500</v>
      </c>
    </row>
    <row r="16" spans="2:13" ht="60.75" thickBot="1" x14ac:dyDescent="0.3">
      <c r="B16" s="5">
        <v>8</v>
      </c>
      <c r="C16" s="10" t="s">
        <v>16</v>
      </c>
      <c r="D16" s="4" t="s">
        <v>9</v>
      </c>
      <c r="E16" s="14">
        <v>4</v>
      </c>
      <c r="F16" s="16">
        <v>160000</v>
      </c>
      <c r="G16" s="17">
        <f t="shared" si="0"/>
        <v>640000</v>
      </c>
      <c r="H16" s="23">
        <v>45200</v>
      </c>
      <c r="I16" s="24">
        <f t="shared" si="1"/>
        <v>180800</v>
      </c>
      <c r="J16" s="23">
        <v>0</v>
      </c>
      <c r="K16" s="28">
        <f t="shared" si="2"/>
        <v>0</v>
      </c>
      <c r="L16" s="32">
        <f t="shared" si="4"/>
        <v>102600</v>
      </c>
      <c r="M16" s="29">
        <f t="shared" si="3"/>
        <v>410400</v>
      </c>
    </row>
    <row r="17" spans="2:13" ht="75.75" thickBot="1" x14ac:dyDescent="0.3">
      <c r="B17" s="6">
        <v>9</v>
      </c>
      <c r="C17" s="10" t="s">
        <v>17</v>
      </c>
      <c r="D17" s="4" t="s">
        <v>5</v>
      </c>
      <c r="E17" s="43">
        <v>3.1</v>
      </c>
      <c r="F17" s="18">
        <v>1050000</v>
      </c>
      <c r="G17" s="19">
        <f t="shared" si="0"/>
        <v>3255000</v>
      </c>
      <c r="H17" s="22">
        <v>540000</v>
      </c>
      <c r="I17" s="25">
        <f t="shared" si="1"/>
        <v>1674000</v>
      </c>
      <c r="J17" s="22">
        <v>0</v>
      </c>
      <c r="K17" s="29">
        <f t="shared" si="2"/>
        <v>0</v>
      </c>
      <c r="L17" s="33">
        <f t="shared" si="4"/>
        <v>795000</v>
      </c>
      <c r="M17" s="28">
        <f t="shared" si="3"/>
        <v>2464500</v>
      </c>
    </row>
    <row r="18" spans="2:13" ht="30.75" thickBot="1" x14ac:dyDescent="0.3">
      <c r="B18" s="3">
        <v>10</v>
      </c>
      <c r="C18" s="10" t="s">
        <v>18</v>
      </c>
      <c r="D18" s="4" t="s">
        <v>5</v>
      </c>
      <c r="E18" s="43">
        <v>46</v>
      </c>
      <c r="F18" s="16">
        <v>25000</v>
      </c>
      <c r="G18" s="17">
        <f t="shared" si="0"/>
        <v>1150000</v>
      </c>
      <c r="H18" s="23">
        <v>23000</v>
      </c>
      <c r="I18" s="24">
        <f t="shared" si="1"/>
        <v>1058000</v>
      </c>
      <c r="J18" s="23">
        <v>0</v>
      </c>
      <c r="K18" s="28">
        <f t="shared" si="2"/>
        <v>0</v>
      </c>
      <c r="L18" s="32">
        <f t="shared" si="4"/>
        <v>24000</v>
      </c>
      <c r="M18" s="29">
        <f t="shared" si="3"/>
        <v>1104000</v>
      </c>
    </row>
    <row r="19" spans="2:13" ht="60.75" thickBot="1" x14ac:dyDescent="0.3">
      <c r="B19" s="5">
        <v>11</v>
      </c>
      <c r="C19" s="10" t="s">
        <v>19</v>
      </c>
      <c r="D19" s="4" t="s">
        <v>5</v>
      </c>
      <c r="E19" s="43">
        <v>46</v>
      </c>
      <c r="F19" s="18">
        <v>85000</v>
      </c>
      <c r="G19" s="19">
        <f t="shared" si="0"/>
        <v>3910000</v>
      </c>
      <c r="H19" s="22">
        <v>87100</v>
      </c>
      <c r="I19" s="25">
        <f t="shared" si="1"/>
        <v>4006600</v>
      </c>
      <c r="J19" s="22">
        <v>0</v>
      </c>
      <c r="K19" s="29">
        <f t="shared" si="2"/>
        <v>0</v>
      </c>
      <c r="L19" s="33">
        <f t="shared" si="4"/>
        <v>86050</v>
      </c>
      <c r="M19" s="28">
        <f t="shared" si="3"/>
        <v>3958300</v>
      </c>
    </row>
    <row r="20" spans="2:13" ht="60.75" thickBot="1" x14ac:dyDescent="0.3">
      <c r="B20" s="6">
        <v>12</v>
      </c>
      <c r="C20" s="10" t="s">
        <v>20</v>
      </c>
      <c r="D20" s="4" t="s">
        <v>7</v>
      </c>
      <c r="E20" s="14">
        <v>42</v>
      </c>
      <c r="F20" s="16">
        <v>55000</v>
      </c>
      <c r="G20" s="17">
        <f t="shared" si="0"/>
        <v>2310000</v>
      </c>
      <c r="H20" s="23">
        <v>60970</v>
      </c>
      <c r="I20" s="24">
        <f t="shared" si="1"/>
        <v>2560740</v>
      </c>
      <c r="J20" s="23">
        <v>0</v>
      </c>
      <c r="K20" s="28">
        <f t="shared" si="2"/>
        <v>0</v>
      </c>
      <c r="L20" s="32">
        <f t="shared" si="4"/>
        <v>57985</v>
      </c>
      <c r="M20" s="29">
        <f t="shared" si="3"/>
        <v>2435370</v>
      </c>
    </row>
    <row r="21" spans="2:13" ht="45.75" thickBot="1" x14ac:dyDescent="0.3">
      <c r="B21" s="3">
        <v>13</v>
      </c>
      <c r="C21" s="10" t="s">
        <v>40</v>
      </c>
      <c r="D21" s="4" t="s">
        <v>9</v>
      </c>
      <c r="E21" s="14">
        <v>3</v>
      </c>
      <c r="F21" s="18">
        <v>350000</v>
      </c>
      <c r="G21" s="19">
        <f t="shared" si="0"/>
        <v>1050000</v>
      </c>
      <c r="H21" s="22">
        <v>150000</v>
      </c>
      <c r="I21" s="25">
        <f t="shared" si="1"/>
        <v>450000</v>
      </c>
      <c r="J21" s="22">
        <v>0</v>
      </c>
      <c r="K21" s="29">
        <f t="shared" si="2"/>
        <v>0</v>
      </c>
      <c r="L21" s="33">
        <f t="shared" si="4"/>
        <v>250000</v>
      </c>
      <c r="M21" s="28">
        <f t="shared" si="3"/>
        <v>750000</v>
      </c>
    </row>
    <row r="22" spans="2:13" ht="120.75" thickBot="1" x14ac:dyDescent="0.3">
      <c r="B22" s="5">
        <v>14</v>
      </c>
      <c r="C22" s="9" t="s">
        <v>22</v>
      </c>
      <c r="D22" s="7" t="s">
        <v>5</v>
      </c>
      <c r="E22" s="15">
        <v>280</v>
      </c>
      <c r="F22" s="38">
        <v>55000</v>
      </c>
      <c r="G22" s="17">
        <f t="shared" si="0"/>
        <v>15400000</v>
      </c>
      <c r="H22" s="39">
        <v>0</v>
      </c>
      <c r="I22" s="40">
        <v>0</v>
      </c>
      <c r="J22" s="23">
        <v>49500</v>
      </c>
      <c r="K22" s="28">
        <f t="shared" si="2"/>
        <v>13860000</v>
      </c>
      <c r="L22" s="32">
        <f>(F22+J22)/2</f>
        <v>52250</v>
      </c>
      <c r="M22" s="29">
        <f t="shared" si="3"/>
        <v>14630000</v>
      </c>
    </row>
    <row r="23" spans="2:13" ht="75.75" thickBot="1" x14ac:dyDescent="0.3">
      <c r="B23" s="5">
        <v>15</v>
      </c>
      <c r="C23" s="9" t="s">
        <v>23</v>
      </c>
      <c r="D23" s="7" t="s">
        <v>2</v>
      </c>
      <c r="E23" s="15">
        <v>6</v>
      </c>
      <c r="F23" s="18">
        <v>120000</v>
      </c>
      <c r="G23" s="19">
        <f t="shared" si="0"/>
        <v>720000</v>
      </c>
      <c r="H23" s="23">
        <v>832800</v>
      </c>
      <c r="I23" s="24">
        <f t="shared" si="1"/>
        <v>4996800</v>
      </c>
      <c r="J23" s="23">
        <v>0</v>
      </c>
      <c r="K23" s="28">
        <f t="shared" si="2"/>
        <v>0</v>
      </c>
      <c r="L23" s="33">
        <f t="shared" si="4"/>
        <v>476400</v>
      </c>
      <c r="M23" s="28">
        <f t="shared" si="3"/>
        <v>2858400</v>
      </c>
    </row>
    <row r="24" spans="2:13" ht="15.75" thickBot="1" x14ac:dyDescent="0.3">
      <c r="B24" s="54" t="s">
        <v>28</v>
      </c>
      <c r="C24" s="55"/>
      <c r="D24" s="55"/>
      <c r="E24" s="55"/>
      <c r="F24" s="55"/>
      <c r="G24" s="55"/>
      <c r="H24" s="55"/>
      <c r="I24" s="55"/>
      <c r="J24" s="55"/>
      <c r="K24" s="55"/>
      <c r="L24" s="56"/>
      <c r="M24" s="28">
        <f>SUM(M9:M23)</f>
        <v>74957320</v>
      </c>
    </row>
    <row r="25" spans="2:13" ht="15.75" thickBot="1" x14ac:dyDescent="0.3">
      <c r="B25" s="54" t="s">
        <v>29</v>
      </c>
      <c r="C25" s="55"/>
      <c r="D25" s="55"/>
      <c r="E25" s="55"/>
      <c r="F25" s="55"/>
      <c r="G25" s="55"/>
      <c r="H25" s="55"/>
      <c r="I25" s="55"/>
      <c r="J25" s="55"/>
      <c r="K25" s="55"/>
      <c r="L25" s="56"/>
      <c r="M25" s="28">
        <f>M24*0.15</f>
        <v>11243598</v>
      </c>
    </row>
    <row r="26" spans="2:13" ht="15.75" thickBot="1" x14ac:dyDescent="0.3">
      <c r="B26" s="54" t="s">
        <v>30</v>
      </c>
      <c r="C26" s="55"/>
      <c r="D26" s="55"/>
      <c r="E26" s="55"/>
      <c r="F26" s="55"/>
      <c r="G26" s="55"/>
      <c r="H26" s="55"/>
      <c r="I26" s="55"/>
      <c r="J26" s="55"/>
      <c r="K26" s="55"/>
      <c r="L26" s="56"/>
      <c r="M26" s="28">
        <f>M24*0.05</f>
        <v>3747866</v>
      </c>
    </row>
    <row r="27" spans="2:13" ht="15.75" thickBot="1" x14ac:dyDescent="0.3">
      <c r="B27" s="54" t="s">
        <v>31</v>
      </c>
      <c r="C27" s="55"/>
      <c r="D27" s="55"/>
      <c r="E27" s="55"/>
      <c r="F27" s="55"/>
      <c r="G27" s="55"/>
      <c r="H27" s="55"/>
      <c r="I27" s="55"/>
      <c r="J27" s="55"/>
      <c r="K27" s="55"/>
      <c r="L27" s="56"/>
      <c r="M27" s="42">
        <f>M26*0.19</f>
        <v>712094.54</v>
      </c>
    </row>
    <row r="28" spans="2:13" ht="15.75" thickBot="1" x14ac:dyDescent="0.3">
      <c r="B28" s="54" t="s">
        <v>26</v>
      </c>
      <c r="C28" s="55"/>
      <c r="D28" s="55"/>
      <c r="E28" s="55"/>
      <c r="F28" s="55"/>
      <c r="G28" s="55"/>
      <c r="H28" s="55"/>
      <c r="I28" s="55"/>
      <c r="J28" s="55"/>
      <c r="K28" s="55"/>
      <c r="L28" s="56"/>
      <c r="M28" s="42">
        <f>SUM(M24:M27)</f>
        <v>90660878.540000007</v>
      </c>
    </row>
  </sheetData>
  <mergeCells count="19">
    <mergeCell ref="B27:L27"/>
    <mergeCell ref="B28:L28"/>
    <mergeCell ref="B2:M2"/>
    <mergeCell ref="B3:M3"/>
    <mergeCell ref="B4:M4"/>
    <mergeCell ref="B5:M5"/>
    <mergeCell ref="B24:L24"/>
    <mergeCell ref="B6:M6"/>
    <mergeCell ref="B7:B8"/>
    <mergeCell ref="C7:C8"/>
    <mergeCell ref="D7:D8"/>
    <mergeCell ref="E7:E8"/>
    <mergeCell ref="F7:G7"/>
    <mergeCell ref="H7:I7"/>
    <mergeCell ref="J7:K7"/>
    <mergeCell ref="L7:L8"/>
    <mergeCell ref="M7:M8"/>
    <mergeCell ref="B25:L25"/>
    <mergeCell ref="B26:L2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Jony Alexis  Guerrero Pulido</dc:creator>
  <cp:lastModifiedBy>Jony Alexis  Guerrero Pulido</cp:lastModifiedBy>
  <dcterms:created xsi:type="dcterms:W3CDTF">2025-07-22T22:37:35Z</dcterms:created>
  <dcterms:modified xsi:type="dcterms:W3CDTF">2025-08-25T15:37:20Z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2025-07-29T19:30:24Z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f8c5df64-ad01-42c4-a92d-cc941a7900fd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